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8920" windowHeight="12555"/>
  </bookViews>
  <sheets>
    <sheet name="План реализации на основ 306-ОД" sheetId="2" r:id="rId1"/>
  </sheet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631" i="2" l="1"/>
  <c r="I632" i="2"/>
  <c r="I633" i="2"/>
  <c r="I634" i="2"/>
  <c r="H631" i="2"/>
  <c r="H632" i="2"/>
  <c r="H633" i="2"/>
  <c r="H634" i="2"/>
  <c r="G631" i="2"/>
  <c r="G632" i="2"/>
  <c r="G633" i="2"/>
  <c r="G634" i="2"/>
  <c r="F631" i="2"/>
  <c r="F632" i="2"/>
  <c r="F633" i="2"/>
  <c r="F634" i="2"/>
  <c r="G630" i="2"/>
  <c r="H630" i="2"/>
  <c r="I630" i="2"/>
  <c r="F630" i="2"/>
  <c r="E700" i="2"/>
  <c r="E699" i="2"/>
  <c r="E698" i="2"/>
  <c r="E697" i="2"/>
  <c r="E696" i="2"/>
  <c r="I695" i="2"/>
  <c r="H695" i="2"/>
  <c r="G695" i="2"/>
  <c r="F695" i="2"/>
  <c r="E695" i="2"/>
  <c r="F434" i="2" l="1"/>
  <c r="F440" i="2"/>
  <c r="F446" i="2"/>
  <c r="F620" i="2"/>
  <c r="F728" i="2" l="1"/>
  <c r="F602" i="2" l="1"/>
  <c r="F500" i="2" l="1"/>
  <c r="F638" i="2" l="1"/>
  <c r="F260" i="2"/>
  <c r="F254" i="2"/>
  <c r="F320" i="2"/>
  <c r="I541" i="2" l="1"/>
  <c r="I542" i="2"/>
  <c r="I543" i="2"/>
  <c r="I544" i="2"/>
  <c r="I540" i="2"/>
  <c r="H541" i="2"/>
  <c r="H542" i="2"/>
  <c r="H543" i="2"/>
  <c r="H544" i="2"/>
  <c r="G541" i="2"/>
  <c r="G542" i="2"/>
  <c r="G543" i="2"/>
  <c r="G544" i="2"/>
  <c r="G540" i="2"/>
  <c r="H540" i="2"/>
  <c r="F541" i="2"/>
  <c r="F542" i="2"/>
  <c r="F543" i="2"/>
  <c r="F544" i="2"/>
  <c r="F540" i="2"/>
  <c r="E580" i="2"/>
  <c r="E579" i="2"/>
  <c r="E578" i="2"/>
  <c r="E576" i="2"/>
  <c r="I575" i="2"/>
  <c r="H575" i="2"/>
  <c r="G575" i="2"/>
  <c r="F575" i="2"/>
  <c r="E575" i="2" l="1"/>
  <c r="F513" i="2" l="1"/>
  <c r="F662" i="2" l="1"/>
  <c r="F650" i="2" l="1"/>
  <c r="F206" i="2"/>
  <c r="F317" i="2"/>
  <c r="I265" i="2"/>
  <c r="H265" i="2"/>
  <c r="G265" i="2"/>
  <c r="I264" i="2"/>
  <c r="H264" i="2"/>
  <c r="G264" i="2"/>
  <c r="F264" i="2"/>
  <c r="I268" i="2"/>
  <c r="H268" i="2"/>
  <c r="G268" i="2"/>
  <c r="F268" i="2"/>
  <c r="I267" i="2"/>
  <c r="H267" i="2"/>
  <c r="G267" i="2"/>
  <c r="F267" i="2"/>
  <c r="I266" i="2"/>
  <c r="H266" i="2"/>
  <c r="G266" i="2"/>
  <c r="F266" i="2"/>
  <c r="F265" i="2"/>
  <c r="G317" i="2"/>
  <c r="H317" i="2"/>
  <c r="I317" i="2"/>
  <c r="E318" i="2"/>
  <c r="E319" i="2"/>
  <c r="E320" i="2"/>
  <c r="E321" i="2"/>
  <c r="E322" i="2"/>
  <c r="F92" i="2"/>
  <c r="F344" i="2"/>
  <c r="F416" i="2"/>
  <c r="F470" i="2"/>
  <c r="F603" i="2"/>
  <c r="E317" i="2" l="1"/>
  <c r="F413" i="2" l="1"/>
  <c r="G413" i="2"/>
  <c r="F127" i="2" l="1"/>
  <c r="I613" i="2" l="1"/>
  <c r="I614" i="2"/>
  <c r="I615" i="2"/>
  <c r="I616" i="2"/>
  <c r="H613" i="2"/>
  <c r="H614" i="2"/>
  <c r="H615" i="2"/>
  <c r="H616" i="2"/>
  <c r="G613" i="2"/>
  <c r="G614" i="2"/>
  <c r="G615" i="2"/>
  <c r="G616" i="2"/>
  <c r="G612" i="2"/>
  <c r="H612" i="2"/>
  <c r="I612" i="2"/>
  <c r="F613" i="2"/>
  <c r="F614" i="2"/>
  <c r="F615" i="2"/>
  <c r="F616" i="2"/>
  <c r="F612" i="2"/>
  <c r="E622" i="2"/>
  <c r="E621" i="2"/>
  <c r="E620" i="2"/>
  <c r="E619" i="2"/>
  <c r="E618" i="2"/>
  <c r="I617" i="2"/>
  <c r="H617" i="2"/>
  <c r="G617" i="2"/>
  <c r="F617" i="2"/>
  <c r="E617" i="2" l="1"/>
  <c r="F571" i="2"/>
  <c r="F565" i="2"/>
  <c r="F559" i="2"/>
  <c r="F511" i="2"/>
  <c r="I163" i="2" l="1"/>
  <c r="I164" i="2"/>
  <c r="I165" i="2"/>
  <c r="I166" i="2"/>
  <c r="H163" i="2"/>
  <c r="H164" i="2"/>
  <c r="H165" i="2"/>
  <c r="H166" i="2"/>
  <c r="G163" i="2"/>
  <c r="G164" i="2"/>
  <c r="G165" i="2"/>
  <c r="G166" i="2"/>
  <c r="G162" i="2"/>
  <c r="H162" i="2"/>
  <c r="I162" i="2"/>
  <c r="F163" i="2"/>
  <c r="F164" i="2"/>
  <c r="F165" i="2"/>
  <c r="F166" i="2"/>
  <c r="F162" i="2"/>
  <c r="E184" i="2"/>
  <c r="E183" i="2"/>
  <c r="E182" i="2"/>
  <c r="E181" i="2"/>
  <c r="E180" i="2"/>
  <c r="I179" i="2"/>
  <c r="H179" i="2"/>
  <c r="G179" i="2"/>
  <c r="F179" i="2"/>
  <c r="E178" i="2"/>
  <c r="E177" i="2"/>
  <c r="E176" i="2"/>
  <c r="E175" i="2"/>
  <c r="E174" i="2"/>
  <c r="I173" i="2"/>
  <c r="H173" i="2"/>
  <c r="G173" i="2"/>
  <c r="F173" i="2"/>
  <c r="E172" i="2"/>
  <c r="E171" i="2"/>
  <c r="E170" i="2"/>
  <c r="E169" i="2"/>
  <c r="E168" i="2"/>
  <c r="I167" i="2"/>
  <c r="H167" i="2"/>
  <c r="G167" i="2"/>
  <c r="F167" i="2"/>
  <c r="E173" i="2" l="1"/>
  <c r="H161" i="2"/>
  <c r="E179" i="2"/>
  <c r="F161" i="2"/>
  <c r="G161" i="2"/>
  <c r="I161" i="2"/>
  <c r="E167" i="2"/>
  <c r="F43" i="2"/>
  <c r="F44" i="2"/>
  <c r="F45" i="2"/>
  <c r="F46" i="2"/>
  <c r="F42" i="2"/>
  <c r="I46" i="2"/>
  <c r="H46" i="2"/>
  <c r="G46" i="2"/>
  <c r="I45" i="2"/>
  <c r="H45" i="2"/>
  <c r="G45" i="2"/>
  <c r="I44" i="2"/>
  <c r="H44" i="2"/>
  <c r="G44" i="2"/>
  <c r="I43" i="2"/>
  <c r="H43" i="2"/>
  <c r="G43" i="2"/>
  <c r="I42" i="2"/>
  <c r="H42" i="2"/>
  <c r="G42" i="2"/>
  <c r="F31" i="2"/>
  <c r="F19" i="2"/>
  <c r="F20" i="2"/>
  <c r="F21" i="2"/>
  <c r="F22" i="2"/>
  <c r="F18" i="2"/>
  <c r="H41" i="2" l="1"/>
  <c r="I41" i="2"/>
  <c r="E44" i="2"/>
  <c r="E45" i="2"/>
  <c r="E43" i="2"/>
  <c r="E46" i="2"/>
  <c r="F41" i="2"/>
  <c r="E42" i="2"/>
  <c r="G41" i="2"/>
  <c r="E41" i="2" l="1"/>
  <c r="I127" i="2"/>
  <c r="I128" i="2"/>
  <c r="I129" i="2"/>
  <c r="I130" i="2"/>
  <c r="H127" i="2"/>
  <c r="H130" i="2"/>
  <c r="G127" i="2"/>
  <c r="G128" i="2"/>
  <c r="G129" i="2"/>
  <c r="G130" i="2"/>
  <c r="G126" i="2"/>
  <c r="H126" i="2"/>
  <c r="I126" i="2"/>
  <c r="F128" i="2"/>
  <c r="F129" i="2"/>
  <c r="F130" i="2"/>
  <c r="F126" i="2"/>
  <c r="E154" i="2"/>
  <c r="E153" i="2"/>
  <c r="E152" i="2"/>
  <c r="E151" i="2"/>
  <c r="E150" i="2"/>
  <c r="I149" i="2"/>
  <c r="H149" i="2"/>
  <c r="G149" i="2"/>
  <c r="F149" i="2"/>
  <c r="E148" i="2"/>
  <c r="E147" i="2"/>
  <c r="E146" i="2"/>
  <c r="E145" i="2"/>
  <c r="E144" i="2"/>
  <c r="I143" i="2"/>
  <c r="H143" i="2"/>
  <c r="G143" i="2"/>
  <c r="F143" i="2"/>
  <c r="E160" i="2"/>
  <c r="E159" i="2"/>
  <c r="E158" i="2"/>
  <c r="E157" i="2"/>
  <c r="E156" i="2"/>
  <c r="I155" i="2"/>
  <c r="H155" i="2"/>
  <c r="G155" i="2"/>
  <c r="E155" i="2" s="1"/>
  <c r="F155" i="2"/>
  <c r="E149" i="2" l="1"/>
  <c r="E143" i="2"/>
  <c r="I19" i="2"/>
  <c r="I20" i="2"/>
  <c r="I21" i="2"/>
  <c r="I22" i="2"/>
  <c r="H19" i="2"/>
  <c r="H20" i="2"/>
  <c r="H21" i="2"/>
  <c r="H22" i="2"/>
  <c r="G19" i="2"/>
  <c r="G20" i="2"/>
  <c r="G21" i="2"/>
  <c r="G22" i="2"/>
  <c r="I18" i="2"/>
  <c r="H18" i="2"/>
  <c r="G18" i="2"/>
  <c r="H60" i="2" l="1"/>
  <c r="I60" i="2"/>
  <c r="G60" i="2"/>
  <c r="F60" i="2"/>
  <c r="I49" i="2"/>
  <c r="I50" i="2"/>
  <c r="I51" i="2"/>
  <c r="I52" i="2"/>
  <c r="H49" i="2"/>
  <c r="H50" i="2"/>
  <c r="H51" i="2"/>
  <c r="H52" i="2"/>
  <c r="G49" i="2"/>
  <c r="G50" i="2"/>
  <c r="G51" i="2"/>
  <c r="G52" i="2"/>
  <c r="G48" i="2"/>
  <c r="H48" i="2"/>
  <c r="I48" i="2"/>
  <c r="F49" i="2"/>
  <c r="F50" i="2"/>
  <c r="F51" i="2"/>
  <c r="F52" i="2"/>
  <c r="F48" i="2"/>
  <c r="I37" i="2"/>
  <c r="I38" i="2"/>
  <c r="I39" i="2"/>
  <c r="I40" i="2"/>
  <c r="H37" i="2"/>
  <c r="H40" i="2"/>
  <c r="G37" i="2"/>
  <c r="G38" i="2"/>
  <c r="G39" i="2"/>
  <c r="G40" i="2"/>
  <c r="G36" i="2"/>
  <c r="H36" i="2"/>
  <c r="I36" i="2"/>
  <c r="F37" i="2"/>
  <c r="F38" i="2"/>
  <c r="F39" i="2"/>
  <c r="F40" i="2"/>
  <c r="F36" i="2"/>
  <c r="G34" i="2"/>
  <c r="H34" i="2"/>
  <c r="I34" i="2"/>
  <c r="G33" i="2"/>
  <c r="H33" i="2"/>
  <c r="I33" i="2"/>
  <c r="G32" i="2"/>
  <c r="H32" i="2"/>
  <c r="I32" i="2"/>
  <c r="F32" i="2"/>
  <c r="F33" i="2"/>
  <c r="F34" i="2"/>
  <c r="G31" i="2"/>
  <c r="H31" i="2"/>
  <c r="I31" i="2"/>
  <c r="G30" i="2"/>
  <c r="H30" i="2"/>
  <c r="I30" i="2"/>
  <c r="F30" i="2"/>
  <c r="I505" i="2" l="1"/>
  <c r="I506" i="2"/>
  <c r="I507" i="2"/>
  <c r="I508" i="2"/>
  <c r="H505" i="2"/>
  <c r="H506" i="2"/>
  <c r="H507" i="2"/>
  <c r="H508" i="2"/>
  <c r="G505" i="2"/>
  <c r="G506" i="2"/>
  <c r="G507" i="2"/>
  <c r="G508" i="2"/>
  <c r="G504" i="2"/>
  <c r="H504" i="2"/>
  <c r="I504" i="2"/>
  <c r="F505" i="2"/>
  <c r="F506" i="2"/>
  <c r="F507" i="2"/>
  <c r="F508" i="2"/>
  <c r="F504" i="2"/>
  <c r="F454" i="2" l="1"/>
  <c r="F453" i="2"/>
  <c r="F712" i="2" l="1"/>
  <c r="F711" i="2"/>
  <c r="E541" i="2" l="1"/>
  <c r="E542" i="2"/>
  <c r="E543" i="2" l="1"/>
  <c r="E540" i="2"/>
  <c r="E544" i="2"/>
  <c r="I481" i="2" l="1"/>
  <c r="I482" i="2"/>
  <c r="I483" i="2"/>
  <c r="I484" i="2"/>
  <c r="I480" i="2"/>
  <c r="H481" i="2"/>
  <c r="H482" i="2"/>
  <c r="H483" i="2"/>
  <c r="H484" i="2"/>
  <c r="H480" i="2"/>
  <c r="G481" i="2"/>
  <c r="G482" i="2"/>
  <c r="G483" i="2"/>
  <c r="G484" i="2"/>
  <c r="G480" i="2"/>
  <c r="H135" i="2" l="1"/>
  <c r="H129" i="2" s="1"/>
  <c r="H134" i="2"/>
  <c r="H128" i="2" s="1"/>
  <c r="H38" i="2" l="1"/>
  <c r="H39" i="2"/>
  <c r="E730" i="2" l="1"/>
  <c r="E729" i="2"/>
  <c r="E728" i="2"/>
  <c r="E727" i="2"/>
  <c r="E726" i="2"/>
  <c r="I725" i="2"/>
  <c r="H725" i="2"/>
  <c r="G725" i="2"/>
  <c r="F725" i="2"/>
  <c r="I724" i="2"/>
  <c r="H724" i="2"/>
  <c r="G724" i="2"/>
  <c r="F724" i="2"/>
  <c r="I723" i="2"/>
  <c r="H723" i="2"/>
  <c r="G723" i="2"/>
  <c r="F723" i="2"/>
  <c r="I722" i="2"/>
  <c r="H722" i="2"/>
  <c r="G722" i="2"/>
  <c r="F722" i="2"/>
  <c r="I721" i="2"/>
  <c r="H721" i="2"/>
  <c r="G721" i="2"/>
  <c r="F721" i="2"/>
  <c r="I720" i="2"/>
  <c r="H720" i="2"/>
  <c r="G720" i="2"/>
  <c r="F720" i="2"/>
  <c r="I719" i="2"/>
  <c r="E718" i="2"/>
  <c r="E717" i="2"/>
  <c r="E716" i="2"/>
  <c r="E715" i="2"/>
  <c r="F714" i="2"/>
  <c r="E714" i="2" s="1"/>
  <c r="I713" i="2"/>
  <c r="H713" i="2"/>
  <c r="G713" i="2"/>
  <c r="E712" i="2"/>
  <c r="E711" i="2"/>
  <c r="E710" i="2"/>
  <c r="E709" i="2"/>
  <c r="E708" i="2"/>
  <c r="I707" i="2"/>
  <c r="H707" i="2"/>
  <c r="G707" i="2"/>
  <c r="F707" i="2"/>
  <c r="I706" i="2"/>
  <c r="I58" i="2" s="1"/>
  <c r="H706" i="2"/>
  <c r="H58" i="2" s="1"/>
  <c r="G706" i="2"/>
  <c r="F706" i="2"/>
  <c r="I705" i="2"/>
  <c r="I57" i="2" s="1"/>
  <c r="H705" i="2"/>
  <c r="H682" i="2" s="1"/>
  <c r="G705" i="2"/>
  <c r="G57" i="2" s="1"/>
  <c r="F705" i="2"/>
  <c r="I704" i="2"/>
  <c r="H704" i="2"/>
  <c r="H56" i="2" s="1"/>
  <c r="G704" i="2"/>
  <c r="F704" i="2"/>
  <c r="I703" i="2"/>
  <c r="I55" i="2" s="1"/>
  <c r="H703" i="2"/>
  <c r="H55" i="2" s="1"/>
  <c r="G703" i="2"/>
  <c r="G55" i="2" s="1"/>
  <c r="F703" i="2"/>
  <c r="I702" i="2"/>
  <c r="I54" i="2" s="1"/>
  <c r="H702" i="2"/>
  <c r="H701" i="2" s="1"/>
  <c r="G702" i="2"/>
  <c r="E694" i="2"/>
  <c r="E693" i="2"/>
  <c r="E692" i="2"/>
  <c r="E691" i="2"/>
  <c r="E690" i="2"/>
  <c r="I689" i="2"/>
  <c r="H689" i="2"/>
  <c r="G689" i="2"/>
  <c r="F689" i="2"/>
  <c r="E688" i="2"/>
  <c r="E687" i="2"/>
  <c r="E686" i="2"/>
  <c r="E685" i="2"/>
  <c r="E684" i="2"/>
  <c r="I683" i="2"/>
  <c r="H683" i="2"/>
  <c r="G683" i="2"/>
  <c r="F683" i="2"/>
  <c r="G682" i="2"/>
  <c r="E678" i="2"/>
  <c r="F677" i="2"/>
  <c r="E676" i="2"/>
  <c r="E675" i="2"/>
  <c r="E674" i="2"/>
  <c r="E673" i="2"/>
  <c r="E672" i="2"/>
  <c r="I671" i="2"/>
  <c r="H671" i="2"/>
  <c r="G671" i="2"/>
  <c r="F671" i="2"/>
  <c r="E670" i="2"/>
  <c r="E669" i="2"/>
  <c r="E668" i="2"/>
  <c r="E667" i="2"/>
  <c r="E666" i="2"/>
  <c r="I665" i="2"/>
  <c r="H665" i="2"/>
  <c r="G665" i="2"/>
  <c r="F665" i="2"/>
  <c r="E664" i="2"/>
  <c r="E663" i="2"/>
  <c r="E662" i="2"/>
  <c r="E661" i="2"/>
  <c r="E660" i="2"/>
  <c r="I659" i="2"/>
  <c r="H659" i="2"/>
  <c r="G659" i="2"/>
  <c r="F659" i="2"/>
  <c r="E658" i="2"/>
  <c r="E657" i="2"/>
  <c r="E656" i="2"/>
  <c r="E655" i="2"/>
  <c r="E654" i="2"/>
  <c r="I653" i="2"/>
  <c r="H653" i="2"/>
  <c r="G653" i="2"/>
  <c r="F653" i="2"/>
  <c r="E652" i="2"/>
  <c r="E651" i="2"/>
  <c r="E650" i="2"/>
  <c r="E649" i="2"/>
  <c r="E648" i="2"/>
  <c r="I647" i="2"/>
  <c r="H647" i="2"/>
  <c r="G647" i="2"/>
  <c r="F647" i="2"/>
  <c r="E646" i="2"/>
  <c r="E645" i="2"/>
  <c r="E644" i="2"/>
  <c r="E643" i="2"/>
  <c r="E642" i="2"/>
  <c r="I641" i="2"/>
  <c r="H641" i="2"/>
  <c r="G641" i="2"/>
  <c r="F641" i="2"/>
  <c r="E640" i="2"/>
  <c r="E639" i="2"/>
  <c r="E638" i="2"/>
  <c r="E637" i="2"/>
  <c r="E636" i="2"/>
  <c r="I635" i="2"/>
  <c r="H635" i="2"/>
  <c r="G635" i="2"/>
  <c r="F635" i="2"/>
  <c r="E616" i="2"/>
  <c r="E615" i="2"/>
  <c r="E614" i="2"/>
  <c r="E613" i="2"/>
  <c r="E612" i="2"/>
  <c r="I611" i="2"/>
  <c r="H611" i="2"/>
  <c r="G611" i="2"/>
  <c r="E610" i="2"/>
  <c r="E609" i="2"/>
  <c r="E608" i="2"/>
  <c r="E607" i="2"/>
  <c r="E606" i="2"/>
  <c r="I605" i="2"/>
  <c r="H605" i="2"/>
  <c r="G605" i="2"/>
  <c r="F605" i="2"/>
  <c r="E604" i="2"/>
  <c r="F599" i="2"/>
  <c r="E602" i="2"/>
  <c r="E601" i="2"/>
  <c r="E600" i="2"/>
  <c r="I599" i="2"/>
  <c r="H599" i="2"/>
  <c r="G599" i="2"/>
  <c r="E598" i="2"/>
  <c r="E597" i="2"/>
  <c r="E596" i="2"/>
  <c r="F595" i="2"/>
  <c r="E595" i="2" s="1"/>
  <c r="E594" i="2"/>
  <c r="I593" i="2"/>
  <c r="H593" i="2"/>
  <c r="G593" i="2"/>
  <c r="I592" i="2"/>
  <c r="I586" i="2" s="1"/>
  <c r="H592" i="2"/>
  <c r="H586" i="2" s="1"/>
  <c r="G592" i="2"/>
  <c r="G586" i="2" s="1"/>
  <c r="F592" i="2"/>
  <c r="F586" i="2" s="1"/>
  <c r="I591" i="2"/>
  <c r="I585" i="2" s="1"/>
  <c r="H591" i="2"/>
  <c r="H585" i="2" s="1"/>
  <c r="G591" i="2"/>
  <c r="I590" i="2"/>
  <c r="I584" i="2" s="1"/>
  <c r="H590" i="2"/>
  <c r="H584" i="2" s="1"/>
  <c r="G590" i="2"/>
  <c r="G584" i="2" s="1"/>
  <c r="F590" i="2"/>
  <c r="F584" i="2" s="1"/>
  <c r="I589" i="2"/>
  <c r="I583" i="2" s="1"/>
  <c r="H589" i="2"/>
  <c r="H583" i="2" s="1"/>
  <c r="G589" i="2"/>
  <c r="G583" i="2" s="1"/>
  <c r="I588" i="2"/>
  <c r="I582" i="2" s="1"/>
  <c r="H588" i="2"/>
  <c r="H582" i="2" s="1"/>
  <c r="G588" i="2"/>
  <c r="G582" i="2" s="1"/>
  <c r="F588" i="2"/>
  <c r="E574" i="2"/>
  <c r="E573" i="2"/>
  <c r="E572" i="2"/>
  <c r="E571" i="2"/>
  <c r="E570" i="2"/>
  <c r="I569" i="2"/>
  <c r="H569" i="2"/>
  <c r="G569" i="2"/>
  <c r="F569" i="2"/>
  <c r="E568" i="2"/>
  <c r="E567" i="2"/>
  <c r="E566" i="2"/>
  <c r="E565" i="2"/>
  <c r="E564" i="2"/>
  <c r="I563" i="2"/>
  <c r="H563" i="2"/>
  <c r="G563" i="2"/>
  <c r="F563" i="2"/>
  <c r="E562" i="2"/>
  <c r="E561" i="2"/>
  <c r="E560" i="2"/>
  <c r="E559" i="2"/>
  <c r="E558" i="2"/>
  <c r="I557" i="2"/>
  <c r="H557" i="2"/>
  <c r="G557" i="2"/>
  <c r="F557" i="2"/>
  <c r="E556" i="2"/>
  <c r="E555" i="2"/>
  <c r="E554" i="2"/>
  <c r="E553" i="2"/>
  <c r="E552" i="2"/>
  <c r="I551" i="2"/>
  <c r="H551" i="2"/>
  <c r="G551" i="2"/>
  <c r="F551" i="2"/>
  <c r="E550" i="2"/>
  <c r="E549" i="2"/>
  <c r="E548" i="2"/>
  <c r="E547" i="2"/>
  <c r="E546" i="2"/>
  <c r="I545" i="2"/>
  <c r="H545" i="2"/>
  <c r="G545" i="2"/>
  <c r="F545" i="2"/>
  <c r="F539" i="2"/>
  <c r="I539" i="2"/>
  <c r="H539" i="2"/>
  <c r="E538" i="2"/>
  <c r="E537" i="2"/>
  <c r="E536" i="2"/>
  <c r="E535" i="2"/>
  <c r="E534" i="2"/>
  <c r="I533" i="2"/>
  <c r="H533" i="2"/>
  <c r="G533" i="2"/>
  <c r="F533" i="2"/>
  <c r="E532" i="2"/>
  <c r="E531" i="2"/>
  <c r="E530" i="2"/>
  <c r="E529" i="2"/>
  <c r="E528" i="2"/>
  <c r="I527" i="2"/>
  <c r="H527" i="2"/>
  <c r="G527" i="2"/>
  <c r="F527" i="2"/>
  <c r="E526" i="2"/>
  <c r="E525" i="2"/>
  <c r="E524" i="2"/>
  <c r="E523" i="2"/>
  <c r="E522" i="2"/>
  <c r="I521" i="2"/>
  <c r="H521" i="2"/>
  <c r="G521" i="2"/>
  <c r="F521" i="2"/>
  <c r="E520" i="2"/>
  <c r="E519" i="2"/>
  <c r="E518" i="2"/>
  <c r="E517" i="2"/>
  <c r="E516" i="2"/>
  <c r="I515" i="2"/>
  <c r="H515" i="2"/>
  <c r="G515" i="2"/>
  <c r="F515" i="2"/>
  <c r="E514" i="2"/>
  <c r="E513" i="2"/>
  <c r="E512" i="2"/>
  <c r="E511" i="2"/>
  <c r="E510" i="2"/>
  <c r="I509" i="2"/>
  <c r="H509" i="2"/>
  <c r="G509" i="2"/>
  <c r="F509" i="2"/>
  <c r="E507" i="2"/>
  <c r="H503" i="2"/>
  <c r="G503" i="2"/>
  <c r="E502" i="2"/>
  <c r="E501" i="2"/>
  <c r="E500" i="2"/>
  <c r="E499" i="2"/>
  <c r="E498" i="2"/>
  <c r="I497" i="2"/>
  <c r="H497" i="2"/>
  <c r="G497" i="2"/>
  <c r="F497" i="2"/>
  <c r="E496" i="2"/>
  <c r="E495" i="2"/>
  <c r="E494" i="2"/>
  <c r="E493" i="2"/>
  <c r="E492" i="2"/>
  <c r="I491" i="2"/>
  <c r="H491" i="2"/>
  <c r="G491" i="2"/>
  <c r="F491" i="2"/>
  <c r="E490" i="2"/>
  <c r="E489" i="2"/>
  <c r="E488" i="2"/>
  <c r="E487" i="2"/>
  <c r="E486" i="2"/>
  <c r="I485" i="2"/>
  <c r="H485" i="2"/>
  <c r="G485" i="2"/>
  <c r="F485" i="2"/>
  <c r="H478" i="2"/>
  <c r="F484" i="2"/>
  <c r="I477" i="2"/>
  <c r="H477" i="2"/>
  <c r="G477" i="2"/>
  <c r="F483" i="2"/>
  <c r="F482" i="2"/>
  <c r="I475" i="2"/>
  <c r="I61" i="2" s="1"/>
  <c r="F481" i="2"/>
  <c r="F475" i="2" s="1"/>
  <c r="F61" i="2" s="1"/>
  <c r="F480" i="2"/>
  <c r="F474" i="2" s="1"/>
  <c r="G478" i="2"/>
  <c r="I476" i="2"/>
  <c r="I62" i="2" s="1"/>
  <c r="G474" i="2"/>
  <c r="E472" i="2"/>
  <c r="E471" i="2"/>
  <c r="E470" i="2"/>
  <c r="E469" i="2"/>
  <c r="E468" i="2"/>
  <c r="I467" i="2"/>
  <c r="H467" i="2"/>
  <c r="G467" i="2"/>
  <c r="F467" i="2"/>
  <c r="I466" i="2"/>
  <c r="H466" i="2"/>
  <c r="G466" i="2"/>
  <c r="F466" i="2"/>
  <c r="I465" i="2"/>
  <c r="H465" i="2"/>
  <c r="G465" i="2"/>
  <c r="F465" i="2"/>
  <c r="I464" i="2"/>
  <c r="H464" i="2"/>
  <c r="G464" i="2"/>
  <c r="F464" i="2"/>
  <c r="I463" i="2"/>
  <c r="H463" i="2"/>
  <c r="G463" i="2"/>
  <c r="F463" i="2"/>
  <c r="I462" i="2"/>
  <c r="H462" i="2"/>
  <c r="G462" i="2"/>
  <c r="F462" i="2"/>
  <c r="E460" i="2"/>
  <c r="E459" i="2"/>
  <c r="E458" i="2"/>
  <c r="E457" i="2"/>
  <c r="E456" i="2"/>
  <c r="I455" i="2"/>
  <c r="H455" i="2"/>
  <c r="G455" i="2"/>
  <c r="F455" i="2"/>
  <c r="E454" i="2"/>
  <c r="E453" i="2"/>
  <c r="E452" i="2"/>
  <c r="E451" i="2"/>
  <c r="E450" i="2"/>
  <c r="I449" i="2"/>
  <c r="H449" i="2"/>
  <c r="G449" i="2"/>
  <c r="F449" i="2"/>
  <c r="E448" i="2"/>
  <c r="E447" i="2"/>
  <c r="E446" i="2"/>
  <c r="E445" i="2"/>
  <c r="E444" i="2"/>
  <c r="I443" i="2"/>
  <c r="H443" i="2"/>
  <c r="G443" i="2"/>
  <c r="F443" i="2"/>
  <c r="E442" i="2"/>
  <c r="E441" i="2"/>
  <c r="E440" i="2"/>
  <c r="E439" i="2"/>
  <c r="E438" i="2"/>
  <c r="I437" i="2"/>
  <c r="H437" i="2"/>
  <c r="G437" i="2"/>
  <c r="F437" i="2"/>
  <c r="E436" i="2"/>
  <c r="E435" i="2"/>
  <c r="E434" i="2"/>
  <c r="E433" i="2"/>
  <c r="E432" i="2"/>
  <c r="I431" i="2"/>
  <c r="H431" i="2"/>
  <c r="G431" i="2"/>
  <c r="F431" i="2"/>
  <c r="E430" i="2"/>
  <c r="E429" i="2"/>
  <c r="E428" i="2"/>
  <c r="E427" i="2"/>
  <c r="E426" i="2"/>
  <c r="I425" i="2"/>
  <c r="H425" i="2"/>
  <c r="G425" i="2"/>
  <c r="F425" i="2"/>
  <c r="I424" i="2"/>
  <c r="H424" i="2"/>
  <c r="G424" i="2"/>
  <c r="F424" i="2"/>
  <c r="I423" i="2"/>
  <c r="H423" i="2"/>
  <c r="G423" i="2"/>
  <c r="F423" i="2"/>
  <c r="I422" i="2"/>
  <c r="H422" i="2"/>
  <c r="G422" i="2"/>
  <c r="F422" i="2"/>
  <c r="I421" i="2"/>
  <c r="H421" i="2"/>
  <c r="G421" i="2"/>
  <c r="F421" i="2"/>
  <c r="I420" i="2"/>
  <c r="H420" i="2"/>
  <c r="H419" i="2" s="1"/>
  <c r="G420" i="2"/>
  <c r="F420" i="2"/>
  <c r="E418" i="2"/>
  <c r="E417" i="2"/>
  <c r="E416" i="2"/>
  <c r="E415" i="2"/>
  <c r="E414" i="2"/>
  <c r="I413" i="2"/>
  <c r="H413" i="2"/>
  <c r="E412" i="2"/>
  <c r="E411" i="2"/>
  <c r="E410" i="2"/>
  <c r="E409" i="2"/>
  <c r="E408" i="2"/>
  <c r="I407" i="2"/>
  <c r="H407" i="2"/>
  <c r="G407" i="2"/>
  <c r="F407" i="2"/>
  <c r="I406" i="2"/>
  <c r="H406" i="2"/>
  <c r="G406" i="2"/>
  <c r="F406" i="2"/>
  <c r="I405" i="2"/>
  <c r="H405" i="2"/>
  <c r="G405" i="2"/>
  <c r="F405" i="2"/>
  <c r="I404" i="2"/>
  <c r="H404" i="2"/>
  <c r="G404" i="2"/>
  <c r="F404" i="2"/>
  <c r="I403" i="2"/>
  <c r="H403" i="2"/>
  <c r="G403" i="2"/>
  <c r="F403" i="2"/>
  <c r="I402" i="2"/>
  <c r="H402" i="2"/>
  <c r="G402" i="2"/>
  <c r="G401" i="2" s="1"/>
  <c r="F402" i="2"/>
  <c r="I401" i="2"/>
  <c r="E400" i="2"/>
  <c r="E399" i="2"/>
  <c r="E398" i="2"/>
  <c r="E397" i="2"/>
  <c r="E396" i="2"/>
  <c r="I395" i="2"/>
  <c r="H395" i="2"/>
  <c r="G395" i="2"/>
  <c r="F395" i="2"/>
  <c r="E394" i="2"/>
  <c r="E393" i="2"/>
  <c r="E392" i="2"/>
  <c r="E391" i="2"/>
  <c r="E390" i="2"/>
  <c r="I389" i="2"/>
  <c r="H389" i="2"/>
  <c r="G389" i="2"/>
  <c r="F389" i="2"/>
  <c r="I388" i="2"/>
  <c r="H388" i="2"/>
  <c r="G388" i="2"/>
  <c r="F388" i="2"/>
  <c r="I387" i="2"/>
  <c r="H387" i="2"/>
  <c r="G387" i="2"/>
  <c r="F387" i="2"/>
  <c r="I386" i="2"/>
  <c r="H386" i="2"/>
  <c r="G386" i="2"/>
  <c r="F386" i="2"/>
  <c r="I385" i="2"/>
  <c r="H385" i="2"/>
  <c r="G385" i="2"/>
  <c r="F385" i="2"/>
  <c r="I384" i="2"/>
  <c r="H384" i="2"/>
  <c r="G384" i="2"/>
  <c r="F384" i="2"/>
  <c r="E382" i="2"/>
  <c r="E381" i="2"/>
  <c r="E380" i="2"/>
  <c r="F379" i="2"/>
  <c r="E379" i="2" s="1"/>
  <c r="E378" i="2"/>
  <c r="I377" i="2"/>
  <c r="H377" i="2"/>
  <c r="G377" i="2"/>
  <c r="E376" i="2"/>
  <c r="E375" i="2"/>
  <c r="E374" i="2"/>
  <c r="E373" i="2"/>
  <c r="E372" i="2"/>
  <c r="I371" i="2"/>
  <c r="H371" i="2"/>
  <c r="G371" i="2"/>
  <c r="F371" i="2"/>
  <c r="E370" i="2"/>
  <c r="E369" i="2"/>
  <c r="E368" i="2"/>
  <c r="E367" i="2"/>
  <c r="E366" i="2"/>
  <c r="I365" i="2"/>
  <c r="H365" i="2"/>
  <c r="G365" i="2"/>
  <c r="F365" i="2"/>
  <c r="E364" i="2"/>
  <c r="E363" i="2"/>
  <c r="E362" i="2"/>
  <c r="E361" i="2"/>
  <c r="E360" i="2"/>
  <c r="I359" i="2"/>
  <c r="H359" i="2"/>
  <c r="G359" i="2"/>
  <c r="F359" i="2"/>
  <c r="E358" i="2"/>
  <c r="E357" i="2"/>
  <c r="E356" i="2"/>
  <c r="E355" i="2"/>
  <c r="E354" i="2"/>
  <c r="I353" i="2"/>
  <c r="H353" i="2"/>
  <c r="G353" i="2"/>
  <c r="F353" i="2"/>
  <c r="E352" i="2"/>
  <c r="E351" i="2"/>
  <c r="E350" i="2"/>
  <c r="E349" i="2"/>
  <c r="E348" i="2"/>
  <c r="I347" i="2"/>
  <c r="H347" i="2"/>
  <c r="G347" i="2"/>
  <c r="F347" i="2"/>
  <c r="E346" i="2"/>
  <c r="E345" i="2"/>
  <c r="E344" i="2"/>
  <c r="E343" i="2"/>
  <c r="E342" i="2"/>
  <c r="I341" i="2"/>
  <c r="H341" i="2"/>
  <c r="G341" i="2"/>
  <c r="F341" i="2"/>
  <c r="E340" i="2"/>
  <c r="E339" i="2"/>
  <c r="E338" i="2"/>
  <c r="E337" i="2"/>
  <c r="E336" i="2"/>
  <c r="I335" i="2"/>
  <c r="H335" i="2"/>
  <c r="G335" i="2"/>
  <c r="F335" i="2"/>
  <c r="E334" i="2"/>
  <c r="E333" i="2"/>
  <c r="E332" i="2"/>
  <c r="E331" i="2"/>
  <c r="E330" i="2"/>
  <c r="I329" i="2"/>
  <c r="H329" i="2"/>
  <c r="G329" i="2"/>
  <c r="F329" i="2"/>
  <c r="I328" i="2"/>
  <c r="H328" i="2"/>
  <c r="G328" i="2"/>
  <c r="F328" i="2"/>
  <c r="I327" i="2"/>
  <c r="H327" i="2"/>
  <c r="G327" i="2"/>
  <c r="F327" i="2"/>
  <c r="I326" i="2"/>
  <c r="H326" i="2"/>
  <c r="G326" i="2"/>
  <c r="F326" i="2"/>
  <c r="I325" i="2"/>
  <c r="H325" i="2"/>
  <c r="G325" i="2"/>
  <c r="I324" i="2"/>
  <c r="H324" i="2"/>
  <c r="G324" i="2"/>
  <c r="F324" i="2"/>
  <c r="E316" i="2"/>
  <c r="E315" i="2"/>
  <c r="E314" i="2"/>
  <c r="E313" i="2"/>
  <c r="E312" i="2"/>
  <c r="I311" i="2"/>
  <c r="H311" i="2"/>
  <c r="G311" i="2"/>
  <c r="F311" i="2"/>
  <c r="E310" i="2"/>
  <c r="E309" i="2"/>
  <c r="E308" i="2"/>
  <c r="E307" i="2"/>
  <c r="E306" i="2"/>
  <c r="I305" i="2"/>
  <c r="H305" i="2"/>
  <c r="G305" i="2"/>
  <c r="F305" i="2"/>
  <c r="E304" i="2"/>
  <c r="E303" i="2"/>
  <c r="E302" i="2"/>
  <c r="E301" i="2"/>
  <c r="E300" i="2"/>
  <c r="I299" i="2"/>
  <c r="H299" i="2"/>
  <c r="G299" i="2"/>
  <c r="F299" i="2"/>
  <c r="E298" i="2"/>
  <c r="E297" i="2"/>
  <c r="E296" i="2"/>
  <c r="E295" i="2"/>
  <c r="E294" i="2"/>
  <c r="I293" i="2"/>
  <c r="H293" i="2"/>
  <c r="G293" i="2"/>
  <c r="F293" i="2"/>
  <c r="E292" i="2"/>
  <c r="E291" i="2"/>
  <c r="E290" i="2"/>
  <c r="E289" i="2"/>
  <c r="E288" i="2"/>
  <c r="I287" i="2"/>
  <c r="H287" i="2"/>
  <c r="G287" i="2"/>
  <c r="F287" i="2"/>
  <c r="E286" i="2"/>
  <c r="E285" i="2"/>
  <c r="E284" i="2"/>
  <c r="E283" i="2"/>
  <c r="E282" i="2"/>
  <c r="I281" i="2"/>
  <c r="H281" i="2"/>
  <c r="G281" i="2"/>
  <c r="F281" i="2"/>
  <c r="E280" i="2"/>
  <c r="E279" i="2"/>
  <c r="E278" i="2"/>
  <c r="E277" i="2"/>
  <c r="E276" i="2"/>
  <c r="I275" i="2"/>
  <c r="H275" i="2"/>
  <c r="G275" i="2"/>
  <c r="F275" i="2"/>
  <c r="E274" i="2"/>
  <c r="E273" i="2"/>
  <c r="E272" i="2"/>
  <c r="E271" i="2"/>
  <c r="E270" i="2"/>
  <c r="I269" i="2"/>
  <c r="H269" i="2"/>
  <c r="G269" i="2"/>
  <c r="F269" i="2"/>
  <c r="G263" i="2"/>
  <c r="E262" i="2"/>
  <c r="E261" i="2"/>
  <c r="E260" i="2"/>
  <c r="E259" i="2"/>
  <c r="E258" i="2"/>
  <c r="I257" i="2"/>
  <c r="H257" i="2"/>
  <c r="G257" i="2"/>
  <c r="F257" i="2"/>
  <c r="E256" i="2"/>
  <c r="E255" i="2"/>
  <c r="E254" i="2"/>
  <c r="E253" i="2"/>
  <c r="E252" i="2"/>
  <c r="I251" i="2"/>
  <c r="H251" i="2"/>
  <c r="G251" i="2"/>
  <c r="E250" i="2"/>
  <c r="E249" i="2"/>
  <c r="E248" i="2"/>
  <c r="E247" i="2"/>
  <c r="E246" i="2"/>
  <c r="I245" i="2"/>
  <c r="H245" i="2"/>
  <c r="G245" i="2"/>
  <c r="F245" i="2"/>
  <c r="E244" i="2"/>
  <c r="E243" i="2"/>
  <c r="E242" i="2"/>
  <c r="E241" i="2"/>
  <c r="E240" i="2"/>
  <c r="I239" i="2"/>
  <c r="H239" i="2"/>
  <c r="G239" i="2"/>
  <c r="F239" i="2"/>
  <c r="E238" i="2"/>
  <c r="E237" i="2"/>
  <c r="E236" i="2"/>
  <c r="E235" i="2"/>
  <c r="E234" i="2"/>
  <c r="I233" i="2"/>
  <c r="H233" i="2"/>
  <c r="G233" i="2"/>
  <c r="F233" i="2"/>
  <c r="I232" i="2"/>
  <c r="H232" i="2"/>
  <c r="G232" i="2"/>
  <c r="F232" i="2"/>
  <c r="I231" i="2"/>
  <c r="H231" i="2"/>
  <c r="G231" i="2"/>
  <c r="I230" i="2"/>
  <c r="H230" i="2"/>
  <c r="G230" i="2"/>
  <c r="I229" i="2"/>
  <c r="H229" i="2"/>
  <c r="G229" i="2"/>
  <c r="F229" i="2"/>
  <c r="I228" i="2"/>
  <c r="H228" i="2"/>
  <c r="G228" i="2"/>
  <c r="F228" i="2"/>
  <c r="E220" i="2"/>
  <c r="E219" i="2"/>
  <c r="E218" i="2"/>
  <c r="E217" i="2"/>
  <c r="E216" i="2"/>
  <c r="I215" i="2"/>
  <c r="H215" i="2"/>
  <c r="G215" i="2"/>
  <c r="F215" i="2"/>
  <c r="E214" i="2"/>
  <c r="E213" i="2"/>
  <c r="E212" i="2"/>
  <c r="E211" i="2"/>
  <c r="E210" i="2"/>
  <c r="I209" i="2"/>
  <c r="H209" i="2"/>
  <c r="G209" i="2"/>
  <c r="F209" i="2"/>
  <c r="E208" i="2"/>
  <c r="E207" i="2"/>
  <c r="E206" i="2"/>
  <c r="E205" i="2"/>
  <c r="E204" i="2"/>
  <c r="I203" i="2"/>
  <c r="H203" i="2"/>
  <c r="G203" i="2"/>
  <c r="F203" i="2"/>
  <c r="I202" i="2"/>
  <c r="H202" i="2"/>
  <c r="G202" i="2"/>
  <c r="F202" i="2"/>
  <c r="I201" i="2"/>
  <c r="H201" i="2"/>
  <c r="G201" i="2"/>
  <c r="F201" i="2"/>
  <c r="I200" i="2"/>
  <c r="H200" i="2"/>
  <c r="G200" i="2"/>
  <c r="F200" i="2"/>
  <c r="I199" i="2"/>
  <c r="H199" i="2"/>
  <c r="G199" i="2"/>
  <c r="F199" i="2"/>
  <c r="I198" i="2"/>
  <c r="I197" i="2" s="1"/>
  <c r="H198" i="2"/>
  <c r="G198" i="2"/>
  <c r="F198" i="2"/>
  <c r="E196" i="2"/>
  <c r="E195" i="2"/>
  <c r="E194" i="2"/>
  <c r="E193" i="2"/>
  <c r="E192" i="2"/>
  <c r="I191" i="2"/>
  <c r="H191" i="2"/>
  <c r="G191" i="2"/>
  <c r="F191" i="2"/>
  <c r="E190" i="2"/>
  <c r="E189" i="2"/>
  <c r="E188" i="2"/>
  <c r="E187" i="2"/>
  <c r="E186" i="2"/>
  <c r="I185" i="2"/>
  <c r="H185" i="2"/>
  <c r="G185" i="2"/>
  <c r="F185" i="2"/>
  <c r="E166" i="2"/>
  <c r="E165" i="2"/>
  <c r="E164" i="2"/>
  <c r="E163" i="2"/>
  <c r="E162" i="2"/>
  <c r="E142" i="2"/>
  <c r="E141" i="2"/>
  <c r="E140" i="2"/>
  <c r="E139" i="2"/>
  <c r="E138" i="2"/>
  <c r="I137" i="2"/>
  <c r="H137" i="2"/>
  <c r="G137" i="2"/>
  <c r="F137" i="2"/>
  <c r="E136" i="2"/>
  <c r="E135" i="2"/>
  <c r="E134" i="2"/>
  <c r="E133" i="2"/>
  <c r="E132" i="2"/>
  <c r="I131" i="2"/>
  <c r="H131" i="2"/>
  <c r="G131" i="2"/>
  <c r="F131" i="2"/>
  <c r="E130" i="2"/>
  <c r="E129" i="2"/>
  <c r="E128" i="2"/>
  <c r="E127" i="2"/>
  <c r="E126" i="2"/>
  <c r="I125" i="2"/>
  <c r="H125" i="2"/>
  <c r="G125" i="2"/>
  <c r="E124" i="2"/>
  <c r="E123" i="2"/>
  <c r="E122" i="2"/>
  <c r="E121" i="2"/>
  <c r="E120" i="2"/>
  <c r="I119" i="2"/>
  <c r="H119" i="2"/>
  <c r="G119" i="2"/>
  <c r="F119" i="2"/>
  <c r="I118" i="2"/>
  <c r="H118" i="2"/>
  <c r="G118" i="2"/>
  <c r="F118" i="2"/>
  <c r="I117" i="2"/>
  <c r="H117" i="2"/>
  <c r="G117" i="2"/>
  <c r="F117" i="2"/>
  <c r="I116" i="2"/>
  <c r="H116" i="2"/>
  <c r="G116" i="2"/>
  <c r="F116" i="2"/>
  <c r="I115" i="2"/>
  <c r="H115" i="2"/>
  <c r="G115" i="2"/>
  <c r="F115" i="2"/>
  <c r="I114" i="2"/>
  <c r="H114" i="2"/>
  <c r="G114" i="2"/>
  <c r="F114" i="2"/>
  <c r="E112" i="2"/>
  <c r="E111" i="2"/>
  <c r="E110" i="2"/>
  <c r="E109" i="2"/>
  <c r="E108" i="2"/>
  <c r="I107" i="2"/>
  <c r="H107" i="2"/>
  <c r="G107" i="2"/>
  <c r="F107" i="2"/>
  <c r="E106" i="2"/>
  <c r="E105" i="2"/>
  <c r="E104" i="2"/>
  <c r="E103" i="2"/>
  <c r="E102" i="2"/>
  <c r="I101" i="2"/>
  <c r="H101" i="2"/>
  <c r="G101" i="2"/>
  <c r="F101" i="2"/>
  <c r="E100" i="2"/>
  <c r="E99" i="2"/>
  <c r="E98" i="2"/>
  <c r="E97" i="2"/>
  <c r="E96" i="2"/>
  <c r="I95" i="2"/>
  <c r="H95" i="2"/>
  <c r="G95" i="2"/>
  <c r="F95" i="2"/>
  <c r="E94" i="2"/>
  <c r="E93" i="2"/>
  <c r="E92" i="2"/>
  <c r="E91" i="2"/>
  <c r="E90" i="2"/>
  <c r="I89" i="2"/>
  <c r="H89" i="2"/>
  <c r="G89" i="2"/>
  <c r="F89" i="2"/>
  <c r="E88" i="2"/>
  <c r="E87" i="2"/>
  <c r="E86" i="2"/>
  <c r="E85" i="2"/>
  <c r="E84" i="2"/>
  <c r="I83" i="2"/>
  <c r="H83" i="2"/>
  <c r="G83" i="2"/>
  <c r="F83" i="2"/>
  <c r="I82" i="2"/>
  <c r="H82" i="2"/>
  <c r="G82" i="2"/>
  <c r="F82" i="2"/>
  <c r="I81" i="2"/>
  <c r="H81" i="2"/>
  <c r="G81" i="2"/>
  <c r="F81" i="2"/>
  <c r="I80" i="2"/>
  <c r="H80" i="2"/>
  <c r="G80" i="2"/>
  <c r="F80" i="2"/>
  <c r="I79" i="2"/>
  <c r="H79" i="2"/>
  <c r="G79" i="2"/>
  <c r="F79" i="2"/>
  <c r="I78" i="2"/>
  <c r="H78" i="2"/>
  <c r="G78" i="2"/>
  <c r="F78" i="2"/>
  <c r="I70" i="2"/>
  <c r="H70" i="2"/>
  <c r="G70" i="2"/>
  <c r="F70" i="2"/>
  <c r="I69" i="2"/>
  <c r="H69" i="2"/>
  <c r="G69" i="2"/>
  <c r="F69" i="2"/>
  <c r="I68" i="2"/>
  <c r="H68" i="2"/>
  <c r="G68" i="2"/>
  <c r="F68" i="2"/>
  <c r="I67" i="2"/>
  <c r="H67" i="2"/>
  <c r="G67" i="2"/>
  <c r="F67" i="2"/>
  <c r="I66" i="2"/>
  <c r="H66" i="2"/>
  <c r="G66" i="2"/>
  <c r="G65" i="2" s="1"/>
  <c r="F66" i="2"/>
  <c r="G58" i="2"/>
  <c r="F58" i="2"/>
  <c r="F57" i="2"/>
  <c r="G56" i="2"/>
  <c r="F56" i="2"/>
  <c r="F55" i="2"/>
  <c r="E52" i="2"/>
  <c r="E51" i="2"/>
  <c r="E50" i="2"/>
  <c r="E49" i="2"/>
  <c r="E48" i="2"/>
  <c r="I47" i="2"/>
  <c r="H47" i="2"/>
  <c r="G47" i="2"/>
  <c r="F47" i="2"/>
  <c r="E40" i="2"/>
  <c r="E39" i="2"/>
  <c r="E38" i="2"/>
  <c r="E37" i="2"/>
  <c r="E36" i="2"/>
  <c r="I35" i="2"/>
  <c r="H35" i="2"/>
  <c r="G35" i="2"/>
  <c r="F35" i="2"/>
  <c r="I29" i="2"/>
  <c r="E30" i="2"/>
  <c r="G29" i="2"/>
  <c r="I28" i="2"/>
  <c r="H28" i="2"/>
  <c r="G28" i="2"/>
  <c r="F28" i="2"/>
  <c r="I27" i="2"/>
  <c r="H27" i="2"/>
  <c r="G27" i="2"/>
  <c r="F27" i="2"/>
  <c r="I26" i="2"/>
  <c r="H26" i="2"/>
  <c r="G26" i="2"/>
  <c r="F26" i="2"/>
  <c r="I25" i="2"/>
  <c r="H25" i="2"/>
  <c r="G25" i="2"/>
  <c r="F25" i="2"/>
  <c r="I24" i="2"/>
  <c r="I23" i="2" s="1"/>
  <c r="H24" i="2"/>
  <c r="H23" i="2" s="1"/>
  <c r="G24" i="2"/>
  <c r="G23" i="2" s="1"/>
  <c r="F24" i="2"/>
  <c r="G17" i="2"/>
  <c r="F17" i="2"/>
  <c r="I17" i="2"/>
  <c r="G419" i="2" l="1"/>
  <c r="H323" i="2"/>
  <c r="I679" i="2"/>
  <c r="G64" i="2"/>
  <c r="I680" i="2"/>
  <c r="I14" i="2" s="1"/>
  <c r="G681" i="2"/>
  <c r="G63" i="2"/>
  <c r="I682" i="2"/>
  <c r="I587" i="2"/>
  <c r="I323" i="2"/>
  <c r="I72" i="2"/>
  <c r="I63" i="2"/>
  <c r="H63" i="2"/>
  <c r="H719" i="2"/>
  <c r="F54" i="2"/>
  <c r="F53" i="2" s="1"/>
  <c r="E324" i="2"/>
  <c r="E545" i="2"/>
  <c r="G225" i="2"/>
  <c r="G72" i="2"/>
  <c r="G73" i="2"/>
  <c r="G74" i="2"/>
  <c r="G75" i="2"/>
  <c r="G76" i="2"/>
  <c r="F16" i="2"/>
  <c r="E387" i="2"/>
  <c r="E413" i="2"/>
  <c r="E463" i="2"/>
  <c r="H64" i="2"/>
  <c r="G587" i="2"/>
  <c r="F611" i="2"/>
  <c r="I73" i="2"/>
  <c r="I74" i="2"/>
  <c r="I75" i="2"/>
  <c r="I76" i="2"/>
  <c r="E287" i="2"/>
  <c r="E299" i="2"/>
  <c r="E630" i="2"/>
  <c r="E689" i="2"/>
  <c r="F72" i="2"/>
  <c r="F73" i="2"/>
  <c r="F74" i="2"/>
  <c r="F75" i="2"/>
  <c r="F76" i="2"/>
  <c r="E95" i="2"/>
  <c r="E245" i="2"/>
  <c r="F325" i="2"/>
  <c r="E325" i="2" s="1"/>
  <c r="F377" i="2"/>
  <c r="E377" i="2" s="1"/>
  <c r="E497" i="2"/>
  <c r="E533" i="2"/>
  <c r="H72" i="2"/>
  <c r="H73" i="2"/>
  <c r="H74" i="2"/>
  <c r="H75" i="2"/>
  <c r="H76" i="2"/>
  <c r="G16" i="2"/>
  <c r="H227" i="2"/>
  <c r="E599" i="2"/>
  <c r="E485" i="2"/>
  <c r="E47" i="2"/>
  <c r="H77" i="2"/>
  <c r="H113" i="2"/>
  <c r="E119" i="2"/>
  <c r="I226" i="2"/>
  <c r="E268" i="2"/>
  <c r="E395" i="2"/>
  <c r="E424" i="2"/>
  <c r="E437" i="2"/>
  <c r="E563" i="2"/>
  <c r="E569" i="2"/>
  <c r="G585" i="2"/>
  <c r="G581" i="2" s="1"/>
  <c r="F626" i="2"/>
  <c r="E635" i="2"/>
  <c r="E659" i="2"/>
  <c r="G680" i="2"/>
  <c r="G14" i="2" s="1"/>
  <c r="E25" i="2"/>
  <c r="E26" i="2"/>
  <c r="E27" i="2"/>
  <c r="E28" i="2"/>
  <c r="G12" i="2"/>
  <c r="E228" i="2"/>
  <c r="E229" i="2"/>
  <c r="F231" i="2"/>
  <c r="F225" i="2" s="1"/>
  <c r="E257" i="2"/>
  <c r="I222" i="2"/>
  <c r="E386" i="2"/>
  <c r="E421" i="2"/>
  <c r="E521" i="2"/>
  <c r="E611" i="2"/>
  <c r="E329" i="2"/>
  <c r="E341" i="2"/>
  <c r="E365" i="2"/>
  <c r="G383" i="2"/>
  <c r="E404" i="2"/>
  <c r="E407" i="2"/>
  <c r="E465" i="2"/>
  <c r="E467" i="2"/>
  <c r="E480" i="2"/>
  <c r="G628" i="2"/>
  <c r="E33" i="2"/>
  <c r="E34" i="2"/>
  <c r="E80" i="2"/>
  <c r="F627" i="2"/>
  <c r="E58" i="2"/>
  <c r="E723" i="2"/>
  <c r="E725" i="2"/>
  <c r="E22" i="2"/>
  <c r="G224" i="2"/>
  <c r="G226" i="2"/>
  <c r="E55" i="2"/>
  <c r="E32" i="2"/>
  <c r="E114" i="2"/>
  <c r="E191" i="2"/>
  <c r="E199" i="2"/>
  <c r="F226" i="2"/>
  <c r="F230" i="2"/>
  <c r="F14" i="2" s="1"/>
  <c r="F251" i="2"/>
  <c r="E251" i="2" s="1"/>
  <c r="E267" i="2"/>
  <c r="E311" i="2"/>
  <c r="H401" i="2"/>
  <c r="E431" i="2"/>
  <c r="E455" i="2"/>
  <c r="H461" i="2"/>
  <c r="F479" i="2"/>
  <c r="E484" i="2"/>
  <c r="H679" i="2"/>
  <c r="H625" i="2" s="1"/>
  <c r="H54" i="2"/>
  <c r="H57" i="2"/>
  <c r="E57" i="2" s="1"/>
  <c r="E81" i="2"/>
  <c r="E82" i="2"/>
  <c r="E83" i="2"/>
  <c r="E118" i="2"/>
  <c r="E198" i="2"/>
  <c r="E269" i="2"/>
  <c r="E389" i="2"/>
  <c r="E403" i="2"/>
  <c r="I224" i="2"/>
  <c r="E425" i="2"/>
  <c r="E449" i="2"/>
  <c r="I461" i="2"/>
  <c r="G479" i="2"/>
  <c r="E515" i="2"/>
  <c r="E527" i="2"/>
  <c r="E557" i="2"/>
  <c r="E665" i="2"/>
  <c r="H65" i="2"/>
  <c r="E21" i="2"/>
  <c r="E31" i="2"/>
  <c r="E67" i="2"/>
  <c r="E215" i="2"/>
  <c r="E347" i="2"/>
  <c r="H17" i="2"/>
  <c r="E17" i="2" s="1"/>
  <c r="E107" i="2"/>
  <c r="E203" i="2"/>
  <c r="E233" i="2"/>
  <c r="H223" i="2"/>
  <c r="E275" i="2"/>
  <c r="E293" i="2"/>
  <c r="H224" i="2"/>
  <c r="H225" i="2"/>
  <c r="E388" i="2"/>
  <c r="E423" i="2"/>
  <c r="I419" i="2"/>
  <c r="E443" i="2"/>
  <c r="E464" i="2"/>
  <c r="H475" i="2"/>
  <c r="H61" i="2" s="1"/>
  <c r="H476" i="2"/>
  <c r="H62" i="2" s="1"/>
  <c r="E491" i="2"/>
  <c r="E505" i="2"/>
  <c r="E551" i="2"/>
  <c r="F593" i="2"/>
  <c r="E593" i="2" s="1"/>
  <c r="E605" i="2"/>
  <c r="F702" i="2"/>
  <c r="F701" i="2" s="1"/>
  <c r="E705" i="2"/>
  <c r="E707" i="2"/>
  <c r="E722" i="2"/>
  <c r="F589" i="2"/>
  <c r="H681" i="2"/>
  <c r="H627" i="2" s="1"/>
  <c r="E653" i="2"/>
  <c r="E683" i="2"/>
  <c r="E706" i="2"/>
  <c r="F713" i="2"/>
  <c r="E509" i="2"/>
  <c r="F478" i="2"/>
  <c r="F628" i="2"/>
  <c r="F125" i="2"/>
  <c r="E125" i="2" s="1"/>
  <c r="E131" i="2"/>
  <c r="F197" i="2"/>
  <c r="E704" i="2"/>
  <c r="E264" i="2"/>
  <c r="E462" i="2"/>
  <c r="F461" i="2"/>
  <c r="E703" i="2"/>
  <c r="E18" i="2"/>
  <c r="E68" i="2"/>
  <c r="G77" i="2"/>
  <c r="I113" i="2"/>
  <c r="I12" i="2"/>
  <c r="F222" i="2"/>
  <c r="E232" i="2"/>
  <c r="E328" i="2"/>
  <c r="E384" i="2"/>
  <c r="F383" i="2"/>
  <c r="E385" i="2"/>
  <c r="E19" i="2"/>
  <c r="E20" i="2"/>
  <c r="E24" i="2"/>
  <c r="F23" i="2"/>
  <c r="E23" i="2" s="1"/>
  <c r="H29" i="2"/>
  <c r="E35" i="2"/>
  <c r="E69" i="2"/>
  <c r="E70" i="2"/>
  <c r="E89" i="2"/>
  <c r="E115" i="2"/>
  <c r="E117" i="2"/>
  <c r="I16" i="2"/>
  <c r="G227" i="2"/>
  <c r="E326" i="2"/>
  <c r="G323" i="2"/>
  <c r="E584" i="2"/>
  <c r="I581" i="2"/>
  <c r="I624" i="2"/>
  <c r="E66" i="2"/>
  <c r="F65" i="2"/>
  <c r="E200" i="2"/>
  <c r="G197" i="2"/>
  <c r="I628" i="2"/>
  <c r="E634" i="2"/>
  <c r="I681" i="2"/>
  <c r="I627" i="2" s="1"/>
  <c r="I56" i="2"/>
  <c r="I53" i="2" s="1"/>
  <c r="F29" i="2"/>
  <c r="E60" i="2"/>
  <c r="H197" i="2"/>
  <c r="I383" i="2"/>
  <c r="I223" i="2"/>
  <c r="H474" i="2"/>
  <c r="I65" i="2"/>
  <c r="E78" i="2"/>
  <c r="E79" i="2"/>
  <c r="F77" i="2"/>
  <c r="E116" i="2"/>
  <c r="G113" i="2"/>
  <c r="E137" i="2"/>
  <c r="E202" i="2"/>
  <c r="I263" i="2"/>
  <c r="H222" i="2"/>
  <c r="H263" i="2"/>
  <c r="H12" i="2"/>
  <c r="I474" i="2"/>
  <c r="I479" i="2"/>
  <c r="G539" i="2"/>
  <c r="E539" i="2" s="1"/>
  <c r="G475" i="2"/>
  <c r="G61" i="2" s="1"/>
  <c r="E588" i="2"/>
  <c r="F582" i="2"/>
  <c r="F629" i="2"/>
  <c r="G701" i="2"/>
  <c r="G679" i="2"/>
  <c r="G624" i="2"/>
  <c r="H16" i="2"/>
  <c r="I77" i="2"/>
  <c r="F113" i="2"/>
  <c r="E185" i="2"/>
  <c r="E209" i="2"/>
  <c r="G222" i="2"/>
  <c r="I227" i="2"/>
  <c r="E266" i="2"/>
  <c r="F263" i="2"/>
  <c r="I225" i="2"/>
  <c r="H226" i="2"/>
  <c r="E281" i="2"/>
  <c r="E353" i="2"/>
  <c r="E371" i="2"/>
  <c r="H383" i="2"/>
  <c r="E405" i="2"/>
  <c r="E420" i="2"/>
  <c r="G461" i="2"/>
  <c r="E466" i="2"/>
  <c r="E481" i="2"/>
  <c r="E504" i="2"/>
  <c r="E506" i="2"/>
  <c r="F503" i="2"/>
  <c r="F476" i="2"/>
  <c r="F62" i="2" s="1"/>
  <c r="E603" i="2"/>
  <c r="F591" i="2"/>
  <c r="F625" i="2"/>
  <c r="G54" i="2"/>
  <c r="E101" i="2"/>
  <c r="E161" i="2"/>
  <c r="E201" i="2"/>
  <c r="G223" i="2"/>
  <c r="E327" i="2"/>
  <c r="E359" i="2"/>
  <c r="E406" i="2"/>
  <c r="E422" i="2"/>
  <c r="F419" i="2"/>
  <c r="E483" i="2"/>
  <c r="E239" i="2"/>
  <c r="E265" i="2"/>
  <c r="E305" i="2"/>
  <c r="E335" i="2"/>
  <c r="E402" i="2"/>
  <c r="F401" i="2"/>
  <c r="E482" i="2"/>
  <c r="E590" i="2"/>
  <c r="E592" i="2"/>
  <c r="E641" i="2"/>
  <c r="I625" i="2"/>
  <c r="H680" i="2"/>
  <c r="E713" i="2"/>
  <c r="H479" i="2"/>
  <c r="G476" i="2"/>
  <c r="G62" i="2" s="1"/>
  <c r="F477" i="2"/>
  <c r="F63" i="2" s="1"/>
  <c r="H581" i="2"/>
  <c r="E586" i="2"/>
  <c r="H587" i="2"/>
  <c r="H624" i="2"/>
  <c r="E647" i="2"/>
  <c r="E671" i="2"/>
  <c r="E682" i="2"/>
  <c r="I701" i="2"/>
  <c r="H628" i="2"/>
  <c r="E721" i="2"/>
  <c r="G719" i="2"/>
  <c r="G627" i="2"/>
  <c r="F719" i="2"/>
  <c r="E720" i="2"/>
  <c r="E724" i="2"/>
  <c r="F587" i="2" l="1"/>
  <c r="E587" i="2" s="1"/>
  <c r="I626" i="2"/>
  <c r="G10" i="2"/>
  <c r="I6" i="2"/>
  <c r="E419" i="2"/>
  <c r="H53" i="2"/>
  <c r="F64" i="2"/>
  <c r="I7" i="2"/>
  <c r="G6" i="2"/>
  <c r="H59" i="2"/>
  <c r="H7" i="2"/>
  <c r="F10" i="2"/>
  <c r="G9" i="2"/>
  <c r="H9" i="2"/>
  <c r="I8" i="2"/>
  <c r="G626" i="2"/>
  <c r="H10" i="2"/>
  <c r="H6" i="2"/>
  <c r="I9" i="2"/>
  <c r="G8" i="2"/>
  <c r="E401" i="2"/>
  <c r="F224" i="2"/>
  <c r="F8" i="2" s="1"/>
  <c r="E702" i="2"/>
  <c r="F223" i="2"/>
  <c r="E223" i="2" s="1"/>
  <c r="E230" i="2"/>
  <c r="F323" i="2"/>
  <c r="E323" i="2" s="1"/>
  <c r="E226" i="2"/>
  <c r="E231" i="2"/>
  <c r="F227" i="2"/>
  <c r="E227" i="2" s="1"/>
  <c r="H71" i="2"/>
  <c r="E474" i="2"/>
  <c r="E75" i="2"/>
  <c r="E56" i="2"/>
  <c r="E628" i="2"/>
  <c r="E113" i="2"/>
  <c r="H473" i="2"/>
  <c r="E74" i="2"/>
  <c r="E627" i="2"/>
  <c r="I221" i="2"/>
  <c r="E29" i="2"/>
  <c r="E461" i="2"/>
  <c r="H15" i="2"/>
  <c r="H13" i="2"/>
  <c r="G221" i="2"/>
  <c r="E16" i="2"/>
  <c r="E225" i="2"/>
  <c r="F624" i="2"/>
  <c r="F623" i="2" s="1"/>
  <c r="E77" i="2"/>
  <c r="E479" i="2"/>
  <c r="G71" i="2"/>
  <c r="E197" i="2"/>
  <c r="F583" i="2"/>
  <c r="E589" i="2"/>
  <c r="H626" i="2"/>
  <c r="H14" i="2"/>
  <c r="E14" i="2" s="1"/>
  <c r="F473" i="2"/>
  <c r="E679" i="2"/>
  <c r="G677" i="2"/>
  <c r="I71" i="2"/>
  <c r="I629" i="2"/>
  <c r="E681" i="2"/>
  <c r="E263" i="2"/>
  <c r="E76" i="2"/>
  <c r="E383" i="2"/>
  <c r="E633" i="2"/>
  <c r="I677" i="2"/>
  <c r="H629" i="2"/>
  <c r="E475" i="2"/>
  <c r="G473" i="2"/>
  <c r="I15" i="2"/>
  <c r="E222" i="2"/>
  <c r="E701" i="2"/>
  <c r="E477" i="2"/>
  <c r="E63" i="2"/>
  <c r="E632" i="2"/>
  <c r="G53" i="2"/>
  <c r="E54" i="2"/>
  <c r="F6" i="2"/>
  <c r="F71" i="2"/>
  <c r="E72" i="2"/>
  <c r="E508" i="2"/>
  <c r="I503" i="2"/>
  <c r="E503" i="2" s="1"/>
  <c r="G15" i="2"/>
  <c r="F585" i="2"/>
  <c r="F9" i="2" s="1"/>
  <c r="E591" i="2"/>
  <c r="E65" i="2"/>
  <c r="E719" i="2"/>
  <c r="H677" i="2"/>
  <c r="E680" i="2"/>
  <c r="I478" i="2"/>
  <c r="I64" i="2" s="1"/>
  <c r="I59" i="2" s="1"/>
  <c r="E476" i="2"/>
  <c r="E582" i="2"/>
  <c r="H221" i="2"/>
  <c r="E73" i="2"/>
  <c r="I623" i="2"/>
  <c r="F12" i="2"/>
  <c r="I13" i="2"/>
  <c r="E624" i="2" l="1"/>
  <c r="E626" i="2"/>
  <c r="E224" i="2"/>
  <c r="F7" i="2"/>
  <c r="F5" i="2" s="1"/>
  <c r="E64" i="2"/>
  <c r="H623" i="2"/>
  <c r="E53" i="2"/>
  <c r="H8" i="2"/>
  <c r="H5" i="2" s="1"/>
  <c r="I10" i="2"/>
  <c r="E10" i="2" s="1"/>
  <c r="F221" i="2"/>
  <c r="E221" i="2" s="1"/>
  <c r="F581" i="2"/>
  <c r="E581" i="2" s="1"/>
  <c r="E71" i="2"/>
  <c r="I11" i="2"/>
  <c r="E9" i="2"/>
  <c r="E677" i="2"/>
  <c r="F13" i="2"/>
  <c r="E583" i="2"/>
  <c r="E12" i="2"/>
  <c r="E478" i="2"/>
  <c r="H11" i="2"/>
  <c r="E62" i="2"/>
  <c r="F59" i="2"/>
  <c r="E6" i="2"/>
  <c r="I473" i="2"/>
  <c r="E473" i="2" s="1"/>
  <c r="G625" i="2"/>
  <c r="G7" i="2" s="1"/>
  <c r="G13" i="2"/>
  <c r="E631" i="2"/>
  <c r="G629" i="2"/>
  <c r="E629" i="2" s="1"/>
  <c r="E585" i="2"/>
  <c r="F15" i="2"/>
  <c r="E15" i="2" s="1"/>
  <c r="G59" i="2"/>
  <c r="E61" i="2"/>
  <c r="E59" i="2" l="1"/>
  <c r="I5" i="2"/>
  <c r="E8" i="2"/>
  <c r="E625" i="2"/>
  <c r="G623" i="2"/>
  <c r="E623" i="2" s="1"/>
  <c r="F11" i="2"/>
  <c r="E13" i="2"/>
  <c r="G11" i="2"/>
  <c r="E11" i="2" l="1"/>
  <c r="E7" i="2"/>
  <c r="G5" i="2"/>
  <c r="E5" i="2" s="1"/>
</calcChain>
</file>

<file path=xl/sharedStrings.xml><?xml version="1.0" encoding="utf-8"?>
<sst xmlns="http://schemas.openxmlformats.org/spreadsheetml/2006/main" count="692" uniqueCount="393">
  <si>
    <t>Всего</t>
  </si>
  <si>
    <t>ОБ</t>
  </si>
  <si>
    <t>ФБ</t>
  </si>
  <si>
    <t>МБ</t>
  </si>
  <si>
    <t>ВБС</t>
  </si>
  <si>
    <t>1.</t>
  </si>
  <si>
    <t>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t>
  </si>
  <si>
    <t xml:space="preserve">Государственная программа Мурманской области "Экономический потенциал"
</t>
  </si>
  <si>
    <t>2021-2025</t>
  </si>
  <si>
    <t>Министерство развития Арктики и экономики Мурманской области</t>
  </si>
  <si>
    <t>Министерство строительства Мурманской области</t>
  </si>
  <si>
    <t>Министерство цифрового развития Мурманской области</t>
  </si>
  <si>
    <t>Министерство имущественных отношений Мурманской области</t>
  </si>
  <si>
    <t>Министерство транспорта и дорожного хозяйства Мурманской области</t>
  </si>
  <si>
    <t>2022-2023</t>
  </si>
  <si>
    <t>Министерство градостроительства и благоустройства Мурманской области</t>
  </si>
  <si>
    <t>Министерство энергетики и жилищно-коммунального хозяйства Мурманской области</t>
  </si>
  <si>
    <t>Комитет по тарифному регулированию Мурманской области</t>
  </si>
  <si>
    <t>Комитет по туризму Мурманской области</t>
  </si>
  <si>
    <t>Комитет по конкурентной политике Мурманской области</t>
  </si>
  <si>
    <t>ОМ 1.1.</t>
  </si>
  <si>
    <t>Основное мероприятие 1. Поддержка инвестиционной деятельности, сопровождение инвестиционных проектов, информирование бизнес-сообщества об инвестиционном потенциале территории региона</t>
  </si>
  <si>
    <t>1.1.1.</t>
  </si>
  <si>
    <t>Реализация функции "одного окна" АО "Корпорация развития Мурманской области"</t>
  </si>
  <si>
    <t>1.1.2.</t>
  </si>
  <si>
    <t>Проведение и участие в форумах, семинарах, круглых столах, программах повышения квалификации, конференциях, рабочих встречах по вопросам привлечения инвестиций, улучшения инвестиционного и предпринимательского климата</t>
  </si>
  <si>
    <t>1.1.3.</t>
  </si>
  <si>
    <t>Проведение мониторинга состояния конкурентной среды на рынках товаров, работ, услуг Мурманской области</t>
  </si>
  <si>
    <t>1.1.4.</t>
  </si>
  <si>
    <t>Стимулирование органов местного самоуправления к повышению инвестиционной привлекательности территории муниципального образования</t>
  </si>
  <si>
    <t>1.1.5.</t>
  </si>
  <si>
    <t>Создание системы проектного финансирования инвестиционных проектов Мурманской области (в том числе взнос в уставный капитал АО "Корпорация развития Мурмаской области)</t>
  </si>
  <si>
    <t>ОМ 1.2.</t>
  </si>
  <si>
    <t xml:space="preserve">Основное мероприятие 2. Обеспечение условий для реализации инвестиционных проектов резидентами Арктической зоны Российской Федерации и территории опережающего социально-экономического развития «Столица Арктики» </t>
  </si>
  <si>
    <t>1.2.1.</t>
  </si>
  <si>
    <t>ОМ 1.3.</t>
  </si>
  <si>
    <t>Основное мероприятие 3.Реализация инфраструктурного проекта «Культурно-деловой центр «Новый Мурманск» в рамках привлечения инфраструктурного бюджетного кредита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предоставленного в рамках отобранного в соответствии с постановлением Правительства Российской Федерации от 14.07.2021 № 1189 «Об утверждении Правил отбора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и о внесении изменений в Положение о Правительственной комиссии по региональному развитию в Российской Федерации»)</t>
  </si>
  <si>
    <t>2021-2023</t>
  </si>
  <si>
    <t>1.3.1.</t>
  </si>
  <si>
    <t>1.3.2.</t>
  </si>
  <si>
    <t>1.3.3.</t>
  </si>
  <si>
    <t>Предоставление субсидии юридическому лицу на возмещение затрат на благоустройство территории в рамках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(проектирование, строительство, реконструкция и капитальный ремонт)</t>
  </si>
  <si>
    <t>1.3.4.</t>
  </si>
  <si>
    <t>Предоставление субсидии юридическому лицу на возмещение затрат на реализацию мероприятия для создания инфраструктуры в рамках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(прочие мероприятия, в том числе в сфере земельных отношений)</t>
  </si>
  <si>
    <t>2021-2022</t>
  </si>
  <si>
    <t>ОМ 1.4.</t>
  </si>
  <si>
    <t>Основное мероприятие 4. Обеспечение условий развития и модернизации промышленности и приоритетных отраслей экономики</t>
  </si>
  <si>
    <t>2022-2025</t>
  </si>
  <si>
    <t>1.4.1.</t>
  </si>
  <si>
    <t>ОМ 1.5.</t>
  </si>
  <si>
    <t>1.5.1.</t>
  </si>
  <si>
    <t>П 1.1.</t>
  </si>
  <si>
    <t>Реализация регионального проекта "Адресная поддержка повышения производительности труда на предприятиях"</t>
  </si>
  <si>
    <t>2021-2024</t>
  </si>
  <si>
    <t>П 1.1.1.</t>
  </si>
  <si>
    <t>Предоставление субсидии АНО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t>
  </si>
  <si>
    <t>П 1.2.</t>
  </si>
  <si>
    <t>Региональный проект "Системные меры по повышению производительности труда"</t>
  </si>
  <si>
    <t>П 1.3.</t>
  </si>
  <si>
    <t>Региональный проект "Промышленный экспорт"*</t>
  </si>
  <si>
    <t>2.</t>
  </si>
  <si>
    <t>Подпрограмма 2. Поддержка малого и среднего предпринимательства</t>
  </si>
  <si>
    <t>ОМ 2.1.</t>
  </si>
  <si>
    <t>Основное мероприятие 1. Оказание финансовой поддержки субъектам малого и среднего предпринимательства</t>
  </si>
  <si>
    <t>2.1.1.</t>
  </si>
  <si>
    <t>Предоставление субсидий субъектам малого и среднего предпринимательства на возмещение затрат, связанных с кредитно-лизинговыми обязательствами</t>
  </si>
  <si>
    <t>2.1.2.</t>
  </si>
  <si>
    <t>Предоставление субсидий субъектам предпринимательства, осуществляющим общественно-значимую деятельность</t>
  </si>
  <si>
    <t>2.1.3.</t>
  </si>
  <si>
    <t>Предоставление субсидий из областного бюджета бюджетам муниципальных образований Мурманской области на реализацию мероприятий муниципальных программ развития малого и среднего предпринимательства (разделов программ социально-экономического развития), в т.ч. моногородов</t>
  </si>
  <si>
    <t>2.1.4.</t>
  </si>
  <si>
    <t>2.1.5.</t>
  </si>
  <si>
    <t>Предоставление грантов для действующих предпринимателей на приобретение франшизы</t>
  </si>
  <si>
    <t>ОМ 2.2.</t>
  </si>
  <si>
    <t>Основное мероприятие 2. Создание и развитие объектов инфраструктуры поддержки малого и среднего предпринимательства</t>
  </si>
  <si>
    <t>2.2.1.</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</si>
  <si>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Весна!»)</t>
  </si>
  <si>
    <t>2.2.2.</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</si>
  <si>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(всероссийская конференция "ОПОРА РОССИИ")</t>
  </si>
  <si>
    <t>2.2.3.</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</si>
  <si>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Тепло!»)</t>
  </si>
  <si>
    <t>2.2.4.</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</si>
  <si>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Светло!»)</t>
  </si>
  <si>
    <t>2.2.5.</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</si>
  <si>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День Знаний!")</t>
  </si>
  <si>
    <t>2.2.6.</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</si>
  <si>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(организация и оформление ярмарочной площадки «На Севере - Вкусно!», приуроченной ко Дню города Мурманска)</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</si>
  <si>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(организация и проведение Арктического инновационного форума)</t>
  </si>
  <si>
    <t>ОМ 2.3.</t>
  </si>
  <si>
    <t>Основное мероприятие 3. Оказание информационной, консультационной поддержки субъектам малого и среднего предпринимательства, а также поддержки в области подготовки, переподготовки и повышения квалификации кадров субъектов малого и среднего предпринимательства</t>
  </si>
  <si>
    <t>2.3.1.</t>
  </si>
  <si>
    <t xml:space="preserve">Организация и проведение регионального конкурса проектов среди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 </t>
  </si>
  <si>
    <t>2.3.2.</t>
  </si>
  <si>
    <t>Организация и проведение мероприятий по вопросам предпринимательской деятельности в том числе совместно с представителями бизнеса, а так же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</si>
  <si>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2.3.3.</t>
  </si>
  <si>
    <t>Подготовка и переподготовка кадров: обучение в рамках повышения квалификации, участие в тренинг-курсах, специализированных семинарах, конференциях и других образовательных программах</t>
  </si>
  <si>
    <t>2.3.4.</t>
  </si>
  <si>
    <t xml:space="preserve">Освещение в СМИ вопросов развития малого и среднего предпринимательства и государственной поддержки субъектов малого и среднего предпринимательства </t>
  </si>
  <si>
    <t>2.3.5.</t>
  </si>
  <si>
    <t>Проведение исследований по проблемам и перспективам развития предпринимательства и инноваций</t>
  </si>
  <si>
    <t>2.3.6.</t>
  </si>
  <si>
    <t xml:space="preserve">Подготовка управленческих кадров для организаций народного хозяйства Российской Федерации </t>
  </si>
  <si>
    <t>2.3.7.</t>
  </si>
  <si>
    <t>Организация предоставления государственных и муниципальных услуг в Центрах оказания услуг для бизнеса (ЦОУ)</t>
  </si>
  <si>
    <t>2.3.8.</t>
  </si>
  <si>
    <t xml:space="preserve">Имущественный взнос в организацию инфраструктуры поддержки для предоставления инновационных ваучеров субъектам малого и среднего предпринимательства </t>
  </si>
  <si>
    <t>2.3.9.</t>
  </si>
  <si>
    <t>Организация и проведение мероприятий Центром поддержки предпринимательства Мурманской области  по вопросам предпринимательской деятельности, в том числе проведение исследований  по проблемам и перспективам развития предпринимательства и инноваций,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</si>
  <si>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ОМ 2.4.</t>
  </si>
  <si>
    <t>Основное мероприятие 4. Поддержка начинающих предпринимателей, в том числе путем предоставления в аренду нежилых помещений и оказания услуг бизнес-инкубирования</t>
  </si>
  <si>
    <t>2.4.1.</t>
  </si>
  <si>
    <t>Субсидия на финансовое обеспечение выполнения государственного задания</t>
  </si>
  <si>
    <t>2.4.2.</t>
  </si>
  <si>
    <t>Субсидия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</si>
  <si>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П 2.1.</t>
  </si>
  <si>
    <t>Региональный проект "Создание условий для лёгкого старта и комфортного ведения бизнеса"</t>
  </si>
  <si>
    <t>П 2.1.1.</t>
  </si>
  <si>
    <t>Предоставление комплекса услуг организаций инфраструктуры поддержки, направленных на вовлечение в предпринимательскую деятельность</t>
  </si>
  <si>
    <t>2023-2024</t>
  </si>
  <si>
    <t>П 2.1.2.</t>
  </si>
  <si>
    <t>Предоставление финансовой поддержки в виде грантов субъектам малого и среднего предпринимательства, включенным в реестр социальных предприятий, и субъектам малого и среднего предпринимательства, созданным физическими лицами в возрасте до 25 лет включительно</t>
  </si>
  <si>
    <t>П 2.2.</t>
  </si>
  <si>
    <t>Региональный проект "Акселерация субъектов малого и среднего предпринимательства"</t>
  </si>
  <si>
    <t>П 2.2.1.</t>
  </si>
  <si>
    <t>Имущественный взнос в организацию инфраструктуры поддержки для предоставления поручительств (гарантий) субъектам малого и среднего предпринимательства</t>
  </si>
  <si>
    <t>П 2.2.2.</t>
  </si>
  <si>
    <t>Развитие Центра "Мой бизнес"</t>
  </si>
  <si>
    <t>П 2.2.3.</t>
  </si>
  <si>
    <t>Развитие ЦПП и осуществление им деятельности по поддержке субъектов малого и среднего предпринимательства</t>
  </si>
  <si>
    <t>П 2.2.4.</t>
  </si>
  <si>
    <r>
      <rPr>
        <strike/>
        <sz val="8"/>
        <rFont val="Times New Roman"/>
        <family val="1"/>
        <charset val="204"/>
      </rPr>
      <t>Ф</t>
    </r>
    <r>
      <rPr>
        <sz val="8"/>
        <rFont val="Times New Roman"/>
        <family val="1"/>
        <charset val="204"/>
      </rPr>
      <t>ункционирование регионального Центра кластерного развития Мурманской области</t>
    </r>
  </si>
  <si>
    <t>П 2.2.5.</t>
  </si>
  <si>
    <t>Обеспечение деятельности Центра поддержки экспорта</t>
  </si>
  <si>
    <t>П 2.2.6.</t>
  </si>
  <si>
    <t>Имущественный взнос в организацию инфраструктуры поддержки для предоставления льготных микрозаймов субъектам малого и среднего предпринимательства</t>
  </si>
  <si>
    <t>П 2.3.</t>
  </si>
  <si>
    <t>Региональный проект "Создание благоприятных условий для осуществления деятельности самозанятыми гражданами"</t>
  </si>
  <si>
    <t>П. 2.3.1</t>
  </si>
  <si>
    <t>Предоставление комплекса услуг организациями инфраструктуры поддержки самозанятым гражданам</t>
  </si>
  <si>
    <t>3.</t>
  </si>
  <si>
    <t xml:space="preserve">Подпрограмма 3. Развитие туризма </t>
  </si>
  <si>
    <t>ОМ 3.1.</t>
  </si>
  <si>
    <t>Основное мероприятие 1. Продвижение Мурманской области как привлекательного для туристов региона</t>
  </si>
  <si>
    <t>3.1.1.</t>
  </si>
  <si>
    <t>Субсидия на финансовое обеспечение затрат регионального Центра кластерного развития Мурманской области в сфере туризма</t>
  </si>
  <si>
    <t>3.1.2.</t>
  </si>
  <si>
    <t>Функционирование АНО "Туристский информационный центр Мурманской области"</t>
  </si>
  <si>
    <t>3.1.3.</t>
  </si>
  <si>
    <t>Субсидия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в сфере конгрессно-выставочной, ярмарочной и информационной деятельности, направленных на развитие туризма</t>
  </si>
  <si>
    <t>ОМ 3.2.</t>
  </si>
  <si>
    <t>Основное мероприятие 2. Государственная поддержка субъектов туриндустрии</t>
  </si>
  <si>
    <t>3.2.1.</t>
  </si>
  <si>
    <t xml:space="preserve">Внедрение системы навигации и ориентирующей информации для туристов на территории Мурманской области </t>
  </si>
  <si>
    <t>3.2.2.</t>
  </si>
  <si>
    <t>Предоставление субсидий субъектам туриндустрии Мурманской области, осуществляющим деятельность в сфере развития внутреннего и въездного туризма</t>
  </si>
  <si>
    <t>Система искусственного оснежения для ГОАУМО "Кировская спортивная школа олимпийского резерва по горнолыжному спорту"</t>
  </si>
  <si>
    <t xml:space="preserve">Предприятие питания, расположенное по адресу: Мурманская обл., МО г. Кировск с подведомственной территорией, городской склон горы Айкуайвенчорр  Этап 1. Сети водоснабжения и водоотведения </t>
  </si>
  <si>
    <t>Предоставление субсидий субъектам туриндустрии Мурманской области на развитие придорожного сервиса</t>
  </si>
  <si>
    <t>П. 3.1</t>
  </si>
  <si>
    <t>Региональный проект «Развитие туристической инфраструктуры»</t>
  </si>
  <si>
    <t>П. 3.1.1</t>
  </si>
  <si>
    <t>Система искусственного оснежения для горнолыжных трасс г. Айкуайвенчорр</t>
  </si>
  <si>
    <t>П. 3.1.2</t>
  </si>
  <si>
    <t>П. 3.1.3</t>
  </si>
  <si>
    <t xml:space="preserve">Предоставление субсидии на осуществление поддержки общественных инициатив на создание модульных некапитальных средств размещения (кемпингов и автокемпингов) </t>
  </si>
  <si>
    <t>П. 3.1.4</t>
  </si>
  <si>
    <t>Предоставление субсидии на осуществление поддержки реализации общественных инициатив, направленных на развитие туристической инфраструктуры</t>
  </si>
  <si>
    <t>П. 3.1.5</t>
  </si>
  <si>
    <t xml:space="preserve"> Предоставление субсидии на осуществление государственной поддержки развития инфраструктуры туризма </t>
  </si>
  <si>
    <t>4.</t>
  </si>
  <si>
    <t>Подпрограмма 4 "Развитие международных и внешнеэкономических связей, приграничного, межрегионального сотрудничества"</t>
  </si>
  <si>
    <t>ОМ 4.1.</t>
  </si>
  <si>
    <t>Основное мероприятие 1. Содействие в подготовке и проведении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</si>
  <si>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4.1.1.</t>
  </si>
  <si>
    <t>Организация и проведение международных и межрегиональных мероприятий в сфере развития международных, внешнеэкономических связей и межрегионального сотрудничества</t>
  </si>
  <si>
    <t>4.1.2.</t>
  </si>
  <si>
    <t>Изготовление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t>
  </si>
  <si>
    <t>4.1.3.</t>
  </si>
  <si>
    <t xml:space="preserve">Субсидия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t>
  </si>
  <si>
    <t>П 4.1.</t>
  </si>
  <si>
    <t>Региональный проект "Системные меры развития международной кооперации и экспорта"</t>
  </si>
  <si>
    <t>5.</t>
  </si>
  <si>
    <t>Подпрограмма 5. Обеспечение реализации государственной программы</t>
  </si>
  <si>
    <t>ОМ 5.1.</t>
  </si>
  <si>
    <t>Основное мероприятие 1. Обеспечение реализации государственных функций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</si>
  <si>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5.1.1.</t>
  </si>
  <si>
    <t>Обеспечение реализации государственных функций Министерства развития Арктики и экономики Мурманской области</t>
  </si>
  <si>
    <t>5.1.2.</t>
  </si>
  <si>
    <t>Предоставление субсидии Арктическому центру компетенций на финансовое обеспечение затрат, связанных с осуществлением уставной деятельности</t>
  </si>
  <si>
    <t>5.1.3.</t>
  </si>
  <si>
    <t>Развитие информационно-коммуникационной инфраструктуры и предоставление доступа исполнительным органам Мурманской области к статистической информации</t>
  </si>
  <si>
    <t>5.1.4.</t>
  </si>
  <si>
    <t>Предоставление грантов муниципальным образованиям Мурманской области в целях содействия достижению и (или) поощрения достижения наилучших значений показателей деятельности органов местного самоуправления</t>
  </si>
  <si>
    <t>5.1.5.</t>
  </si>
  <si>
    <t xml:space="preserve">Предоставление субвенций на исполнение органами местного самоуправления муниципальных образований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</si>
  <si>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5.1.6.</t>
  </si>
  <si>
    <t xml:space="preserve">Проведение социологического опроса населения городских округов, муниципальных округов и муниципальных районов в целях выявления оценки населением деятельности органов местного самоуправления </t>
  </si>
  <si>
    <t>5.1.7.</t>
  </si>
  <si>
    <t>Проведение сбора и  обобщения информации о качестве условий оказания услуг организациями в сфере культуры, охраны здоровья, образования, социального обслуживания в рамках независимой оценки качества условий оказания услуг</t>
  </si>
  <si>
    <t>5.1.8.</t>
  </si>
  <si>
    <t>Предоставление субсидии некоммерческим организациям на осуществление деятельности Ресурсного центра СО НКО</t>
  </si>
  <si>
    <t>5.1.9.</t>
  </si>
  <si>
    <t>Проведение Всероссийской переписи населения 2020 года</t>
  </si>
  <si>
    <t>5.1.10.</t>
  </si>
  <si>
    <t>Субсидия  из областного бюджета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по организации и проведению конференции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t>
  </si>
  <si>
    <t>ОМ 5.3.</t>
  </si>
  <si>
    <t>Основное мероприятие 3. Обеспечение реализации функций в сфере тарифного регулирования на территории Мурманской области</t>
  </si>
  <si>
    <t>5.3.1.</t>
  </si>
  <si>
    <t>Обеспечение реализации функций в сфере государственного регулирования цен (тарифов) на территории МО</t>
  </si>
  <si>
    <t>5.3.2.</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</si>
  <si>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</si>
  <si>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ОМ 5.4.</t>
  </si>
  <si>
    <t>Основное мероприятие 4. Обеспечение реализации государственных функций в сфере туризма</t>
  </si>
  <si>
    <t>5.4.1.</t>
  </si>
  <si>
    <t>Обеспечение реализации государственных функций Комитета по туризму Мурманской области</t>
  </si>
  <si>
    <t>План реализации государственной программы Мурманской области "Экономический потенциал" на 2021-2025 годы</t>
  </si>
  <si>
    <t xml:space="preserve"> № п/п</t>
  </si>
  <si>
    <t>Государственная программа, подпрограмма, основное мероприятие, проект, мероприятие</t>
  </si>
  <si>
    <t xml:space="preserve"> Годы выполнения</t>
  </si>
  <si>
    <t>Объемы и источники финансирования (тыс. руб.)</t>
  </si>
  <si>
    <t>Связь основных мероприятий с показателями подпрограмм, ожидаемые результаты реализации (краткая характеристика) мероприятий</t>
  </si>
  <si>
    <t>Соисполнители, участники, исполнители</t>
  </si>
  <si>
    <t xml:space="preserve">По годам </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</si>
  <si>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АО "Корпорация развития Мурманской области"</t>
  </si>
  <si>
    <t xml:space="preserve">Министерство развития Арктики и экономики Мурманской области, Министерство имущественных Мурманской области </t>
  </si>
  <si>
    <t>Обеспечение изготовления рекламной продукции, проведения мероприятий и участия сотрудников Министерства развития Арктики и экономики Мурманской области, не менее 4 мероприятий в год</t>
  </si>
  <si>
    <t xml:space="preserve">Министерство развития Арктики и экономики Мурманской области </t>
  </si>
  <si>
    <t>Проведение ежегодного мониторинга состояния конкурентной среды на рынках товаров, работ, услуг Мурманской области</t>
  </si>
  <si>
    <t xml:space="preserve">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 климата, участие сотрудников органов местного самоуправления в выезных мероприятиях, не менее 3 органов местного самоуправления в год </t>
  </si>
  <si>
    <t>Количество инвестиционных проектов, получивших поддержку в рамках системы проекты проектного финансирования, не менее 2</t>
  </si>
  <si>
    <t>Министерство имущественных отношений Мурманской области, Министерство развития Арктики и экономики Мурманской области, АО "Корпорация развития Мурманской области"</t>
  </si>
  <si>
    <t xml:space="preserve">Министерство транспорта и дорожного хозяйства МО
</t>
  </si>
  <si>
    <t xml:space="preserve">
Министерство энергетики и ЖКХ МО
</t>
  </si>
  <si>
    <t>К 2023 году проведены работы по благоустройству в рамках реализации инфраструктурного проекта</t>
  </si>
  <si>
    <t>В 2022 году реализовано обеспечивающее мероприятие в рамках инфраструктурного проекта</t>
  </si>
  <si>
    <t xml:space="preserve">0.1. Индекс промышленного производства                                                                           0.2. Объем инвестиций в основной капитал (за исключением бюджетных средств)                                                                                                                                                 </t>
  </si>
  <si>
    <t xml:space="preserve">1.10. Количество субъектов деятельности в сфере промышленности, получивших в 2022 году финансовую поддержку, предусмотренную постановлением Правительства РФ от 18.04.2022 № 686 </t>
  </si>
  <si>
    <t xml:space="preserve">Количество субъектов деятельности в сфере промышленности, получивших в 2022 году финансовую поддержку - не менее 3 </t>
  </si>
  <si>
    <t>1.6. 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</si>
  <si>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 xml:space="preserve">Министерство развития Арктики и экономики Мурманской области, АНО "Арктический центр компетенций" </t>
  </si>
  <si>
    <t>Проведение обучения сотрудников предприятий-участников регионального проекта методам повышения прооизводительности труда с использованием инструментов бережливого производства</t>
  </si>
  <si>
    <t xml:space="preserve">1.7. Количество руководителей, обученных по программе управленческих навыков для повышения производительности труда, нарастающим итогом
</t>
  </si>
  <si>
    <t>-</t>
  </si>
  <si>
    <t>Министерство развития Арктики и экономики Мурманской области, 
НМКК "ФОРМАП" (фонд), ГОБУ МРИБИ</t>
  </si>
  <si>
    <t>Предоставление субсидий СМСП и создание рабочих мест:
2021 год – не менее 3 субсидий и 7 рабочих мест;
2022 год – не менее 11 субсидий и 7 рабочих мест;
2023 год – не менее 9 субсидий и 7 рабочих мест;
2024 год – не менее 9 субсидий и 3 рабочих мест;
2025 год – не менее 9 субсидий и 3 рабочих мест</t>
  </si>
  <si>
    <t>Министерство развития Арктики и экономики Мурманской области, 
НМКК "ФОРМАП" (фонд)</t>
  </si>
  <si>
    <t>1. Предоставление государственной поддержки не менее 7 субъектам социального предпринимательства в год.
2. Сохранение не менее 55 рабочих мест в год</t>
  </si>
  <si>
    <t xml:space="preserve">Предоставление субсидий не менее чем 10 муниципальным образованиям </t>
  </si>
  <si>
    <t>Министерство развития Арктики и экономики Мурманской области, ГОБУ МРИБИ</t>
  </si>
  <si>
    <t>0.3.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</si>
  <si>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Обеспечение организации и проведения ярмарки</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</si>
  <si>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</si>
  <si>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Обеспечение организации и проведения конференции</t>
  </si>
  <si>
    <t>Обеспечение организации и оформления ярмарочной площадки</t>
  </si>
  <si>
    <t>Обеспечение организации и проведения форума</t>
  </si>
  <si>
    <t>Министерство развития Арктики и экономики, 
Министерство цифрового развития Мурманской области, НМКК "ФОРМАП" (фонд), ГОБУ "МФЦ МО"</t>
  </si>
  <si>
    <t>Ежегодное финансирование не менее 1 проекта</t>
  </si>
  <si>
    <t>Освещение телевизионного проекта направленного на популяризацию предпринимательства</t>
  </si>
  <si>
    <t>Ежегодное обучение не менее 5 человек</t>
  </si>
  <si>
    <t>Министерство развития Арктики и экономики Мурманской области, предприятия региона - участники федеральной программы по подготовке управленческих кадров для организаций народного хозяйства Российской Федерации</t>
  </si>
  <si>
    <t>Обеспечение предоставления услуг субъектам малого и среднего предпринимательства по принципу "одного окна"</t>
  </si>
  <si>
    <t>Министерство цифрового развития Мурманской области, ГОБУ "МФЦ МО"</t>
  </si>
  <si>
    <t>Министерство развития Арктики и экономики Мурманской области
НМКК "ФОРМАП" (фонд)</t>
  </si>
  <si>
    <t>0.3. Численность занятых в сфере малого и среднего предпринимательства, включая индивидуальных предпринимателей.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</si>
  <si>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Обеспечение предоставления ГОБУ МРИБИ консультационных и методических услуг субъектам малого и среднего предпринимательства </t>
  </si>
  <si>
    <t>Обеспечение своевременной оплаты расходов, связанных с оплатой проезда и провоза багажа</t>
  </si>
  <si>
    <t xml:space="preserve">2021 г.: предоставление грантов не менее 22 субъектам малого и среднего предпринимательства, включённым в реестр социальных предприятий. 
2022-2024 гг.: предоставление грантов не менее 16 субъектам малого и среднего предпринимательства, включённым в реестр социальных предприятий, и субъектам малого и среднего предпринимательства, созданным физическими лицами в возрасте до 25 лет включительно, в год </t>
  </si>
  <si>
    <t>Министерство развития Арктики и экономики Мурманской области, 
НМКК "ФОРМАП" (фонд), АНО "Центр поддержки экспорта Мурманской области"</t>
  </si>
  <si>
    <t>Объем финансовой поддержки, оказанной субъектам МСП, при гарантийной поддержке РГО составит в 2021 году не менее 455,6 млн рублей</t>
  </si>
  <si>
    <t>Количество организаций инфраструктуры поддержки малого и среднего предпринимательства, задействованных в "цепочках" услуг Центра "Мой бизнес", не менее 5 ежегодно</t>
  </si>
  <si>
    <t>Финансовое обеспечение деятельности регионального Центра кластерного развития Мурманской области, оказание поддержки не менее 35 СМCП ежегодно, количество проведенных мероприятий для субъектов малого и среднего предпринимательства, являющихся участниками территориальных кластеров не менее 5 ежегодно</t>
  </si>
  <si>
    <t>Министерство развития Арктики и экономики Мурманской области,
АНО "Центр поддержки экспорта Мурманской области"</t>
  </si>
  <si>
    <t xml:space="preserve">2.4. Количество самозанятых граждан, зафиксировавших свой статус и применяющих специальный налоговый режим «Налог на профессиональный доход» </t>
  </si>
  <si>
    <t>0.4. Объем платных услуг, оказанных населению в сфере туризма (включая туристские услуги, услуги гостиниц и аналогичных средств размещения, санаторно-оздоровительных организаций).
3.1. Объем туристского потока в Мурманской области</t>
  </si>
  <si>
    <t>Комитет по туризму Мурманской области, 
АНО "Туристский информационный центр Мурманской области"</t>
  </si>
  <si>
    <t>Комитет по туризму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</si>
  <si>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Комитет по туризму Мурманской области, Министерство строительства Мурманской области</t>
  </si>
  <si>
    <t>Окончание строительства и ввод в эксплуатацию</t>
  </si>
  <si>
    <t>Министерство строительства Мурманской области
Комитет по туризму Мурманской области</t>
  </si>
  <si>
    <t>Cтроительство и ввод в эксплуатацию</t>
  </si>
  <si>
    <t>Предоставление субсидии субъектам туриндустрии на финансовое обеспечение затрат создания и обустройства объектов придорожного сервиса (не менее 10 субсидий в год)</t>
  </si>
  <si>
    <t xml:space="preserve">
Комитет по туризму Мурманской области</t>
  </si>
  <si>
    <t>Обеспечена поддержка 9 -ти общественных инициатив  на создание модульных некапитальных средств размещения (кемпингов и автокемпингов) до 25.12.2022</t>
  </si>
  <si>
    <t>Предоставлено 29  грантов на развитие инфраструктуры туризма до 25.12.2022</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</si>
  <si>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</si>
  <si>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4.2. 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</si>
  <si>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 xml:space="preserve">Проведение не менее 1 приоритетного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
</t>
  </si>
  <si>
    <t xml:space="preserve">Министерство развития Арктики и экономики Мурманской области
</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</si>
  <si>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</si>
  <si>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 xml:space="preserve">4.1. Внедрен и реализуется Региональный экспортный стандарт 2.0.
4.3. Доля экспорта товаров в объеме внешнеторгового оборота не менее 90 %
                                                     </t>
  </si>
  <si>
    <t>Министерство развития Арктики и экономики Мурманской области, Комитет по тарифному регулированию Мурманской области, Комитет по туризму Мурманской области</t>
  </si>
  <si>
    <t>Финансовое обеспечение реализации функций Министерства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</si>
  <si>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Создание системы мониторинга мероприятий, включенных в план приоритетных направлений развития Мурманской области, позволяющей обеспечить регулярную актуализацию информации о статусе выполнения мероприятий, оценивать эффекты от их реализации, прогнозировать риски, а также подготовка  информационно-аналитических материалов для  принятия соответствующих управленческих решений для социально-экономического развития региона</t>
  </si>
  <si>
    <t>Министерство развития Арктики и экономики Мурманской области, ИО МО</t>
  </si>
  <si>
    <t>Приобретение статистических материалов</t>
  </si>
  <si>
    <t xml:space="preserve">Предоставление субвенции 17 муниципальным образованиям Мурманской области на исполнение отдельных государственных полномочий по сбору сведений для формирования и ведения торгового реестра </t>
  </si>
  <si>
    <t>Подготовка ежегодного отчета об итогах социологического опроса населения</t>
  </si>
  <si>
    <t>Подготовка информации о результатах независимой оценки качества условий оказания услуг организациями в сфере культуры, охраны здоровья, образования, социального обслуживания для включения ее в ежегодный отчет Губернатора Мурманской области о результатах деятельности Правительства Мурманской области</t>
  </si>
  <si>
    <t>Обеспечение консультациолнного сопровождения СО НКО по вопросам доступа к предоставленияю услуг социальной сферы</t>
  </si>
  <si>
    <t>Предоставление субвенции бюджетам муниципальных образований со статусом городского округа и муниципального района на осуществление полномочий по подготовке и проведению Всероссийской переписи населения 2020 года в 2021 году</t>
  </si>
  <si>
    <t>Обеспечение организации и проведения конференции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
Количество человек, прошедших обучение, - не менее 30 человек.
Количество участников, посетивших мероприятие, - не менее 80 человек</t>
  </si>
  <si>
    <t>Финансовое обеспечение реализации 40 функции Комитета, и необходимыми программно-техническими средствами</t>
  </si>
  <si>
    <t>Установление регулируемых тарифов на перевозки пассажиров и багажа автомобильным транспортом и городским наземным электрическим транспортом органами местного самоуправления</t>
  </si>
  <si>
    <t>Финансовое обеспечение реализации 26 функций Комитета</t>
  </si>
  <si>
    <t>*- Реализация проекта приостановлена, в связи отсутствием заключенного соглашения о реализации проекта с Минпромторгом России и установленных показателей проекта</t>
  </si>
  <si>
    <t>к 2025 году завершена реконструкция транспортного узла «ул. Академика Книповича – ул. Шмидта – ул. Траловая – ул. Подгорная» и увеличено количество полос движения с 2 до 4 на участках улично-дорожной сети – ул. Траловая, Портовый проезд (до Морского вокзала), г. Мурманск</t>
  </si>
  <si>
    <t>2023-2025</t>
  </si>
  <si>
    <t>Обеспечена поддержка не менее 7 общественных инициатив, направленных на создание модульных некапитальных средств размещения до 20.12.2022</t>
  </si>
  <si>
    <t>Предоставление грантов муниципальным образованиям Мурманской области, достигшим наилучших значений по комплексной оценке эффективности деятельности органов местного самоуправления на социально-экономические цели (на реализацию приоритетных проектов): 2021 год – 3 муниципальных образования, 2022-2025 годы – 4 муниципальных образования)</t>
  </si>
  <si>
    <t xml:space="preserve">К 2025 году проведены проектно-изыскательские работы по модернизации существующей и строительству новой инфраструктуры  </t>
  </si>
  <si>
    <t xml:space="preserve">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t>
  </si>
  <si>
    <t>2021 год: проведение не менее 1 мероприятия</t>
  </si>
  <si>
    <t>2021 год: проведение не менее 1 исследования</t>
  </si>
  <si>
    <t>В 2022 г. - проведение не менее 3 мероприятий в год;
В 2023 г. - проведение не менее 1 мероприятия в год</t>
  </si>
  <si>
    <t>Проведение не менее 4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</si>
  <si>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2021 год: организация и функционирование фронтофисов (не менее 3-х) на территории Мурманской области. Количество обслуженных туристов (не менее 5000 чел.). 
2022: организация пресс-туров и инфо-туров (не менее 6), количество привлеченных представителей средств массовой информации в сфере туризма и инфлюенсеров, размещение в местах прибытия и передвижения туристов информационных стендов, баннеров, буклетниц с информационными материалами. Проведение 1 маркетингового исследования. Количество обслуженных туристов (не менее 5000 чел.), организация и функционирование фронтофисов (не менее 3-х) на территориии Мурманской области
2023: обеспечение деятельности АНО "ТИЦ", создание национальных туристических маршрутов не менее 2, организация пресс-туров и инфо-туров не менее 3, обеспечение работы туристического портала, координация деятельности муниципальных ТИЦов Мурманской области, количество обслуженных туристов (не менее 10000 чел.).</t>
  </si>
  <si>
    <t>Установка знаков туристской навигации:
2021 год -не менее 7 указателей; 
2022 год - не менее 76 указателей в год;
2023-2025 год - не менее 7 указателей в год</t>
  </si>
  <si>
    <t>2022 год: обеспечена поддержка 2-х  общественных инициатив до 25.12.2022.
2023 год: обеспечена поддержка 3-х  общественных инициатив до 25.12.2023</t>
  </si>
  <si>
    <t>К 2025 году создан инфраструктурный объект «Крытый тематический парк», включая музей Арктики</t>
  </si>
  <si>
    <t xml:space="preserve">Министерство строительства МО
</t>
  </si>
  <si>
    <t>2021, 2024</t>
  </si>
  <si>
    <t>Министерство развития Арктики и экономики Мурманской области, НМКК "ФОРМАП" (фонд)</t>
  </si>
  <si>
    <t>1.3.5.</t>
  </si>
  <si>
    <t xml:space="preserve">
Министерство градостроительства и благоустройства МО
</t>
  </si>
  <si>
    <t xml:space="preserve">
Министерство имущественных отношений МО
</t>
  </si>
  <si>
    <t>Предоставление поддержки:
- в 2021 г. - не менее 13 СМСП; 
- в 2022 г. - не менее 50 СМСП;
- в 2023 г. - не менее 20 СМСП;
- в 2024 г. - не менее 15 СМСП; 
- в 2025 г. - не менее 15 СМСП</t>
  </si>
  <si>
    <t>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20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5 ед.</t>
  </si>
  <si>
    <t>2024-2025</t>
  </si>
  <si>
    <t>Финансовая поддержка в форме займов хозяйствующим субъектам, осуществляющим деятельность в сфере промышленности на территории Мурманской области</t>
  </si>
  <si>
    <t>Количество поддержанных предприятий и (или) проектов - не менее 2</t>
  </si>
  <si>
    <t>1.4.2.</t>
  </si>
  <si>
    <t>Обеспечение деятельности регионального фонда развития промышленности</t>
  </si>
  <si>
    <t>Выполнение функций регионального фонда развития промышленности</t>
  </si>
  <si>
    <t>1.4.3.</t>
  </si>
  <si>
    <t>Финансовая поддержка в форме займов хозяйствующим субъектам, осуществляющим деятельность на территории Мурманской области и зарегистрированным или имеющим филиал или представительство на территории Мурманской области, реализующим проекты в приоритетных отраслях экономики, определенных Правительством Мурманской области, а также в сфере импортозамещения</t>
  </si>
  <si>
    <t>Количество поддержанных предприятий и (или) проектов - не менее 1</t>
  </si>
  <si>
    <t xml:space="preserve">0.1. Индекс промышленного производства.                                                                                                                                                                                                                                                                    
0.2. Объем инвестиций в основной капитал (за исключением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1.2. Количество заключенных соглашений о защите и поощрении капитальных вложений, о государственной поддержке инвестиционной деятельности (нарастающим итогом к 2019 году).                                                                                                                                                                                                                                                                                                                                                                                                                                                                                                                                   
1.8. Интегральный индекс Мурманской области в Национальном рейтинге состояния инвестиционного климата в субъектах Российской Федерации (нарастающим итогом с 2020 года).                                                                                                                                                                                                                                                              1.9. Место Мурманской области в рейтинге субъектов Российской Федерации по уровню развития сферы государственно-частного партнерства.
</t>
  </si>
  <si>
    <r>
      <t xml:space="preserve">0.3. Численность занятых в сфере малого и среднего предпринимательства, включая индивидуальных предпринимателей.
2.1. </t>
    </r>
    <r>
      <rPr>
        <sz val="8"/>
        <color theme="1"/>
        <rFont val="Times New Roman"/>
        <family val="1"/>
        <charset val="204"/>
      </rPr>
      <t>Доля субъектов малого и среднего предпринимательства и самозанятых граждан в общей численности занятого населения.</t>
    </r>
    <r>
      <rPr>
        <sz val="8"/>
        <rFont val="Times New Roman"/>
        <family val="1"/>
        <charset val="204"/>
      </rPr>
      <t xml:space="preserve">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r>
  </si>
  <si>
    <r>
      <t xml:space="preserve">Комитет по туризму Мурманской области, 
</t>
    </r>
    <r>
      <rPr>
        <sz val="8"/>
        <color theme="1"/>
        <rFont val="Times New Roman"/>
        <family val="1"/>
        <charset val="204"/>
      </rPr>
      <t>НМКК "</t>
    </r>
    <r>
      <rPr>
        <sz val="8"/>
        <rFont val="Times New Roman"/>
        <family val="1"/>
        <charset val="204"/>
      </rPr>
      <t>ФОРМАП" (фонд), Автономная некоммерческая организация по развитию 
конгрессно-выставочной, ярмарочной и информационной деятельности «Мурманконгресс»</t>
    </r>
  </si>
  <si>
    <r>
      <t xml:space="preserve">Комитет по туризму Мурманской области, 
</t>
    </r>
    <r>
      <rPr>
        <sz val="8"/>
        <color theme="1"/>
        <rFont val="Times New Roman"/>
        <family val="1"/>
        <charset val="204"/>
      </rPr>
      <t>НМКК</t>
    </r>
    <r>
      <rPr>
        <sz val="8"/>
        <rFont val="Times New Roman"/>
        <family val="1"/>
        <charset val="204"/>
      </rPr>
      <t xml:space="preserve"> "ФОРМАП"</t>
    </r>
  </si>
  <si>
    <t>Субсидия некоммерческой микрокредитной компании "Фонд развития малого и среднего предпринимательства Мурманской области", выполняющей функции регионального фонда развития промышленности, в целях предоставления финансовой поддержки субъектам деятельности в сфере промышленности в форме займов, а также грантов на компенсацию части затрат на уплату процентов по кредитным договорам, заключенным субъектами промышленности с кредитными  организациями, в целях пополнения оборотных средств</t>
  </si>
  <si>
    <t>Основное мероприятие 5. Финансовое обеспечение деятельности (докапитализация) некоммерческой микрокредитной компании "Фонд развития малого и среднего предпринимательства Мурманской области", выполняющей функции регионального фонда развития промышленности, в целях предоставления финансовой поддержки субъектам деятельности в сфере промышленности в форме займов, а также грантов на компенсацию части затрат на уплату процентов по кредитным договорам, заключенным субъектами промышленности с кредитными  организациями, в целях пополнения оборотных средств</t>
  </si>
  <si>
    <t>2022-2024</t>
  </si>
  <si>
    <t>Предоставление субсидии на финансовое обеспечение затрат ООО "КРДВ Мурманск", связанных с выполнением в Мурманской области функций управляющей компании по управлению территорией опережающего социально-экономического развития "Столица Арктики" и Арктической зоны Российской Федерации</t>
  </si>
  <si>
    <t>Обеспечение деятельности управляющей компании ООО "КРДВ Мурманск"</t>
  </si>
  <si>
    <t>П 4.1.1.</t>
  </si>
  <si>
    <t>Внедрение и реализация Регионального экспортного стандарта 2.0</t>
  </si>
  <si>
    <t>Субсидия бюджету муниципального образования городской округ город-герой Мурманск на реализацию инфраструктурного проекта "Культурно-деловой центр "Новый Мурманск"</t>
  </si>
  <si>
    <t>Реализация инфраструктурного проекта "Культурно-деловой центр "Новый Мурманск" (Инженерная и коммунальная инфраструктура)</t>
  </si>
  <si>
    <t>Реализация инфраструктурного проекта "Культурно-деловой центр "Новый Мурманск" (Крытый тематический парк, включая музей Арктики)</t>
  </si>
  <si>
    <t>Внедрены и реализуются инструменты Регионального экспортного стандарта 2.0 (2023 год -13 ед., 2024 год - 15 ед., 2025 год - 15 ед.)</t>
  </si>
  <si>
    <t>Министерство развития Арктики и экономики Мурманской области, ООО "КРДВ Мурманск",  АО "Корпорация развития Мурманской области"</t>
  </si>
  <si>
    <t>2.2.8.</t>
  </si>
  <si>
    <t>3.2.3.</t>
  </si>
  <si>
    <t>3.2.4.</t>
  </si>
  <si>
    <t>3.2.5.</t>
  </si>
  <si>
    <t>2021 год: обеспечение организации и проведения мероприятий по продвижению туристского потенциала МО. Общий объем возмездных работ (услуг), выполненных (оказанных) центром кластерного развития не менее 6.
2022:  общий объем  возмездных работ (услуг), выполненных (оказанных) Центром кластерного развития не менее 3, размещение информации о туристском потенциале Мурманской области в СМИ,  изготовление презентационной (сувенирной) продукции.
2023: общий объем возмездных уникальных работ (услуг), выполненных (оказанных) Центром кластерного развития не менее 2. Организация экспозиций Мурманской области на региональных, межрегиональных и международных выставках не менее 2 с  привлечем субъектов туриндустрии, проведение практических семинаров не менее 3-х (на воде, в горах и в лесу).</t>
  </si>
  <si>
    <t>2021-2022: обеспечение организации и сопровождения  не менее 3-х мероприятий, направленных на развитие туризма, в т.ч мероприятий в сфере гастрономического туризма, конгрессно-выставочных мероприятий в сфере туризма, обеспечение организации и проведения Арктического фестиваля "Териберка".
2023:
1. Проведение Гастрономического фестиваля – путешествия «Вкус Арктики»
Количество участников и (или) зрителей (посетителей), посетивших мероприятие  - 7 000 человек. 
2. Проведения VIII Арктического фестиваля "Териберка" 
Количество участников и (или) зрителей (посетителей), посетивших мероприятие  - 10 000 человек.
2024-2025:  Организация не менее 1 мероприятия</t>
  </si>
  <si>
    <t>Комитет по туризму Мурманской области, Министерство строительства Мурманской области, НМКК "ФОРМАП" (фонд), АНО "Туристский информационный центр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</si>
  <si>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2021-2022 гг.: предоставление не менее 3 инновационных ваучеров в год; 
2023-2025 гг.: предоставление не менее 2 инновационных ваучеров в год</t>
  </si>
  <si>
    <t xml:space="preserve">0.3. Численность занятых в сфере малого и среднего предпринимательства, включая индивидуальных предпринимателей.
2.1. Доля субъектов малого и среднего предпринимательства и самозанятых граждан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
</t>
  </si>
  <si>
    <t>2.2.7.</t>
  </si>
  <si>
    <t>Министерство градостроительства и благоустройства МО, Министерство развития Арктики и экономики Мурманской области, АО "Корпорация развития Мурманской области", ООО "КРДВ Мурманск", Министерство транспорта и дорожного хозяйства МО, Министерство энергетики и ЖКХ МО, Министерство имущественных отношений МО, Министерство строительства МО</t>
  </si>
  <si>
    <t>Количество самозанятых граждан, получивших услуги, в том числе прошедших программы обучения, составит:
- в 2021 году: не менее 63 чел.
- в 2022 году: не менее 111 чел.
- в 2023 году: не менее 196 чел.
- в 2024 году: не менее 229 чел.</t>
  </si>
  <si>
    <t>Проведение не менее 6 мероприятий ежегодно (в том числе тренингов, мастер классов, семинаров).
Количество граждан, желающих вести бизнес, начинающих и действующих предпринимателей, получивших услуги, составит:
- в 2021-2022 годах: не менее 846 чел.
- в 2023 году: не менее 1541 чел.
- в 2024-2025 годах: не менее 1739 чел.</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</si>
  <si>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Министерство строительства Мурманской области, АО "Корпорация развития Мурманской области", ООО "КРДВ Мурманск", АНО "Арктический центр компетенций", НМКК "ФОРМАП" (фонд)</t>
  </si>
  <si>
    <t>Предоставление гранта "Губернаторский старт" на поддержку предпринимательских инициатив</t>
  </si>
  <si>
    <t>2023-2026</t>
  </si>
  <si>
    <t>2.2.9.</t>
  </si>
  <si>
    <t>2024-2025 годы: подготовка и(или) переподготовка не менее 1 специалиста ежегодно</t>
  </si>
  <si>
    <t>Обеспечение организации и проведения не менее 5 мероприятий в год:
- ярмарки «На Севере – Весна!»; 
- выставки-ярмарки «На Севере – Светло!»; 
- ярмарки «На Севере – День Знаний!»</t>
  </si>
  <si>
    <t>Министерство развития Арктики и экономики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</si>
  <si>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Субсидия на осуществление поддержки общественных инициатив, направленных на создание модульных некапитальных средств размещения</t>
  </si>
  <si>
    <t>Субсидия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в сфере ярмарочных, выставочных мероприятий, конференций, направленных в том числе на поддержку субъектов малого и среднего предпринимательства</t>
  </si>
  <si>
    <r>
      <t xml:space="preserve">Министерство развития Арктики и экономики Мурманской области, Министерство строительства Мурманской области, Министерство цифрового развития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Комитет по тарифному регулированию Мурманской области, Комитет по туризму Мурманской области, Комитет по конкурентной политике Мурманской области, АО "Корпорация развития Мурманской области, ООО "КРДВ Мурманск", НМКК "ФОРМАП" (фонд), ГОБУ МРИБИ, ГОБУ "МФЦ МО", АНО "Арктический центр компетенций",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 АНО "Туристский информационный центр Мурманской области", </t>
    </r>
    <r>
      <rPr>
        <sz val="8"/>
        <color theme="1"/>
        <rFont val="Times New Roman"/>
        <family val="1"/>
        <charset val="204"/>
      </rPr>
      <t>АНО «Агентство по проведению спортивно-массовых и культурно-зрелищных мероприятий «СпортКульт51»</t>
    </r>
  </si>
  <si>
    <r>
      <t>Министерство развития Арктики и экономики Мурманской области, Министерство цифрового развития Мурманской области, НМКК "ФОРМАП" (фонд), ГОБУ МРИБИ, ГОБУ "МФЦ МО", Автономная некоммерческая организация по развитию 
конгрессно-выставочной, ярмарочной и информационной деятельности «Мурманконгресс», АНО "</t>
    </r>
    <r>
      <rPr>
        <sz val="8"/>
        <color theme="1"/>
        <rFont val="Times New Roman"/>
        <family val="1"/>
        <charset val="204"/>
      </rPr>
      <t>Центр поддержки экспорта Мурманской области", Автономная некоммерческая организация  «Агентство по проведению спортивно-массовых и культурно-зрелищных мероприятий «СпортКульт51»</t>
    </r>
  </si>
  <si>
    <t>2021 год: обеспечение вывода 19 субъектов МСП на экспорт 
2022 год: обеспечение вывода 17 субъектов МСП на экспорт 
2023 год: обеспечение вывода 15 субъектов МСП на экспорт 
2024 год: обеспечение вывода 19 субъектов МСП на экспорт</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</si>
  <si>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 Автономная некоммерческая организация  «Агентство по проведению спортивно-массовых и культурно-зрелищных мероприятий «СпортКульт51»</t>
  </si>
  <si>
    <t>Предоставление субсидий субъектам туриндустрии в сфере внутреннего и въездного туризма (2021 год - не менее 10 субсидий, 2022-2025 год - не менее 4 субсидий в год)</t>
  </si>
  <si>
    <t>П. 3.1.6</t>
  </si>
  <si>
    <r>
      <t xml:space="preserve">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3.3. Количество общественных инициатив, направленных на развитие туризма
3.4. Количество предпринимательских инициатив, направленных на развитие туризма, обеспеченных грантовой поддержкой
</t>
    </r>
    <r>
      <rPr>
        <sz val="8"/>
        <color rgb="FFFF0000"/>
        <rFont val="Times New Roman"/>
        <family val="1"/>
        <charset val="204"/>
      </rPr>
      <t>3.5. Количество введенных в эксплуатацию номеров в модульных некапитальных средствах размещения</t>
    </r>
    <r>
      <rPr>
        <sz val="8"/>
        <rFont val="Times New Roman"/>
        <family val="1"/>
        <charset val="204"/>
      </rPr>
      <t xml:space="preserve">
</t>
    </r>
  </si>
  <si>
    <t>Предоставление субсидий юридическим лицам и индивидуальным предпринимателям на финансовое обеспечение части затрат на поддержку инвестиционных проектов по созданию модульных некапитальных средств размещения</t>
  </si>
  <si>
    <t>2023 год: обеспечение организации и проведения не менее 4 мероприятий:
- ярмарка «На Севере - Тепло!»; 
- оформление ярмарочной площадки «На Севере – Вкусно!», приуроченной ко Дню города Мурманска;
- организация участия Мурманской области в «Международной выставке-форуме «Россия» в г. Москва;
- организация участия Мурманской области в мероприятии по подготовке и проведению Дней Мурманской области в Совете Федерации Федерального Собрания Российской Федерации
2024-2025: обеспечение организации и проведения не менее 6 мероприятий в год:
- ярмарка «На Севере - Тепло!»; 
- ярмарка «На Севере – Весна!»; 
- выставка-ярмарка «На Севере – Светло!»; 
- ярмарка «На Севере – День Знаний!»; 
- оформление ярмарочной площадки «На Севере – Вкусно!», приуроченной ко Дню города Мурманска;
- организация участия Мурманской области в «Международной выставке-форуме «Россия» в г. Москва</t>
  </si>
  <si>
    <t>Предоставление поддержки не менее 3 СМСП в год, в 2023 году - не менее 2 СМСП</t>
  </si>
  <si>
    <t>Введенно в эксплуатацию номеров в модульных некапитальных средствах размещения: в 2023 - 12 номеров, в 2024 году - 20 номеров (нарастающим итогом)</t>
  </si>
  <si>
    <t>Изготовление информационных носителей: в 2021-2022 годах - не менее 1500; в 2023 году - не менее 50; в 2024-2025 годах - не менее 1500</t>
  </si>
  <si>
    <t>Предоставление государственной поддержки:
2021-2022 годы - не менее 242 СМСП в год;
2023-2025 годы - не менее 209 СМСП в год.
Обеспечение бюджетного финансирования объекта инфраструктуры поддержки субъектов МСП</t>
  </si>
  <si>
    <t>0.1. Индекс промышленного производства.                                                        
0.2. Объем инвестиций в основной капитал (без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t>
  </si>
  <si>
    <t xml:space="preserve">0.2. Объем инвестиций в основной капитал (без бюджетных средств).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К 2025 году реализованы мероприятия по модернизации существующей и строительству новой инженерной инфраструктуры в рамках инфраструктурного проекта </t>
  </si>
  <si>
    <t>Субсидия на финансовое обеспечение затрат, связанных с осуществлением уставной деятельности автономной некоммерческой организации «Агентство территориального развития Мурманской области»</t>
  </si>
  <si>
    <t>5.1.11.</t>
  </si>
  <si>
    <t>Разработка и реализация мероприятий по просвещению, распространению успешных практик и вовлечению граждан и организаций в процессы территориального развития Мурманской области, а также разработка аналитических документов и материалов по вопросам пространственного и территориального развития региона</t>
  </si>
  <si>
    <t>Приложение к приказу Министерства развития Арктики и экономики Мурманской области
от 30.01.2024 № 24-ОД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</si>
</sst>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17" x14ac:knownFonts="1">
    <font>
      <sz val="11"/>
      <color theme="1"/>
      <name val="Calibri"/>
      <family val="2"/>
      <scheme val="minor"/>
    </font>
    <font>
      <sz val="11"/>
      <color theme="1"/>
      <name val="Times New Roman"/>
      <family val="1"/>
      <charset val="204"/>
    </font>
    <font>
      <sz val="11"/>
      <color rgb="FF9C0006"/>
      <name val="Calibri"/>
      <family val="2"/>
      <charset val="204"/>
      <scheme val="minor"/>
    </font>
    <font>
      <sz val="8"/>
      <name val="Times New Roman"/>
      <family val="1"/>
      <charset val="204"/>
    </font>
    <font>
      <b/>
      <sz val="8"/>
      <name val="Times New Roman"/>
      <family val="1"/>
      <charset val="204"/>
    </font>
    <font>
      <sz val="11"/>
      <name val="Calibri"/>
      <family val="2"/>
      <charset val="204"/>
      <scheme val="minor"/>
    </font>
    <font>
      <b/>
      <sz val="11"/>
      <name val="Calibri"/>
      <family val="2"/>
      <charset val="204"/>
      <scheme val="minor"/>
    </font>
    <font>
      <sz val="8"/>
      <name val="Calibri"/>
      <family val="2"/>
      <charset val="204"/>
      <scheme val="minor"/>
    </font>
    <font>
      <strike/>
      <sz val="8"/>
      <name val="Times New Roman"/>
      <family val="1"/>
      <charset val="204"/>
    </font>
    <font>
      <sz val="8"/>
      <name val="Times New Roman"/>
      <family val="1"/>
    </font>
    <font>
      <b/>
      <sz val="12"/>
      <name val="Times New Roman"/>
      <family val="1"/>
      <charset val="204"/>
    </font>
    <font>
      <strike/>
      <sz val="11"/>
      <name val="Calibri"/>
      <family val="2"/>
      <charset val="204"/>
      <scheme val="minor"/>
    </font>
    <font>
      <sz val="11"/>
      <name val="Times New Roman"/>
      <family val="1"/>
      <charset val="204"/>
    </font>
    <font>
      <sz val="8"/>
      <color theme="1"/>
      <name val="Times New Roman"/>
      <family val="1"/>
      <charset val="204"/>
    </font>
    <font>
      <sz val="11"/>
      <color theme="1"/>
      <name val="Calibri"/>
      <family val="2"/>
      <scheme val="minor"/>
    </font>
    <font>
      <sz val="8"/>
      <name val="Calibri"/>
      <family val="2"/>
      <scheme val="minor"/>
    </font>
    <font>
      <sz val="8"/>
      <color rgb="FFFF0000"/>
      <name val="Times New Roman"/>
      <family val="1"/>
      <charset val="204"/>
    </font>
  </fonts>
  <fills count="9">
    <fill>
      <patternFill patternType="none"/>
    </fill>
    <fill>
      <patternFill patternType="gray125"/>
    </fill>
    <fill>
      <patternFill patternType="solid">
        <fgColor rgb="FFCCFFCC"/>
        <bgColor indexed="64"/>
      </patternFill>
    </fill>
    <fill>
      <patternFill patternType="solid">
        <fgColor rgb="FFFFC7CE"/>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8" tint="0.59999389629810485"/>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2" fillId="3" borderId="0" applyNumberFormat="0" applyBorder="0" applyAlignment="0" applyProtection="0"/>
    <xf numFmtId="0" fontId="14" fillId="0" borderId="0"/>
  </cellStyleXfs>
  <cellXfs count="211">
    <xf numFmtId="0" fontId="0" fillId="0" borderId="0" xfId="0"/>
    <xf numFmtId="164" fontId="4" fillId="2"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xf>
    <xf numFmtId="164" fontId="4" fillId="0" borderId="1" xfId="0" applyNumberFormat="1" applyFont="1" applyFill="1" applyBorder="1" applyAlignment="1">
      <alignment horizontal="right" vertical="center" wrapText="1"/>
    </xf>
    <xf numFmtId="164" fontId="3" fillId="0" borderId="1" xfId="1" applyNumberFormat="1" applyFont="1" applyFill="1" applyBorder="1" applyAlignment="1">
      <alignment horizontal="right" vertical="center" wrapText="1"/>
    </xf>
    <xf numFmtId="164" fontId="9" fillId="0" borderId="1" xfId="0" applyNumberFormat="1" applyFont="1" applyFill="1" applyBorder="1" applyAlignment="1">
      <alignment horizontal="right" vertical="center" wrapText="1"/>
    </xf>
    <xf numFmtId="0" fontId="4" fillId="2" borderId="1" xfId="0" applyFont="1" applyFill="1" applyBorder="1" applyAlignment="1">
      <alignment horizontal="center" vertical="center" wrapText="1"/>
    </xf>
    <xf numFmtId="164" fontId="3" fillId="2" borderId="1" xfId="0" applyNumberFormat="1" applyFont="1" applyFill="1" applyBorder="1" applyAlignment="1">
      <alignment horizontal="right" vertical="center" wrapText="1"/>
    </xf>
    <xf numFmtId="0" fontId="5" fillId="4" borderId="0" xfId="0" applyFont="1" applyFill="1" applyAlignment="1">
      <alignment horizontal="center"/>
    </xf>
    <xf numFmtId="0" fontId="5" fillId="4" borderId="0" xfId="0" applyFont="1" applyFill="1"/>
    <xf numFmtId="0" fontId="5" fillId="4" borderId="0" xfId="0" applyFont="1" applyFill="1" applyAlignment="1">
      <alignment horizontal="center" vertical="top"/>
    </xf>
    <xf numFmtId="164" fontId="5" fillId="4" borderId="0" xfId="0" applyNumberFormat="1" applyFont="1" applyFill="1" applyAlignment="1">
      <alignment horizontal="center" vertical="top"/>
    </xf>
    <xf numFmtId="4" fontId="5" fillId="4" borderId="0" xfId="0" applyNumberFormat="1" applyFont="1" applyFill="1" applyAlignment="1">
      <alignment horizontal="center" vertical="top"/>
    </xf>
    <xf numFmtId="0" fontId="11" fillId="4" borderId="0" xfId="0" applyFont="1" applyFill="1" applyAlignment="1">
      <alignment horizontal="left" vertical="center"/>
    </xf>
    <xf numFmtId="0" fontId="12" fillId="4" borderId="0" xfId="0" applyFont="1" applyFill="1" applyAlignment="1">
      <alignment horizontal="left" vertical="top"/>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64" fontId="4" fillId="5" borderId="1" xfId="0" applyNumberFormat="1" applyFont="1" applyFill="1" applyBorder="1" applyAlignment="1">
      <alignment horizontal="right"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right" vertical="center" wrapText="1"/>
    </xf>
    <xf numFmtId="0" fontId="4" fillId="6" borderId="1" xfId="0" applyFont="1" applyFill="1" applyBorder="1" applyAlignment="1">
      <alignment horizontal="center" vertical="center" wrapText="1"/>
    </xf>
    <xf numFmtId="164" fontId="4" fillId="6" borderId="1" xfId="0" applyNumberFormat="1" applyFont="1" applyFill="1" applyBorder="1" applyAlignment="1">
      <alignment horizontal="right" vertical="center" wrapText="1"/>
    </xf>
    <xf numFmtId="0" fontId="3" fillId="6" borderId="1" xfId="0" applyFont="1" applyFill="1" applyBorder="1" applyAlignment="1">
      <alignment horizontal="center" vertical="center" wrapText="1"/>
    </xf>
    <xf numFmtId="164" fontId="3" fillId="6" borderId="1" xfId="0" applyNumberFormat="1" applyFont="1" applyFill="1" applyBorder="1" applyAlignment="1">
      <alignment horizontal="right" vertical="center" wrapText="1"/>
    </xf>
    <xf numFmtId="164" fontId="9" fillId="6" borderId="1" xfId="0" applyNumberFormat="1" applyFont="1" applyFill="1" applyBorder="1" applyAlignment="1">
      <alignment horizontal="right" vertical="center" wrapText="1"/>
    </xf>
    <xf numFmtId="164" fontId="3" fillId="5" borderId="1" xfId="0" applyNumberFormat="1" applyFont="1" applyFill="1" applyBorder="1" applyAlignment="1">
      <alignment horizontal="right" vertical="center"/>
    </xf>
    <xf numFmtId="164" fontId="3" fillId="2" borderId="1"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164" fontId="4" fillId="7" borderId="1" xfId="0" applyNumberFormat="1" applyFont="1" applyFill="1" applyBorder="1" applyAlignment="1">
      <alignment horizontal="right" vertical="center" wrapText="1"/>
    </xf>
    <xf numFmtId="0" fontId="3" fillId="7" borderId="1" xfId="0" applyFont="1" applyFill="1" applyBorder="1" applyAlignment="1">
      <alignment horizontal="center" vertical="center" wrapText="1"/>
    </xf>
    <xf numFmtId="164" fontId="3" fillId="7" borderId="1" xfId="0" applyNumberFormat="1" applyFont="1" applyFill="1" applyBorder="1" applyAlignment="1">
      <alignment horizontal="right" vertical="center" wrapText="1"/>
    </xf>
    <xf numFmtId="164" fontId="3" fillId="4"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0" fillId="0" borderId="0" xfId="0" applyNumberFormat="1"/>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xf numFmtId="0" fontId="1" fillId="0" borderId="0" xfId="0" applyFont="1" applyAlignment="1">
      <alignment wrapText="1"/>
    </xf>
    <xf numFmtId="164" fontId="9" fillId="4" borderId="1" xfId="0" applyNumberFormat="1" applyFont="1" applyFill="1" applyBorder="1" applyAlignment="1">
      <alignment horizontal="right" vertical="center" wrapText="1"/>
    </xf>
    <xf numFmtId="164" fontId="3" fillId="8"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164" fontId="8"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11" fillId="0" borderId="1" xfId="0" applyNumberFormat="1" applyFont="1" applyFill="1" applyBorder="1" applyAlignment="1">
      <alignment horizontal="left" vertical="center"/>
    </xf>
    <xf numFmtId="0" fontId="11" fillId="0" borderId="1" xfId="0" applyFont="1" applyFill="1" applyBorder="1" applyAlignment="1">
      <alignment horizontal="left" vertical="center"/>
    </xf>
    <xf numFmtId="164"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3"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11" fillId="6" borderId="1" xfId="0" applyFont="1" applyFill="1" applyBorder="1" applyAlignment="1">
      <alignment horizontal="left" vertical="center"/>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3"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6" fillId="5" borderId="4" xfId="0" applyFont="1" applyFill="1" applyBorder="1"/>
    <xf numFmtId="0" fontId="6" fillId="5" borderId="3" xfId="0" applyFont="1" applyFill="1" applyBorder="1"/>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3" xfId="0" applyFont="1" applyFill="1" applyBorder="1" applyAlignment="1">
      <alignment horizontal="left" vertical="center" wrapText="1"/>
    </xf>
    <xf numFmtId="0" fontId="5" fillId="0" borderId="4" xfId="0" applyFont="1" applyFill="1" applyBorder="1"/>
    <xf numFmtId="0" fontId="5" fillId="0" borderId="3" xfId="0" applyFont="1" applyFill="1" applyBorder="1"/>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3" xfId="0" applyFont="1" applyFill="1" applyBorder="1" applyAlignment="1">
      <alignment horizontal="left"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2" xfId="1" applyNumberFormat="1" applyFont="1" applyFill="1" applyBorder="1" applyAlignment="1">
      <alignment horizontal="left" vertical="center" wrapText="1"/>
    </xf>
    <xf numFmtId="0" fontId="3" fillId="0" borderId="4" xfId="1" applyNumberFormat="1" applyFont="1" applyFill="1" applyBorder="1" applyAlignment="1">
      <alignment horizontal="left" vertical="center" wrapText="1"/>
    </xf>
    <xf numFmtId="0" fontId="3" fillId="0" borderId="3" xfId="1" applyNumberFormat="1" applyFont="1" applyFill="1" applyBorder="1" applyAlignment="1">
      <alignment horizontal="left" vertical="center" wrapText="1"/>
    </xf>
    <xf numFmtId="0" fontId="5" fillId="2" borderId="1" xfId="0" applyFont="1" applyFill="1" applyBorder="1"/>
    <xf numFmtId="0" fontId="3" fillId="0" borderId="1" xfId="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7" fillId="0" borderId="1" xfId="0" applyFont="1" applyFill="1" applyBorder="1"/>
    <xf numFmtId="0" fontId="5" fillId="0" borderId="1" xfId="0" applyFont="1" applyFill="1" applyBorder="1"/>
    <xf numFmtId="0" fontId="3"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5" fillId="7" borderId="1" xfId="0" applyFont="1" applyFill="1" applyBorder="1"/>
    <xf numFmtId="0" fontId="3" fillId="7" borderId="2"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3" fillId="7" borderId="2" xfId="0" applyFont="1" applyFill="1" applyBorder="1" applyAlignment="1">
      <alignment horizontal="left" vertical="top" wrapText="1"/>
    </xf>
    <xf numFmtId="0" fontId="3" fillId="7" borderId="4" xfId="0" applyFont="1" applyFill="1" applyBorder="1" applyAlignment="1">
      <alignment horizontal="left" vertical="top" wrapText="1"/>
    </xf>
    <xf numFmtId="0" fontId="3" fillId="7" borderId="3" xfId="0" applyFont="1" applyFill="1" applyBorder="1" applyAlignment="1">
      <alignment horizontal="left" vertical="top"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164" fontId="11" fillId="6" borderId="1" xfId="0" applyNumberFormat="1" applyFont="1" applyFill="1" applyBorder="1" applyAlignment="1">
      <alignment horizontal="left" vertical="center"/>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5" fillId="0" borderId="4" xfId="0" applyFont="1" applyFill="1" applyBorder="1" applyAlignment="1">
      <alignment horizontal="center"/>
    </xf>
    <xf numFmtId="0" fontId="5" fillId="0" borderId="3" xfId="0" applyFont="1" applyFill="1" applyBorder="1" applyAlignment="1">
      <alignment horizontal="center"/>
    </xf>
    <xf numFmtId="14" fontId="3" fillId="0" borderId="1" xfId="0" applyNumberFormat="1" applyFont="1" applyFill="1" applyBorder="1" applyAlignment="1">
      <alignment horizontal="center" vertical="center" wrapText="1"/>
    </xf>
    <xf numFmtId="0" fontId="3" fillId="8" borderId="2"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1" fillId="6" borderId="2"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3" xfId="0" applyFont="1" applyFill="1" applyBorder="1" applyAlignment="1">
      <alignment horizontal="center" vertical="center"/>
    </xf>
    <xf numFmtId="165" fontId="8" fillId="2" borderId="2" xfId="0" applyNumberFormat="1" applyFont="1" applyFill="1" applyBorder="1" applyAlignment="1">
      <alignment horizontal="left" vertical="center" wrapText="1"/>
    </xf>
    <xf numFmtId="165" fontId="8" fillId="2" borderId="4" xfId="0" applyNumberFormat="1" applyFont="1" applyFill="1" applyBorder="1" applyAlignment="1">
      <alignment horizontal="left" vertical="center" wrapText="1"/>
    </xf>
    <xf numFmtId="165" fontId="8" fillId="2" borderId="3" xfId="0" applyNumberFormat="1" applyFont="1" applyFill="1" applyBorder="1" applyAlignment="1">
      <alignment horizontal="left" vertical="center" wrapText="1"/>
    </xf>
    <xf numFmtId="3" fontId="3" fillId="0" borderId="2" xfId="0" applyNumberFormat="1" applyFont="1" applyFill="1" applyBorder="1" applyAlignment="1">
      <alignment horizontal="left" vertical="center" wrapText="1"/>
    </xf>
    <xf numFmtId="3" fontId="3" fillId="0" borderId="4" xfId="0" applyNumberFormat="1" applyFont="1" applyFill="1" applyBorder="1" applyAlignment="1">
      <alignment horizontal="left" vertical="center" wrapText="1"/>
    </xf>
    <xf numFmtId="3" fontId="3" fillId="0" borderId="3" xfId="0" applyNumberFormat="1" applyFont="1" applyFill="1" applyBorder="1" applyAlignment="1">
      <alignment horizontal="left" vertical="center" wrapText="1"/>
    </xf>
    <xf numFmtId="3" fontId="3" fillId="0" borderId="1" xfId="0" applyNumberFormat="1" applyFont="1" applyFill="1" applyBorder="1" applyAlignment="1">
      <alignment horizontal="left" vertical="center" wrapText="1"/>
    </xf>
    <xf numFmtId="14" fontId="3" fillId="0" borderId="4"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4" borderId="0" xfId="0" applyFont="1" applyFill="1" applyAlignment="1">
      <alignment horizontal="left" vertical="top" wrapText="1"/>
    </xf>
    <xf numFmtId="0" fontId="5" fillId="4" borderId="0" xfId="0" applyFont="1" applyFill="1" applyAlignment="1">
      <alignment wrapText="1"/>
    </xf>
    <xf numFmtId="3" fontId="3" fillId="2" borderId="1"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cellXfs>
  <cellStyles count="3">
    <cellStyle name="Обычный" xfId="0" builtinId="0"/>
    <cellStyle name="Обычный 2" xfId="2"/>
    <cellStyle name="Плохой 2" xfId="1"/>
  </cellStyles>
  <dxfs count="0"/>
  <tableStyles count="0" defaultTableStyle="TableStyleMedium2" defaultPivotStyle="PivotStyleMedium9"/>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736"/>
  <sheetViews>
    <sheetView tabSelected="1" zoomScaleNormal="100" workbookViewId="0">
      <selection activeCell="K1" sqref="K1"/>
    </sheetView>
  </sheetViews>
  <sheetFormatPr defaultRowHeight="15" x14ac:dyDescent="0.25"/>
  <cols>
    <col min="1" max="1" width="7.28515625" customWidth="1"/>
    <col min="2" max="2" width="36.5703125" customWidth="1"/>
    <col min="3" max="3" width="9" customWidth="1"/>
    <col min="4" max="4" width="6.42578125" customWidth="1"/>
    <col min="5" max="5" width="10.85546875" bestFit="1" customWidth="1"/>
    <col min="6" max="6" width="10.42578125" customWidth="1"/>
    <col min="7" max="7" width="10" bestFit="1" customWidth="1"/>
    <col min="8" max="8" width="7.85546875" customWidth="1"/>
    <col min="9" max="9" width="7.28515625" customWidth="1"/>
    <col min="10" max="10" width="34.42578125" customWidth="1"/>
    <col min="11" max="11" width="33.28515625" customWidth="1"/>
    <col min="13" max="14" width="10.42578125" bestFit="1" customWidth="1"/>
  </cols>
  <sheetData>
    <row r="1" spans="1:14" ht="60" x14ac:dyDescent="0.25">
      <c r="K1" s="57" t="s">
        <v>392</v>
      </c>
    </row>
    <row r="2" spans="1:14" x14ac:dyDescent="0.25">
      <c r="A2" s="65" t="s">
        <v>215</v>
      </c>
      <c r="B2" s="66"/>
      <c r="C2" s="66"/>
      <c r="D2" s="66"/>
      <c r="E2" s="66"/>
      <c r="F2" s="66"/>
      <c r="G2" s="66"/>
      <c r="H2" s="66"/>
      <c r="I2" s="66"/>
      <c r="J2" s="66"/>
      <c r="K2" s="66"/>
    </row>
    <row r="3" spans="1:14" x14ac:dyDescent="0.25">
      <c r="A3" s="67" t="s">
        <v>216</v>
      </c>
      <c r="B3" s="67" t="s">
        <v>217</v>
      </c>
      <c r="C3" s="67" t="s">
        <v>218</v>
      </c>
      <c r="D3" s="67" t="s">
        <v>219</v>
      </c>
      <c r="E3" s="67"/>
      <c r="F3" s="67"/>
      <c r="G3" s="67"/>
      <c r="H3" s="67"/>
      <c r="I3" s="67"/>
      <c r="J3" s="67" t="s">
        <v>220</v>
      </c>
      <c r="K3" s="67" t="s">
        <v>221</v>
      </c>
    </row>
    <row r="4" spans="1:14" ht="22.5" x14ac:dyDescent="0.25">
      <c r="A4" s="67"/>
      <c r="B4" s="67"/>
      <c r="C4" s="67"/>
      <c r="D4" s="16" t="s">
        <v>222</v>
      </c>
      <c r="E4" s="18" t="s">
        <v>0</v>
      </c>
      <c r="F4" s="19" t="s">
        <v>1</v>
      </c>
      <c r="G4" s="18" t="s">
        <v>2</v>
      </c>
      <c r="H4" s="18" t="s">
        <v>3</v>
      </c>
      <c r="I4" s="18" t="s">
        <v>4</v>
      </c>
      <c r="J4" s="67"/>
      <c r="K4" s="67"/>
    </row>
    <row r="5" spans="1:14" x14ac:dyDescent="0.25">
      <c r="A5" s="68"/>
      <c r="B5" s="71" t="s">
        <v>7</v>
      </c>
      <c r="C5" s="68" t="s">
        <v>8</v>
      </c>
      <c r="D5" s="20" t="s">
        <v>0</v>
      </c>
      <c r="E5" s="4">
        <f t="shared" ref="E5" si="0">SUM(F5:I5)</f>
        <v>12004813.058945706</v>
      </c>
      <c r="F5" s="4">
        <f>SUM(F6:F10)</f>
        <v>10823431.457985705</v>
      </c>
      <c r="G5" s="4">
        <f>SUM(G6:G10)</f>
        <v>1127019.0150000001</v>
      </c>
      <c r="H5" s="4">
        <f>SUM(H6:H10)</f>
        <v>53692.160000000003</v>
      </c>
      <c r="I5" s="4">
        <f>SUM(I6:I10)</f>
        <v>670.42596000000003</v>
      </c>
      <c r="J5" s="72"/>
      <c r="K5" s="68" t="s">
        <v>374</v>
      </c>
    </row>
    <row r="6" spans="1:14" x14ac:dyDescent="0.25">
      <c r="A6" s="69"/>
      <c r="B6" s="71"/>
      <c r="C6" s="69"/>
      <c r="D6" s="61">
        <v>2021</v>
      </c>
      <c r="E6" s="2">
        <f>SUM(F6:I6)</f>
        <v>1189164.6956757035</v>
      </c>
      <c r="F6" s="2">
        <f t="shared" ref="F6:I10" si="1">F72+F222+F474+F582+F624</f>
        <v>712398.67967570317</v>
      </c>
      <c r="G6" s="2">
        <f t="shared" si="1"/>
        <v>448130.29600000003</v>
      </c>
      <c r="H6" s="2">
        <f t="shared" si="1"/>
        <v>28500.12</v>
      </c>
      <c r="I6" s="2">
        <f t="shared" si="1"/>
        <v>135.6</v>
      </c>
      <c r="J6" s="73"/>
      <c r="K6" s="69"/>
    </row>
    <row r="7" spans="1:14" x14ac:dyDescent="0.25">
      <c r="A7" s="69"/>
      <c r="B7" s="71"/>
      <c r="C7" s="69"/>
      <c r="D7" s="61">
        <v>2022</v>
      </c>
      <c r="E7" s="2">
        <f t="shared" ref="E7:E10" si="2">SUM(F7:I7)</f>
        <v>4343764.8798700003</v>
      </c>
      <c r="F7" s="2">
        <f t="shared" si="1"/>
        <v>3928389.3855500002</v>
      </c>
      <c r="G7" s="2">
        <f t="shared" si="1"/>
        <v>415240.81900000002</v>
      </c>
      <c r="H7" s="2">
        <f t="shared" si="1"/>
        <v>0</v>
      </c>
      <c r="I7" s="2">
        <f t="shared" si="1"/>
        <v>134.67532</v>
      </c>
      <c r="J7" s="73"/>
      <c r="K7" s="69"/>
      <c r="M7" s="49"/>
      <c r="N7" s="49"/>
    </row>
    <row r="8" spans="1:14" x14ac:dyDescent="0.25">
      <c r="A8" s="69"/>
      <c r="B8" s="71"/>
      <c r="C8" s="69"/>
      <c r="D8" s="61">
        <v>2023</v>
      </c>
      <c r="E8" s="2">
        <f t="shared" si="2"/>
        <v>2535313.5288299997</v>
      </c>
      <c r="F8" s="2">
        <f t="shared" si="1"/>
        <v>2393471.0688299998</v>
      </c>
      <c r="G8" s="2">
        <f t="shared" si="1"/>
        <v>126733.7</v>
      </c>
      <c r="H8" s="2">
        <f t="shared" si="1"/>
        <v>14977.960000000001</v>
      </c>
      <c r="I8" s="2">
        <f t="shared" si="1"/>
        <v>130.80000000000001</v>
      </c>
      <c r="J8" s="73"/>
      <c r="K8" s="69"/>
      <c r="M8" s="49"/>
    </row>
    <row r="9" spans="1:14" x14ac:dyDescent="0.25">
      <c r="A9" s="69"/>
      <c r="B9" s="71"/>
      <c r="C9" s="69"/>
      <c r="D9" s="61">
        <v>2024</v>
      </c>
      <c r="E9" s="2">
        <f t="shared" si="2"/>
        <v>3141609.5512499996</v>
      </c>
      <c r="F9" s="2">
        <f t="shared" si="1"/>
        <v>3059231.6959299995</v>
      </c>
      <c r="G9" s="2">
        <f t="shared" si="1"/>
        <v>72029.099999999991</v>
      </c>
      <c r="H9" s="2">
        <f t="shared" si="1"/>
        <v>10214.08</v>
      </c>
      <c r="I9" s="2">
        <f t="shared" si="1"/>
        <v>134.67532</v>
      </c>
      <c r="J9" s="73"/>
      <c r="K9" s="69"/>
    </row>
    <row r="10" spans="1:14" x14ac:dyDescent="0.25">
      <c r="A10" s="70"/>
      <c r="B10" s="71"/>
      <c r="C10" s="70"/>
      <c r="D10" s="61">
        <v>2025</v>
      </c>
      <c r="E10" s="2">
        <f t="shared" si="2"/>
        <v>794960.40332000004</v>
      </c>
      <c r="F10" s="2">
        <f t="shared" si="1"/>
        <v>729940.62800000003</v>
      </c>
      <c r="G10" s="2">
        <f t="shared" si="1"/>
        <v>64885.099999999991</v>
      </c>
      <c r="H10" s="2">
        <f t="shared" si="1"/>
        <v>0</v>
      </c>
      <c r="I10" s="2">
        <f t="shared" si="1"/>
        <v>134.67532</v>
      </c>
      <c r="J10" s="74"/>
      <c r="K10" s="70"/>
      <c r="M10" s="49"/>
    </row>
    <row r="11" spans="1:14" x14ac:dyDescent="0.25">
      <c r="A11" s="67"/>
      <c r="B11" s="75" t="s">
        <v>9</v>
      </c>
      <c r="C11" s="68" t="s">
        <v>8</v>
      </c>
      <c r="D11" s="20" t="s">
        <v>0</v>
      </c>
      <c r="E11" s="4">
        <f t="shared" ref="E11" si="3">SUM(F11:I11)</f>
        <v>2713722.8447657037</v>
      </c>
      <c r="F11" s="4">
        <f>SUM(F12:F16)</f>
        <v>2154317.9188057035</v>
      </c>
      <c r="G11" s="4">
        <f>SUM(G12:G16)</f>
        <v>558734.5</v>
      </c>
      <c r="H11" s="4">
        <f>SUM(H12:H16)</f>
        <v>0</v>
      </c>
      <c r="I11" s="4">
        <f>SUM(I12:I16)</f>
        <v>670.42596000000003</v>
      </c>
      <c r="J11" s="76"/>
      <c r="K11" s="67"/>
    </row>
    <row r="12" spans="1:14" x14ac:dyDescent="0.25">
      <c r="A12" s="67"/>
      <c r="B12" s="75"/>
      <c r="C12" s="69"/>
      <c r="D12" s="61">
        <v>2021</v>
      </c>
      <c r="E12" s="2">
        <f>SUM(F12:I12)</f>
        <v>476096.03254570317</v>
      </c>
      <c r="F12" s="2">
        <f>F90+F114+F198+F210+F216+F228+F264+F330+F336+F342+F348+F354+F360+F372+F384+F402+F420+F462+F582+F630+F690+F378</f>
        <v>306238.73254570318</v>
      </c>
      <c r="G12" s="2">
        <f>G90+G114+G198+G210+G216+G228+G264+G330+G336+G342+G348+G354+G360+G372+G384+G402+G420+G462+G582+G630+G690+G378</f>
        <v>169721.7</v>
      </c>
      <c r="H12" s="2">
        <f>H90+H114+H198+H210+H216+H228+H264+H330+H336+H342+H348+H354+H360+H372+H384+H402+H420+H462+H582+H630+H690+H378</f>
        <v>0</v>
      </c>
      <c r="I12" s="2">
        <f>I90+I114+I198+I210+I216+I228+I264+I330+I336+I342+I348+I354+I360+I372+I384+I402+I420+I462+I582+I630+I690+I378</f>
        <v>135.6</v>
      </c>
      <c r="J12" s="77"/>
      <c r="K12" s="67"/>
    </row>
    <row r="13" spans="1:14" x14ac:dyDescent="0.25">
      <c r="A13" s="67"/>
      <c r="B13" s="75"/>
      <c r="C13" s="69"/>
      <c r="D13" s="61">
        <v>2022</v>
      </c>
      <c r="E13" s="2">
        <f t="shared" ref="E13:E16" si="4">SUM(F13:I13)</f>
        <v>756787.99195000005</v>
      </c>
      <c r="F13" s="2">
        <f>F85+F91+F115+F199+F211+F163+F217+F229+F265+F331+F337+F343+F349+F355+F361+F373+F385+F403+F421+F463+F583+F631+F379+F187</f>
        <v>588072.91662999999</v>
      </c>
      <c r="G13" s="2">
        <f>G85+G91+G115+G199+G211+G217+G229+G265+G331+G337+G343+G349+G355+G361+G373+G385+G403+G421+G463+G583+G631+G379+G163+G187</f>
        <v>168580.40000000002</v>
      </c>
      <c r="H13" s="2">
        <f t="shared" ref="H13:I15" si="5">H85+H91+H115+H199+H211+H217+H229+H265+H331+H337+H343+H349+H355+H361+H373+H385+H403+H421+H463+H583+H631+H379</f>
        <v>0</v>
      </c>
      <c r="I13" s="2">
        <f t="shared" si="5"/>
        <v>134.67532</v>
      </c>
      <c r="J13" s="77"/>
      <c r="K13" s="67"/>
      <c r="M13" s="49"/>
    </row>
    <row r="14" spans="1:14" x14ac:dyDescent="0.25">
      <c r="A14" s="67"/>
      <c r="B14" s="75"/>
      <c r="C14" s="69"/>
      <c r="D14" s="61">
        <v>2023</v>
      </c>
      <c r="E14" s="2">
        <f t="shared" si="4"/>
        <v>628917.20065999997</v>
      </c>
      <c r="F14" s="2">
        <f>F86+F92+F116+F200+F212+F218+F230+F266+F332+F338+F344+F350+F356+F362+F374+F386+F404+F422+F464+F584+F632+F380</f>
        <v>538124.20065999997</v>
      </c>
      <c r="G14" s="2">
        <f>G86+G92+G116+G200+G212+G218+G230+G266+G332+G338+G344+G350+G356+G362+G374+G386+G404+G422+G464+G584+G632+G380</f>
        <v>90662.199999999983</v>
      </c>
      <c r="H14" s="2">
        <f t="shared" si="5"/>
        <v>0</v>
      </c>
      <c r="I14" s="2">
        <f t="shared" si="5"/>
        <v>130.80000000000001</v>
      </c>
      <c r="J14" s="77"/>
      <c r="K14" s="67"/>
    </row>
    <row r="15" spans="1:14" x14ac:dyDescent="0.25">
      <c r="A15" s="67"/>
      <c r="B15" s="75"/>
      <c r="C15" s="69"/>
      <c r="D15" s="61">
        <v>2024</v>
      </c>
      <c r="E15" s="2">
        <f t="shared" si="4"/>
        <v>425907.59376999998</v>
      </c>
      <c r="F15" s="2">
        <f>F87+F93+F117+F201+F213+F219+F231+F267+F333+F339+F345+F351+F357+F363+F375+F387+F405+F423+F465+F585+F633+F381</f>
        <v>360887.81845000002</v>
      </c>
      <c r="G15" s="2">
        <f>G87+G93+G117+G201+G213+G219+G231+G267+G333+G339+G345+G351+G357+G363+G375+G387+G405+G423+G465+G585+G633+G381</f>
        <v>64885.099999999991</v>
      </c>
      <c r="H15" s="2">
        <f t="shared" si="5"/>
        <v>0</v>
      </c>
      <c r="I15" s="2">
        <f t="shared" si="5"/>
        <v>134.67532</v>
      </c>
      <c r="J15" s="77"/>
      <c r="K15" s="67"/>
    </row>
    <row r="16" spans="1:14" x14ac:dyDescent="0.25">
      <c r="A16" s="67"/>
      <c r="B16" s="75"/>
      <c r="C16" s="70"/>
      <c r="D16" s="61">
        <v>2025</v>
      </c>
      <c r="E16" s="2">
        <f t="shared" si="4"/>
        <v>426014.02583999996</v>
      </c>
      <c r="F16" s="2">
        <f>F88+F94+F118+F166+F190+F202+F214+F220+F232+F268+F328-F370+F388+F406+F424+F466+F586+F634</f>
        <v>360994.25052</v>
      </c>
      <c r="G16" s="2">
        <f>G88+G94+G118+G166+G190+G202+G214+G220+G232+G268+G328-G370+G388+G406+G424+G466+G586+G634</f>
        <v>64885.099999999991</v>
      </c>
      <c r="H16" s="2">
        <f>H94+H118+H202+H214+H220+H232+H268+H334+H340+H346+H352+H358+H364+H376+H388+H406+H424+H466+H586+H634+H694+H382</f>
        <v>0</v>
      </c>
      <c r="I16" s="2">
        <f>I94+I118+I202+I214+I220+I232+I268+I334+I340+I346+I352+I358+I364+I376+I388+I406+I424+I466+I586+I634+I694+I382</f>
        <v>134.67532</v>
      </c>
      <c r="J16" s="77"/>
      <c r="K16" s="67"/>
    </row>
    <row r="17" spans="1:11" x14ac:dyDescent="0.25">
      <c r="A17" s="67"/>
      <c r="B17" s="75" t="s">
        <v>10</v>
      </c>
      <c r="C17" s="68" t="s">
        <v>320</v>
      </c>
      <c r="D17" s="20" t="s">
        <v>0</v>
      </c>
      <c r="E17" s="4">
        <f t="shared" ref="E17" si="6">SUM(F17:I17)</f>
        <v>1629174.6631300002</v>
      </c>
      <c r="F17" s="4">
        <f>SUM(F18:F22)</f>
        <v>1322265.94713</v>
      </c>
      <c r="G17" s="4">
        <f>SUM(G18:G22)</f>
        <v>278408.59600000002</v>
      </c>
      <c r="H17" s="4">
        <f>SUM(H18:H22)</f>
        <v>28500.12</v>
      </c>
      <c r="I17" s="4">
        <f>SUM(I18:I22)</f>
        <v>0</v>
      </c>
      <c r="J17" s="78"/>
      <c r="K17" s="67"/>
    </row>
    <row r="18" spans="1:11" x14ac:dyDescent="0.25">
      <c r="A18" s="67"/>
      <c r="B18" s="75"/>
      <c r="C18" s="69"/>
      <c r="D18" s="61">
        <v>2021</v>
      </c>
      <c r="E18" s="2">
        <f>SUM(F18:I18)</f>
        <v>483057.66313</v>
      </c>
      <c r="F18" s="2">
        <f>F156+F522+F528+F546</f>
        <v>176148.94713000002</v>
      </c>
      <c r="G18" s="2">
        <f t="shared" ref="G18:I22" si="7">G144+G522+G528+G546</f>
        <v>278408.59600000002</v>
      </c>
      <c r="H18" s="2">
        <f t="shared" si="7"/>
        <v>28500.12</v>
      </c>
      <c r="I18" s="2">
        <f t="shared" si="7"/>
        <v>0</v>
      </c>
      <c r="J18" s="79"/>
      <c r="K18" s="67"/>
    </row>
    <row r="19" spans="1:11" x14ac:dyDescent="0.25">
      <c r="A19" s="67"/>
      <c r="B19" s="75"/>
      <c r="C19" s="69"/>
      <c r="D19" s="61">
        <v>2022</v>
      </c>
      <c r="E19" s="2">
        <f t="shared" ref="E19:E23" si="8">SUM(F19:I19)</f>
        <v>0</v>
      </c>
      <c r="F19" s="2">
        <f>F157+F523+F529+F547</f>
        <v>0</v>
      </c>
      <c r="G19" s="2">
        <f t="shared" si="7"/>
        <v>0</v>
      </c>
      <c r="H19" s="2">
        <f t="shared" si="7"/>
        <v>0</v>
      </c>
      <c r="I19" s="2">
        <f t="shared" si="7"/>
        <v>0</v>
      </c>
      <c r="J19" s="79"/>
      <c r="K19" s="67"/>
    </row>
    <row r="20" spans="1:11" x14ac:dyDescent="0.25">
      <c r="A20" s="67"/>
      <c r="B20" s="75"/>
      <c r="C20" s="69"/>
      <c r="D20" s="61">
        <v>2023</v>
      </c>
      <c r="E20" s="2">
        <f t="shared" si="8"/>
        <v>0</v>
      </c>
      <c r="F20" s="2">
        <f>F158+F524+F530+F548</f>
        <v>0</v>
      </c>
      <c r="G20" s="2">
        <f t="shared" si="7"/>
        <v>0</v>
      </c>
      <c r="H20" s="2">
        <f t="shared" si="7"/>
        <v>0</v>
      </c>
      <c r="I20" s="2">
        <f t="shared" si="7"/>
        <v>0</v>
      </c>
      <c r="J20" s="79"/>
      <c r="K20" s="67"/>
    </row>
    <row r="21" spans="1:11" x14ac:dyDescent="0.25">
      <c r="A21" s="67"/>
      <c r="B21" s="75"/>
      <c r="C21" s="69"/>
      <c r="D21" s="61">
        <v>2024</v>
      </c>
      <c r="E21" s="2">
        <f t="shared" si="8"/>
        <v>1146117</v>
      </c>
      <c r="F21" s="2">
        <f>F159+F525+F531+F549</f>
        <v>1146117</v>
      </c>
      <c r="G21" s="2">
        <f t="shared" si="7"/>
        <v>0</v>
      </c>
      <c r="H21" s="2">
        <f t="shared" si="7"/>
        <v>0</v>
      </c>
      <c r="I21" s="2">
        <f t="shared" si="7"/>
        <v>0</v>
      </c>
      <c r="J21" s="79"/>
      <c r="K21" s="67"/>
    </row>
    <row r="22" spans="1:11" x14ac:dyDescent="0.25">
      <c r="A22" s="67"/>
      <c r="B22" s="75"/>
      <c r="C22" s="70"/>
      <c r="D22" s="61">
        <v>2025</v>
      </c>
      <c r="E22" s="2">
        <f t="shared" si="8"/>
        <v>0</v>
      </c>
      <c r="F22" s="2">
        <f>F160+F526+F532+F550</f>
        <v>0</v>
      </c>
      <c r="G22" s="2">
        <f t="shared" si="7"/>
        <v>0</v>
      </c>
      <c r="H22" s="2">
        <f t="shared" si="7"/>
        <v>0</v>
      </c>
      <c r="I22" s="2">
        <f t="shared" si="7"/>
        <v>0</v>
      </c>
      <c r="J22" s="79"/>
      <c r="K22" s="67"/>
    </row>
    <row r="23" spans="1:11" x14ac:dyDescent="0.25">
      <c r="A23" s="67"/>
      <c r="B23" s="75" t="s">
        <v>11</v>
      </c>
      <c r="C23" s="68" t="s">
        <v>8</v>
      </c>
      <c r="D23" s="20" t="s">
        <v>0</v>
      </c>
      <c r="E23" s="4">
        <f t="shared" si="8"/>
        <v>388.90638000000001</v>
      </c>
      <c r="F23" s="4">
        <f>SUM(F24:F28)</f>
        <v>388.90638000000001</v>
      </c>
      <c r="G23" s="4">
        <f>SUM(G24:G28)</f>
        <v>0</v>
      </c>
      <c r="H23" s="4">
        <f>SUM(H24:H28)</f>
        <v>0</v>
      </c>
      <c r="I23" s="4">
        <f>SUM(I24:I28)</f>
        <v>0</v>
      </c>
      <c r="J23" s="78"/>
      <c r="K23" s="67"/>
    </row>
    <row r="24" spans="1:11" x14ac:dyDescent="0.25">
      <c r="A24" s="67"/>
      <c r="B24" s="75"/>
      <c r="C24" s="69"/>
      <c r="D24" s="16">
        <v>2021</v>
      </c>
      <c r="E24" s="2">
        <f>SUM(F24:I24)</f>
        <v>106</v>
      </c>
      <c r="F24" s="2">
        <f t="shared" ref="F24:I28" si="9">F366</f>
        <v>106</v>
      </c>
      <c r="G24" s="2">
        <f t="shared" si="9"/>
        <v>0</v>
      </c>
      <c r="H24" s="2">
        <f t="shared" si="9"/>
        <v>0</v>
      </c>
      <c r="I24" s="2">
        <f t="shared" si="9"/>
        <v>0</v>
      </c>
      <c r="J24" s="79"/>
      <c r="K24" s="67"/>
    </row>
    <row r="25" spans="1:11" x14ac:dyDescent="0.25">
      <c r="A25" s="67"/>
      <c r="B25" s="75"/>
      <c r="C25" s="69"/>
      <c r="D25" s="16">
        <v>2022</v>
      </c>
      <c r="E25" s="2">
        <f t="shared" ref="E25:E29" si="10">SUM(F25:I25)</f>
        <v>63.706380000000003</v>
      </c>
      <c r="F25" s="2">
        <f t="shared" si="9"/>
        <v>63.706380000000003</v>
      </c>
      <c r="G25" s="2">
        <f t="shared" si="9"/>
        <v>0</v>
      </c>
      <c r="H25" s="2">
        <f t="shared" si="9"/>
        <v>0</v>
      </c>
      <c r="I25" s="2">
        <f t="shared" si="9"/>
        <v>0</v>
      </c>
      <c r="J25" s="79"/>
      <c r="K25" s="67"/>
    </row>
    <row r="26" spans="1:11" x14ac:dyDescent="0.25">
      <c r="A26" s="67"/>
      <c r="B26" s="75"/>
      <c r="C26" s="69"/>
      <c r="D26" s="16">
        <v>2023</v>
      </c>
      <c r="E26" s="2">
        <f t="shared" si="10"/>
        <v>69.599999999999994</v>
      </c>
      <c r="F26" s="2">
        <f t="shared" si="9"/>
        <v>69.599999999999994</v>
      </c>
      <c r="G26" s="2">
        <f t="shared" si="9"/>
        <v>0</v>
      </c>
      <c r="H26" s="2">
        <f t="shared" si="9"/>
        <v>0</v>
      </c>
      <c r="I26" s="2">
        <f t="shared" si="9"/>
        <v>0</v>
      </c>
      <c r="J26" s="79"/>
      <c r="K26" s="67"/>
    </row>
    <row r="27" spans="1:11" x14ac:dyDescent="0.25">
      <c r="A27" s="67"/>
      <c r="B27" s="75"/>
      <c r="C27" s="69"/>
      <c r="D27" s="16">
        <v>2024</v>
      </c>
      <c r="E27" s="2">
        <f t="shared" si="10"/>
        <v>73.3</v>
      </c>
      <c r="F27" s="2">
        <f t="shared" si="9"/>
        <v>73.3</v>
      </c>
      <c r="G27" s="2">
        <f t="shared" si="9"/>
        <v>0</v>
      </c>
      <c r="H27" s="2">
        <f t="shared" si="9"/>
        <v>0</v>
      </c>
      <c r="I27" s="2">
        <f t="shared" si="9"/>
        <v>0</v>
      </c>
      <c r="J27" s="79"/>
      <c r="K27" s="67"/>
    </row>
    <row r="28" spans="1:11" x14ac:dyDescent="0.25">
      <c r="A28" s="67"/>
      <c r="B28" s="75"/>
      <c r="C28" s="70"/>
      <c r="D28" s="16">
        <v>2025</v>
      </c>
      <c r="E28" s="2">
        <f t="shared" si="10"/>
        <v>76.3</v>
      </c>
      <c r="F28" s="2">
        <f t="shared" si="9"/>
        <v>76.3</v>
      </c>
      <c r="G28" s="2">
        <f t="shared" si="9"/>
        <v>0</v>
      </c>
      <c r="H28" s="2">
        <f t="shared" si="9"/>
        <v>0</v>
      </c>
      <c r="I28" s="2">
        <f t="shared" si="9"/>
        <v>0</v>
      </c>
      <c r="J28" s="79"/>
      <c r="K28" s="67"/>
    </row>
    <row r="29" spans="1:11" x14ac:dyDescent="0.25">
      <c r="A29" s="67"/>
      <c r="B29" s="75" t="s">
        <v>12</v>
      </c>
      <c r="C29" s="68" t="s">
        <v>44</v>
      </c>
      <c r="D29" s="20" t="s">
        <v>0</v>
      </c>
      <c r="E29" s="4">
        <f t="shared" si="10"/>
        <v>1346697.6</v>
      </c>
      <c r="F29" s="4">
        <f>SUM(F30:F34)</f>
        <v>1346697.6</v>
      </c>
      <c r="G29" s="4">
        <f>SUM(G30:G34)</f>
        <v>0</v>
      </c>
      <c r="H29" s="4">
        <f>SUM(H30:H34)</f>
        <v>0</v>
      </c>
      <c r="I29" s="4">
        <f>SUM(I30:I34)</f>
        <v>0</v>
      </c>
      <c r="J29" s="78"/>
      <c r="K29" s="67"/>
    </row>
    <row r="30" spans="1:11" x14ac:dyDescent="0.25">
      <c r="A30" s="67"/>
      <c r="B30" s="75"/>
      <c r="C30" s="69"/>
      <c r="D30" s="16">
        <v>2021</v>
      </c>
      <c r="E30" s="2">
        <f>SUM(F30:I30)</f>
        <v>104813.6</v>
      </c>
      <c r="F30" s="2">
        <f>F84+F108</f>
        <v>104813.6</v>
      </c>
      <c r="G30" s="2">
        <f t="shared" ref="G30:I30" si="11">G84+G108</f>
        <v>0</v>
      </c>
      <c r="H30" s="2">
        <f t="shared" si="11"/>
        <v>0</v>
      </c>
      <c r="I30" s="2">
        <f t="shared" si="11"/>
        <v>0</v>
      </c>
      <c r="J30" s="79"/>
      <c r="K30" s="67"/>
    </row>
    <row r="31" spans="1:11" x14ac:dyDescent="0.25">
      <c r="A31" s="67"/>
      <c r="B31" s="75"/>
      <c r="C31" s="69"/>
      <c r="D31" s="16">
        <v>2022</v>
      </c>
      <c r="E31" s="2">
        <f t="shared" ref="E31:E35" si="12">SUM(F31:I31)</f>
        <v>1241884</v>
      </c>
      <c r="F31" s="2">
        <f>F109+F151</f>
        <v>1241884</v>
      </c>
      <c r="G31" s="2">
        <f t="shared" ref="G31:I31" si="13">G109</f>
        <v>0</v>
      </c>
      <c r="H31" s="2">
        <f t="shared" si="13"/>
        <v>0</v>
      </c>
      <c r="I31" s="2">
        <f t="shared" si="13"/>
        <v>0</v>
      </c>
      <c r="J31" s="79"/>
      <c r="K31" s="67"/>
    </row>
    <row r="32" spans="1:11" x14ac:dyDescent="0.25">
      <c r="A32" s="67"/>
      <c r="B32" s="75"/>
      <c r="C32" s="69"/>
      <c r="D32" s="16">
        <v>2023</v>
      </c>
      <c r="E32" s="2">
        <f t="shared" si="12"/>
        <v>0</v>
      </c>
      <c r="F32" s="2">
        <f t="shared" ref="F32:I34" si="14">F110</f>
        <v>0</v>
      </c>
      <c r="G32" s="2">
        <f t="shared" si="14"/>
        <v>0</v>
      </c>
      <c r="H32" s="2">
        <f t="shared" si="14"/>
        <v>0</v>
      </c>
      <c r="I32" s="2">
        <f t="shared" si="14"/>
        <v>0</v>
      </c>
      <c r="J32" s="79"/>
      <c r="K32" s="67"/>
    </row>
    <row r="33" spans="1:11" x14ac:dyDescent="0.25">
      <c r="A33" s="67"/>
      <c r="B33" s="75"/>
      <c r="C33" s="69"/>
      <c r="D33" s="16">
        <v>2024</v>
      </c>
      <c r="E33" s="2">
        <f t="shared" si="12"/>
        <v>0</v>
      </c>
      <c r="F33" s="2">
        <f t="shared" si="14"/>
        <v>0</v>
      </c>
      <c r="G33" s="2">
        <f t="shared" si="14"/>
        <v>0</v>
      </c>
      <c r="H33" s="2">
        <f t="shared" si="14"/>
        <v>0</v>
      </c>
      <c r="I33" s="2">
        <f t="shared" si="14"/>
        <v>0</v>
      </c>
      <c r="J33" s="79"/>
      <c r="K33" s="67"/>
    </row>
    <row r="34" spans="1:11" x14ac:dyDescent="0.25">
      <c r="A34" s="67"/>
      <c r="B34" s="75"/>
      <c r="C34" s="70"/>
      <c r="D34" s="16">
        <v>2025</v>
      </c>
      <c r="E34" s="2">
        <f t="shared" si="12"/>
        <v>0</v>
      </c>
      <c r="F34" s="2">
        <f t="shared" si="14"/>
        <v>0</v>
      </c>
      <c r="G34" s="2">
        <f t="shared" si="14"/>
        <v>0</v>
      </c>
      <c r="H34" s="2">
        <f t="shared" si="14"/>
        <v>0</v>
      </c>
      <c r="I34" s="2">
        <f t="shared" si="14"/>
        <v>0</v>
      </c>
      <c r="J34" s="79"/>
      <c r="K34" s="67"/>
    </row>
    <row r="35" spans="1:11" x14ac:dyDescent="0.25">
      <c r="A35" s="67"/>
      <c r="B35" s="75" t="s">
        <v>13</v>
      </c>
      <c r="C35" s="68" t="s">
        <v>342</v>
      </c>
      <c r="D35" s="20" t="s">
        <v>0</v>
      </c>
      <c r="E35" s="4">
        <f t="shared" si="12"/>
        <v>4054090.64</v>
      </c>
      <c r="F35" s="4">
        <f>SUM(F36:F40)</f>
        <v>4028898.6</v>
      </c>
      <c r="G35" s="4">
        <f>SUM(G36:G40)</f>
        <v>0</v>
      </c>
      <c r="H35" s="4">
        <f>SUM(H36:H40)</f>
        <v>25192.04</v>
      </c>
      <c r="I35" s="4">
        <f>SUM(I36:I40)</f>
        <v>0</v>
      </c>
      <c r="J35" s="78"/>
      <c r="K35" s="67"/>
    </row>
    <row r="36" spans="1:11" x14ac:dyDescent="0.25">
      <c r="A36" s="67"/>
      <c r="B36" s="75"/>
      <c r="C36" s="69"/>
      <c r="D36" s="16">
        <v>2021</v>
      </c>
      <c r="E36" s="2">
        <f>SUM(F36:I36)</f>
        <v>0</v>
      </c>
      <c r="F36" s="2">
        <f>F132</f>
        <v>0</v>
      </c>
      <c r="G36" s="2">
        <f t="shared" ref="G36:I36" si="15">G132</f>
        <v>0</v>
      </c>
      <c r="H36" s="2">
        <f t="shared" si="15"/>
        <v>0</v>
      </c>
      <c r="I36" s="2">
        <f t="shared" si="15"/>
        <v>0</v>
      </c>
      <c r="J36" s="79"/>
      <c r="K36" s="67"/>
    </row>
    <row r="37" spans="1:11" x14ac:dyDescent="0.25">
      <c r="A37" s="67"/>
      <c r="B37" s="75"/>
      <c r="C37" s="69"/>
      <c r="D37" s="16">
        <v>2022</v>
      </c>
      <c r="E37" s="2">
        <f t="shared" ref="E37:E41" si="16">SUM(F37:I37)</f>
        <v>1509694.6</v>
      </c>
      <c r="F37" s="2">
        <f t="shared" ref="F37:I40" si="17">F133</f>
        <v>1509694.6</v>
      </c>
      <c r="G37" s="2">
        <f t="shared" si="17"/>
        <v>0</v>
      </c>
      <c r="H37" s="2">
        <f t="shared" si="17"/>
        <v>0</v>
      </c>
      <c r="I37" s="2">
        <f t="shared" si="17"/>
        <v>0</v>
      </c>
      <c r="J37" s="79"/>
      <c r="K37" s="67"/>
    </row>
    <row r="38" spans="1:11" x14ac:dyDescent="0.25">
      <c r="A38" s="67"/>
      <c r="B38" s="75"/>
      <c r="C38" s="69"/>
      <c r="D38" s="16">
        <v>2023</v>
      </c>
      <c r="E38" s="2">
        <f t="shared" si="16"/>
        <v>1512773.96</v>
      </c>
      <c r="F38" s="2">
        <f t="shared" si="17"/>
        <v>1497796</v>
      </c>
      <c r="G38" s="2">
        <f t="shared" si="17"/>
        <v>0</v>
      </c>
      <c r="H38" s="2">
        <f t="shared" si="17"/>
        <v>14977.960000000001</v>
      </c>
      <c r="I38" s="2">
        <f t="shared" si="17"/>
        <v>0</v>
      </c>
      <c r="J38" s="79"/>
      <c r="K38" s="67"/>
    </row>
    <row r="39" spans="1:11" x14ac:dyDescent="0.25">
      <c r="A39" s="67"/>
      <c r="B39" s="75"/>
      <c r="C39" s="69"/>
      <c r="D39" s="16">
        <v>2024</v>
      </c>
      <c r="E39" s="2">
        <f t="shared" si="16"/>
        <v>1031622.08</v>
      </c>
      <c r="F39" s="2">
        <f t="shared" si="17"/>
        <v>1021408</v>
      </c>
      <c r="G39" s="2">
        <f t="shared" si="17"/>
        <v>0</v>
      </c>
      <c r="H39" s="2">
        <f t="shared" si="17"/>
        <v>10214.08</v>
      </c>
      <c r="I39" s="2">
        <f t="shared" si="17"/>
        <v>0</v>
      </c>
      <c r="J39" s="79"/>
      <c r="K39" s="67"/>
    </row>
    <row r="40" spans="1:11" x14ac:dyDescent="0.25">
      <c r="A40" s="67"/>
      <c r="B40" s="75"/>
      <c r="C40" s="70"/>
      <c r="D40" s="16">
        <v>2025</v>
      </c>
      <c r="E40" s="2">
        <f t="shared" si="16"/>
        <v>0</v>
      </c>
      <c r="F40" s="2">
        <f t="shared" si="17"/>
        <v>0</v>
      </c>
      <c r="G40" s="2">
        <f t="shared" si="17"/>
        <v>0</v>
      </c>
      <c r="H40" s="2">
        <f t="shared" si="17"/>
        <v>0</v>
      </c>
      <c r="I40" s="2">
        <f t="shared" si="17"/>
        <v>0</v>
      </c>
      <c r="J40" s="79"/>
      <c r="K40" s="67"/>
    </row>
    <row r="41" spans="1:11" x14ac:dyDescent="0.25">
      <c r="A41" s="67"/>
      <c r="B41" s="75" t="s">
        <v>15</v>
      </c>
      <c r="C41" s="68">
        <v>2022</v>
      </c>
      <c r="D41" s="20" t="s">
        <v>0</v>
      </c>
      <c r="E41" s="4">
        <f t="shared" si="16"/>
        <v>264000</v>
      </c>
      <c r="F41" s="4">
        <f>SUM(F42:F46)</f>
        <v>264000</v>
      </c>
      <c r="G41" s="4">
        <f>SUM(G42:G46)</f>
        <v>0</v>
      </c>
      <c r="H41" s="4">
        <f>SUM(H42:H46)</f>
        <v>0</v>
      </c>
      <c r="I41" s="4">
        <f>SUM(I42:I46)</f>
        <v>0</v>
      </c>
      <c r="J41" s="208"/>
      <c r="K41" s="68"/>
    </row>
    <row r="42" spans="1:11" x14ac:dyDescent="0.25">
      <c r="A42" s="67"/>
      <c r="B42" s="75"/>
      <c r="C42" s="69"/>
      <c r="D42" s="48">
        <v>2021</v>
      </c>
      <c r="E42" s="2">
        <f>SUM(F42:I42)</f>
        <v>0</v>
      </c>
      <c r="F42" s="2">
        <f>F144</f>
        <v>0</v>
      </c>
      <c r="G42" s="2">
        <f t="shared" ref="G42:I42" si="18">G138</f>
        <v>0</v>
      </c>
      <c r="H42" s="2">
        <f t="shared" si="18"/>
        <v>0</v>
      </c>
      <c r="I42" s="2">
        <f t="shared" si="18"/>
        <v>0</v>
      </c>
      <c r="J42" s="209"/>
      <c r="K42" s="69"/>
    </row>
    <row r="43" spans="1:11" x14ac:dyDescent="0.25">
      <c r="A43" s="67"/>
      <c r="B43" s="75"/>
      <c r="C43" s="69"/>
      <c r="D43" s="48">
        <v>2022</v>
      </c>
      <c r="E43" s="2">
        <f t="shared" ref="E43:E46" si="19">SUM(F43:I43)</f>
        <v>264000</v>
      </c>
      <c r="F43" s="2">
        <f t="shared" ref="F43:F46" si="20">F145</f>
        <v>264000</v>
      </c>
      <c r="G43" s="2">
        <f t="shared" ref="G43:I43" si="21">G139</f>
        <v>0</v>
      </c>
      <c r="H43" s="2">
        <f t="shared" si="21"/>
        <v>0</v>
      </c>
      <c r="I43" s="2">
        <f t="shared" si="21"/>
        <v>0</v>
      </c>
      <c r="J43" s="209"/>
      <c r="K43" s="69"/>
    </row>
    <row r="44" spans="1:11" x14ac:dyDescent="0.25">
      <c r="A44" s="67"/>
      <c r="B44" s="75"/>
      <c r="C44" s="69"/>
      <c r="D44" s="48">
        <v>2023</v>
      </c>
      <c r="E44" s="2">
        <f t="shared" si="19"/>
        <v>0</v>
      </c>
      <c r="F44" s="2">
        <f t="shared" si="20"/>
        <v>0</v>
      </c>
      <c r="G44" s="2">
        <f t="shared" ref="G44:I44" si="22">G140</f>
        <v>0</v>
      </c>
      <c r="H44" s="2">
        <f t="shared" si="22"/>
        <v>0</v>
      </c>
      <c r="I44" s="2">
        <f t="shared" si="22"/>
        <v>0</v>
      </c>
      <c r="J44" s="209"/>
      <c r="K44" s="69"/>
    </row>
    <row r="45" spans="1:11" x14ac:dyDescent="0.25">
      <c r="A45" s="67"/>
      <c r="B45" s="75"/>
      <c r="C45" s="69"/>
      <c r="D45" s="48">
        <v>2024</v>
      </c>
      <c r="E45" s="2">
        <f t="shared" si="19"/>
        <v>0</v>
      </c>
      <c r="F45" s="2">
        <f t="shared" si="20"/>
        <v>0</v>
      </c>
      <c r="G45" s="2">
        <f t="shared" ref="G45:I45" si="23">G141</f>
        <v>0</v>
      </c>
      <c r="H45" s="2">
        <f t="shared" si="23"/>
        <v>0</v>
      </c>
      <c r="I45" s="2">
        <f t="shared" si="23"/>
        <v>0</v>
      </c>
      <c r="J45" s="209"/>
      <c r="K45" s="69"/>
    </row>
    <row r="46" spans="1:11" x14ac:dyDescent="0.25">
      <c r="A46" s="67"/>
      <c r="B46" s="75"/>
      <c r="C46" s="70"/>
      <c r="D46" s="48">
        <v>2025</v>
      </c>
      <c r="E46" s="2">
        <f t="shared" si="19"/>
        <v>0</v>
      </c>
      <c r="F46" s="2">
        <f t="shared" si="20"/>
        <v>0</v>
      </c>
      <c r="G46" s="2">
        <f t="shared" ref="G46:I46" si="24">G142</f>
        <v>0</v>
      </c>
      <c r="H46" s="2">
        <f t="shared" si="24"/>
        <v>0</v>
      </c>
      <c r="I46" s="2">
        <f t="shared" si="24"/>
        <v>0</v>
      </c>
      <c r="J46" s="210"/>
      <c r="K46" s="70"/>
    </row>
    <row r="47" spans="1:11" x14ac:dyDescent="0.25">
      <c r="A47" s="67"/>
      <c r="B47" s="75" t="s">
        <v>16</v>
      </c>
      <c r="C47" s="68" t="s">
        <v>47</v>
      </c>
      <c r="D47" s="20" t="s">
        <v>0</v>
      </c>
      <c r="E47" s="4">
        <f t="shared" ref="E47" si="25">SUM(F47:I47)</f>
        <v>966380</v>
      </c>
      <c r="F47" s="4">
        <f>SUM(F48:F52)</f>
        <v>966380</v>
      </c>
      <c r="G47" s="4">
        <f>SUM(G48:G52)</f>
        <v>0</v>
      </c>
      <c r="H47" s="4">
        <f>SUM(H48:H52)</f>
        <v>0</v>
      </c>
      <c r="I47" s="4">
        <f>SUM(I48:I52)</f>
        <v>0</v>
      </c>
      <c r="J47" s="78"/>
      <c r="K47" s="67"/>
    </row>
    <row r="48" spans="1:11" x14ac:dyDescent="0.25">
      <c r="A48" s="67"/>
      <c r="B48" s="75"/>
      <c r="C48" s="69"/>
      <c r="D48" s="16">
        <v>2021</v>
      </c>
      <c r="E48" s="2">
        <f>SUM(F48:I48)</f>
        <v>0</v>
      </c>
      <c r="F48" s="2">
        <f>F138</f>
        <v>0</v>
      </c>
      <c r="G48" s="2">
        <f t="shared" ref="G48:I48" si="26">G138</f>
        <v>0</v>
      </c>
      <c r="H48" s="2">
        <f t="shared" si="26"/>
        <v>0</v>
      </c>
      <c r="I48" s="2">
        <f t="shared" si="26"/>
        <v>0</v>
      </c>
      <c r="J48" s="79"/>
      <c r="K48" s="67"/>
    </row>
    <row r="49" spans="1:11" x14ac:dyDescent="0.25">
      <c r="A49" s="67"/>
      <c r="B49" s="75"/>
      <c r="C49" s="69"/>
      <c r="D49" s="16">
        <v>2022</v>
      </c>
      <c r="E49" s="2">
        <f t="shared" ref="E49:E53" si="27">SUM(F49:I49)</f>
        <v>77200</v>
      </c>
      <c r="F49" s="2">
        <f t="shared" ref="F49:I52" si="28">F139</f>
        <v>77200</v>
      </c>
      <c r="G49" s="2">
        <f t="shared" si="28"/>
        <v>0</v>
      </c>
      <c r="H49" s="2">
        <f t="shared" si="28"/>
        <v>0</v>
      </c>
      <c r="I49" s="2">
        <f t="shared" si="28"/>
        <v>0</v>
      </c>
      <c r="J49" s="79"/>
      <c r="K49" s="67"/>
    </row>
    <row r="50" spans="1:11" x14ac:dyDescent="0.25">
      <c r="A50" s="67"/>
      <c r="B50" s="75"/>
      <c r="C50" s="69"/>
      <c r="D50" s="16">
        <v>2023</v>
      </c>
      <c r="E50" s="2">
        <f t="shared" si="27"/>
        <v>216965.5</v>
      </c>
      <c r="F50" s="2">
        <f t="shared" si="28"/>
        <v>216965.5</v>
      </c>
      <c r="G50" s="2">
        <f t="shared" si="28"/>
        <v>0</v>
      </c>
      <c r="H50" s="2">
        <f t="shared" si="28"/>
        <v>0</v>
      </c>
      <c r="I50" s="2">
        <f t="shared" si="28"/>
        <v>0</v>
      </c>
      <c r="J50" s="79"/>
      <c r="K50" s="67"/>
    </row>
    <row r="51" spans="1:11" x14ac:dyDescent="0.25">
      <c r="A51" s="67"/>
      <c r="B51" s="75"/>
      <c r="C51" s="69"/>
      <c r="D51" s="16">
        <v>2024</v>
      </c>
      <c r="E51" s="2">
        <f t="shared" si="27"/>
        <v>417045</v>
      </c>
      <c r="F51" s="2">
        <f t="shared" si="28"/>
        <v>417045</v>
      </c>
      <c r="G51" s="2">
        <f t="shared" si="28"/>
        <v>0</v>
      </c>
      <c r="H51" s="2">
        <f t="shared" si="28"/>
        <v>0</v>
      </c>
      <c r="I51" s="2">
        <f t="shared" si="28"/>
        <v>0</v>
      </c>
      <c r="J51" s="79"/>
      <c r="K51" s="67"/>
    </row>
    <row r="52" spans="1:11" x14ac:dyDescent="0.25">
      <c r="A52" s="67"/>
      <c r="B52" s="75"/>
      <c r="C52" s="70"/>
      <c r="D52" s="16">
        <v>2025</v>
      </c>
      <c r="E52" s="2">
        <f t="shared" si="27"/>
        <v>255169.5</v>
      </c>
      <c r="F52" s="2">
        <f t="shared" si="28"/>
        <v>255169.5</v>
      </c>
      <c r="G52" s="2">
        <f t="shared" si="28"/>
        <v>0</v>
      </c>
      <c r="H52" s="2">
        <f t="shared" si="28"/>
        <v>0</v>
      </c>
      <c r="I52" s="2">
        <f t="shared" si="28"/>
        <v>0</v>
      </c>
      <c r="J52" s="79"/>
      <c r="K52" s="67"/>
    </row>
    <row r="53" spans="1:11" x14ac:dyDescent="0.25">
      <c r="A53" s="67"/>
      <c r="B53" s="75" t="s">
        <v>17</v>
      </c>
      <c r="C53" s="68" t="s">
        <v>8</v>
      </c>
      <c r="D53" s="20" t="s">
        <v>0</v>
      </c>
      <c r="E53" s="4">
        <f t="shared" si="27"/>
        <v>302946.56923999998</v>
      </c>
      <c r="F53" s="4">
        <f>SUM(F54:F58)</f>
        <v>302946.56923999998</v>
      </c>
      <c r="G53" s="4">
        <f>SUM(G54:G58)</f>
        <v>0</v>
      </c>
      <c r="H53" s="4">
        <f>SUM(H54:H58)</f>
        <v>0</v>
      </c>
      <c r="I53" s="4">
        <f>SUM(I54:I58)</f>
        <v>0</v>
      </c>
      <c r="J53" s="77"/>
      <c r="K53" s="67"/>
    </row>
    <row r="54" spans="1:11" x14ac:dyDescent="0.25">
      <c r="A54" s="67"/>
      <c r="B54" s="75"/>
      <c r="C54" s="69"/>
      <c r="D54" s="61">
        <v>2021</v>
      </c>
      <c r="E54" s="2">
        <f>SUM(F54:I54)</f>
        <v>51732.78</v>
      </c>
      <c r="F54" s="2">
        <f>F708+F714</f>
        <v>51732.78</v>
      </c>
      <c r="G54" s="2">
        <f>G702</f>
        <v>0</v>
      </c>
      <c r="H54" s="2">
        <f>H702</f>
        <v>0</v>
      </c>
      <c r="I54" s="2">
        <f>I702</f>
        <v>0</v>
      </c>
      <c r="J54" s="77"/>
      <c r="K54" s="67"/>
    </row>
    <row r="55" spans="1:11" x14ac:dyDescent="0.25">
      <c r="A55" s="67"/>
      <c r="B55" s="75"/>
      <c r="C55" s="69"/>
      <c r="D55" s="61">
        <v>2022</v>
      </c>
      <c r="E55" s="2">
        <f t="shared" ref="E55:E59" si="29">SUM(F55:I55)</f>
        <v>61208.69169</v>
      </c>
      <c r="F55" s="2">
        <f t="shared" ref="F55:F58" si="30">F709+F715</f>
        <v>61208.69169</v>
      </c>
      <c r="G55" s="2">
        <f t="shared" ref="G55:I58" si="31">G703</f>
        <v>0</v>
      </c>
      <c r="H55" s="2">
        <f t="shared" si="31"/>
        <v>0</v>
      </c>
      <c r="I55" s="2">
        <f t="shared" si="31"/>
        <v>0</v>
      </c>
      <c r="J55" s="77"/>
      <c r="K55" s="67"/>
    </row>
    <row r="56" spans="1:11" x14ac:dyDescent="0.25">
      <c r="A56" s="67"/>
      <c r="B56" s="75"/>
      <c r="C56" s="69"/>
      <c r="D56" s="61">
        <v>2023</v>
      </c>
      <c r="E56" s="2">
        <f t="shared" si="29"/>
        <v>64182.168590000001</v>
      </c>
      <c r="F56" s="2">
        <f t="shared" si="30"/>
        <v>64182.168590000001</v>
      </c>
      <c r="G56" s="2">
        <f t="shared" si="31"/>
        <v>0</v>
      </c>
      <c r="H56" s="2">
        <f t="shared" si="31"/>
        <v>0</v>
      </c>
      <c r="I56" s="2">
        <f t="shared" si="31"/>
        <v>0</v>
      </c>
      <c r="J56" s="77"/>
      <c r="K56" s="67"/>
    </row>
    <row r="57" spans="1:11" x14ac:dyDescent="0.25">
      <c r="A57" s="67"/>
      <c r="B57" s="75"/>
      <c r="C57" s="69"/>
      <c r="D57" s="61">
        <v>2024</v>
      </c>
      <c r="E57" s="2">
        <f t="shared" si="29"/>
        <v>62911.464479999995</v>
      </c>
      <c r="F57" s="2">
        <f t="shared" si="30"/>
        <v>62911.464479999995</v>
      </c>
      <c r="G57" s="2">
        <f t="shared" si="31"/>
        <v>0</v>
      </c>
      <c r="H57" s="2">
        <f t="shared" si="31"/>
        <v>0</v>
      </c>
      <c r="I57" s="2">
        <f t="shared" si="31"/>
        <v>0</v>
      </c>
      <c r="J57" s="77"/>
      <c r="K57" s="67"/>
    </row>
    <row r="58" spans="1:11" x14ac:dyDescent="0.25">
      <c r="A58" s="67"/>
      <c r="B58" s="75"/>
      <c r="C58" s="70"/>
      <c r="D58" s="61">
        <v>2025</v>
      </c>
      <c r="E58" s="2">
        <f t="shared" si="29"/>
        <v>62911.464479999995</v>
      </c>
      <c r="F58" s="2">
        <f t="shared" si="30"/>
        <v>62911.464479999995</v>
      </c>
      <c r="G58" s="2">
        <f t="shared" si="31"/>
        <v>0</v>
      </c>
      <c r="H58" s="2">
        <f t="shared" si="31"/>
        <v>0</v>
      </c>
      <c r="I58" s="2">
        <f t="shared" si="31"/>
        <v>0</v>
      </c>
      <c r="J58" s="77"/>
      <c r="K58" s="67"/>
    </row>
    <row r="59" spans="1:11" x14ac:dyDescent="0.25">
      <c r="A59" s="67"/>
      <c r="B59" s="75" t="s">
        <v>18</v>
      </c>
      <c r="C59" s="68" t="s">
        <v>8</v>
      </c>
      <c r="D59" s="20" t="s">
        <v>0</v>
      </c>
      <c r="E59" s="4">
        <f t="shared" si="29"/>
        <v>717926.83542999998</v>
      </c>
      <c r="F59" s="4">
        <f>SUM(F60:F64)</f>
        <v>428050.91642999998</v>
      </c>
      <c r="G59" s="4">
        <f>SUM(G60:G64)</f>
        <v>289875.91899999999</v>
      </c>
      <c r="H59" s="4">
        <f>SUM(H60:H64)</f>
        <v>0</v>
      </c>
      <c r="I59" s="4">
        <f>SUM(I60:I64)</f>
        <v>0</v>
      </c>
      <c r="J59" s="77"/>
      <c r="K59" s="67"/>
    </row>
    <row r="60" spans="1:11" x14ac:dyDescent="0.25">
      <c r="A60" s="67"/>
      <c r="B60" s="75"/>
      <c r="C60" s="69"/>
      <c r="D60" s="61">
        <v>2021</v>
      </c>
      <c r="E60" s="2">
        <f>SUM(F60:I60)</f>
        <v>71618.62</v>
      </c>
      <c r="F60" s="2">
        <f>F486+F492+F510+F516+F726+F498+F534</f>
        <v>71618.62</v>
      </c>
      <c r="G60" s="2">
        <f>G486+G492+G510+G516+G726+G498+G534</f>
        <v>0</v>
      </c>
      <c r="H60" s="2">
        <f t="shared" ref="H60:I60" si="32">H486+H492+H510+H516+H726+H498+H534</f>
        <v>0</v>
      </c>
      <c r="I60" s="2">
        <f t="shared" si="32"/>
        <v>0</v>
      </c>
      <c r="J60" s="77"/>
      <c r="K60" s="67"/>
    </row>
    <row r="61" spans="1:11" x14ac:dyDescent="0.25">
      <c r="A61" s="67"/>
      <c r="B61" s="75"/>
      <c r="C61" s="69"/>
      <c r="D61" s="61">
        <v>2022</v>
      </c>
      <c r="E61" s="2">
        <f t="shared" ref="E61:E64" si="33">SUM(F61:I61)</f>
        <v>430625.88984999998</v>
      </c>
      <c r="F61" s="2">
        <f t="shared" ref="F61:I64" si="34">F475+F721</f>
        <v>183965.47084999998</v>
      </c>
      <c r="G61" s="2">
        <f t="shared" si="34"/>
        <v>246660.41899999999</v>
      </c>
      <c r="H61" s="2">
        <f t="shared" si="34"/>
        <v>0</v>
      </c>
      <c r="I61" s="2">
        <f t="shared" si="34"/>
        <v>0</v>
      </c>
      <c r="J61" s="77"/>
      <c r="K61" s="67"/>
    </row>
    <row r="62" spans="1:11" x14ac:dyDescent="0.25">
      <c r="A62" s="67"/>
      <c r="B62" s="75"/>
      <c r="C62" s="69"/>
      <c r="D62" s="61">
        <v>2023</v>
      </c>
      <c r="E62" s="2">
        <f t="shared" si="33"/>
        <v>110590.09958000001</v>
      </c>
      <c r="F62" s="2">
        <f t="shared" si="34"/>
        <v>74518.599580000009</v>
      </c>
      <c r="G62" s="2">
        <f t="shared" si="34"/>
        <v>36071.5</v>
      </c>
      <c r="H62" s="2">
        <f t="shared" si="34"/>
        <v>0</v>
      </c>
      <c r="I62" s="2">
        <f t="shared" si="34"/>
        <v>0</v>
      </c>
      <c r="J62" s="77"/>
      <c r="K62" s="67"/>
    </row>
    <row r="63" spans="1:11" x14ac:dyDescent="0.25">
      <c r="A63" s="67"/>
      <c r="B63" s="75"/>
      <c r="C63" s="69"/>
      <c r="D63" s="61">
        <v>2024</v>
      </c>
      <c r="E63" s="2">
        <f t="shared" si="33"/>
        <v>56118.112999999998</v>
      </c>
      <c r="F63" s="2">
        <f t="shared" si="34"/>
        <v>48974.112999999998</v>
      </c>
      <c r="G63" s="2">
        <f t="shared" si="34"/>
        <v>7144</v>
      </c>
      <c r="H63" s="2">
        <f t="shared" si="34"/>
        <v>0</v>
      </c>
      <c r="I63" s="2">
        <f t="shared" si="34"/>
        <v>0</v>
      </c>
      <c r="J63" s="77"/>
      <c r="K63" s="67"/>
    </row>
    <row r="64" spans="1:11" x14ac:dyDescent="0.25">
      <c r="A64" s="67"/>
      <c r="B64" s="75"/>
      <c r="C64" s="70"/>
      <c r="D64" s="61">
        <v>2025</v>
      </c>
      <c r="E64" s="2">
        <f t="shared" si="33"/>
        <v>48974.112999999998</v>
      </c>
      <c r="F64" s="2">
        <f t="shared" si="34"/>
        <v>48974.112999999998</v>
      </c>
      <c r="G64" s="2">
        <f t="shared" si="34"/>
        <v>0</v>
      </c>
      <c r="H64" s="2">
        <f t="shared" si="34"/>
        <v>0</v>
      </c>
      <c r="I64" s="2">
        <f t="shared" si="34"/>
        <v>0</v>
      </c>
      <c r="J64" s="77"/>
      <c r="K64" s="67"/>
    </row>
    <row r="65" spans="1:11" x14ac:dyDescent="0.25">
      <c r="A65" s="67"/>
      <c r="B65" s="75" t="s">
        <v>19</v>
      </c>
      <c r="C65" s="68" t="s">
        <v>8</v>
      </c>
      <c r="D65" s="20" t="s">
        <v>0</v>
      </c>
      <c r="E65" s="4">
        <f t="shared" ref="E65" si="35">SUM(F65:I65)</f>
        <v>9485</v>
      </c>
      <c r="F65" s="4">
        <f>SUM(F66:F70)</f>
        <v>9485</v>
      </c>
      <c r="G65" s="4">
        <f>SUM(G66:G70)</f>
        <v>0</v>
      </c>
      <c r="H65" s="4">
        <f>SUM(H66:H70)</f>
        <v>0</v>
      </c>
      <c r="I65" s="4">
        <f>SUM(I66:I70)</f>
        <v>0</v>
      </c>
      <c r="J65" s="77"/>
      <c r="K65" s="67"/>
    </row>
    <row r="66" spans="1:11" x14ac:dyDescent="0.25">
      <c r="A66" s="67"/>
      <c r="B66" s="75"/>
      <c r="C66" s="69"/>
      <c r="D66" s="16">
        <v>2021</v>
      </c>
      <c r="E66" s="2">
        <f>SUM(F66:I66)</f>
        <v>1740</v>
      </c>
      <c r="F66" s="2">
        <f>F96+F102</f>
        <v>1740</v>
      </c>
      <c r="G66" s="2">
        <f>G96+G102</f>
        <v>0</v>
      </c>
      <c r="H66" s="2">
        <f>H96+H102</f>
        <v>0</v>
      </c>
      <c r="I66" s="2">
        <f>I96+I102</f>
        <v>0</v>
      </c>
      <c r="J66" s="77"/>
      <c r="K66" s="67"/>
    </row>
    <row r="67" spans="1:11" x14ac:dyDescent="0.25">
      <c r="A67" s="67"/>
      <c r="B67" s="75"/>
      <c r="C67" s="69"/>
      <c r="D67" s="16">
        <v>2022</v>
      </c>
      <c r="E67" s="2">
        <f t="shared" ref="E67:E71" si="36">SUM(F67:I67)</f>
        <v>2300</v>
      </c>
      <c r="F67" s="2">
        <f t="shared" ref="F67:I70" si="37">F97+F103</f>
        <v>2300</v>
      </c>
      <c r="G67" s="2">
        <f t="shared" si="37"/>
        <v>0</v>
      </c>
      <c r="H67" s="2">
        <f t="shared" si="37"/>
        <v>0</v>
      </c>
      <c r="I67" s="2">
        <f t="shared" si="37"/>
        <v>0</v>
      </c>
      <c r="J67" s="77"/>
      <c r="K67" s="67"/>
    </row>
    <row r="68" spans="1:11" x14ac:dyDescent="0.25">
      <c r="A68" s="67"/>
      <c r="B68" s="75"/>
      <c r="C68" s="69"/>
      <c r="D68" s="16">
        <v>2023</v>
      </c>
      <c r="E68" s="2">
        <f t="shared" si="36"/>
        <v>1815</v>
      </c>
      <c r="F68" s="2">
        <f t="shared" si="37"/>
        <v>1815</v>
      </c>
      <c r="G68" s="2">
        <f t="shared" si="37"/>
        <v>0</v>
      </c>
      <c r="H68" s="2">
        <f t="shared" si="37"/>
        <v>0</v>
      </c>
      <c r="I68" s="2">
        <f t="shared" si="37"/>
        <v>0</v>
      </c>
      <c r="J68" s="77"/>
      <c r="K68" s="67"/>
    </row>
    <row r="69" spans="1:11" x14ac:dyDescent="0.25">
      <c r="A69" s="67"/>
      <c r="B69" s="75"/>
      <c r="C69" s="69"/>
      <c r="D69" s="16">
        <v>2024</v>
      </c>
      <c r="E69" s="2">
        <f t="shared" si="36"/>
        <v>1815</v>
      </c>
      <c r="F69" s="2">
        <f t="shared" si="37"/>
        <v>1815</v>
      </c>
      <c r="G69" s="2">
        <f t="shared" si="37"/>
        <v>0</v>
      </c>
      <c r="H69" s="2">
        <f t="shared" si="37"/>
        <v>0</v>
      </c>
      <c r="I69" s="2">
        <f t="shared" si="37"/>
        <v>0</v>
      </c>
      <c r="J69" s="77"/>
      <c r="K69" s="67"/>
    </row>
    <row r="70" spans="1:11" x14ac:dyDescent="0.25">
      <c r="A70" s="67"/>
      <c r="B70" s="75"/>
      <c r="C70" s="70"/>
      <c r="D70" s="16">
        <v>2025</v>
      </c>
      <c r="E70" s="2">
        <f t="shared" si="36"/>
        <v>1815</v>
      </c>
      <c r="F70" s="2">
        <f t="shared" si="37"/>
        <v>1815</v>
      </c>
      <c r="G70" s="2">
        <f t="shared" si="37"/>
        <v>0</v>
      </c>
      <c r="H70" s="2">
        <f t="shared" si="37"/>
        <v>0</v>
      </c>
      <c r="I70" s="2">
        <f t="shared" si="37"/>
        <v>0</v>
      </c>
      <c r="J70" s="77"/>
      <c r="K70" s="67"/>
    </row>
    <row r="71" spans="1:11" x14ac:dyDescent="0.25">
      <c r="A71" s="80" t="s">
        <v>5</v>
      </c>
      <c r="B71" s="81" t="s">
        <v>6</v>
      </c>
      <c r="C71" s="80" t="s">
        <v>8</v>
      </c>
      <c r="D71" s="25" t="s">
        <v>0</v>
      </c>
      <c r="E71" s="26">
        <f t="shared" si="36"/>
        <v>8383457.6362100011</v>
      </c>
      <c r="F71" s="26">
        <f>SUM(F72:F76)</f>
        <v>8235101.8962100009</v>
      </c>
      <c r="G71" s="26">
        <f>SUM(G72:G76)</f>
        <v>123163.70000000001</v>
      </c>
      <c r="H71" s="26">
        <f>SUM(H72:H76)</f>
        <v>25192.04</v>
      </c>
      <c r="I71" s="26">
        <f>SUM(I72:I76)</f>
        <v>0</v>
      </c>
      <c r="J71" s="82"/>
      <c r="K71" s="83" t="s">
        <v>365</v>
      </c>
    </row>
    <row r="72" spans="1:11" x14ac:dyDescent="0.25">
      <c r="A72" s="80"/>
      <c r="B72" s="81"/>
      <c r="C72" s="80"/>
      <c r="D72" s="44">
        <v>2021</v>
      </c>
      <c r="E72" s="28">
        <f>SUM(F72:I72)</f>
        <v>139422.66265000001</v>
      </c>
      <c r="F72" s="28">
        <f>F78+F114+F126+F162+F186+F198+F210+F216</f>
        <v>119922.66265000001</v>
      </c>
      <c r="G72" s="28">
        <f t="shared" ref="G72:I72" si="38">G78+G114+G126+G162+G186+G198+G210+G216</f>
        <v>19500</v>
      </c>
      <c r="H72" s="28">
        <f t="shared" si="38"/>
        <v>0</v>
      </c>
      <c r="I72" s="28">
        <f t="shared" si="38"/>
        <v>0</v>
      </c>
      <c r="J72" s="82"/>
      <c r="K72" s="84"/>
    </row>
    <row r="73" spans="1:11" x14ac:dyDescent="0.25">
      <c r="A73" s="80"/>
      <c r="B73" s="81"/>
      <c r="C73" s="80"/>
      <c r="D73" s="44">
        <v>2022</v>
      </c>
      <c r="E73" s="28">
        <f t="shared" ref="E73:E77" si="39">SUM(F73:I73)</f>
        <v>3400324.0787100005</v>
      </c>
      <c r="F73" s="28">
        <f>F79+F115+F127+F163+F187+F199+F211+F217</f>
        <v>3302803.4787100004</v>
      </c>
      <c r="G73" s="28">
        <f t="shared" ref="G73:I76" si="40">G79+G115+G127+G163+G187+G199+G211+G217</f>
        <v>97520.6</v>
      </c>
      <c r="H73" s="28">
        <f t="shared" si="40"/>
        <v>0</v>
      </c>
      <c r="I73" s="28">
        <f t="shared" si="40"/>
        <v>0</v>
      </c>
      <c r="J73" s="82"/>
      <c r="K73" s="84"/>
    </row>
    <row r="74" spans="1:11" x14ac:dyDescent="0.25">
      <c r="A74" s="80"/>
      <c r="B74" s="81"/>
      <c r="C74" s="80"/>
      <c r="D74" s="44">
        <v>2023</v>
      </c>
      <c r="E74" s="28">
        <f t="shared" si="39"/>
        <v>1854504.65405</v>
      </c>
      <c r="F74" s="28">
        <f>F80+F116+F128+F164+F188+F200+F212+F218</f>
        <v>1833383.59405</v>
      </c>
      <c r="G74" s="28">
        <f t="shared" si="40"/>
        <v>6143.1</v>
      </c>
      <c r="H74" s="28">
        <f t="shared" si="40"/>
        <v>14977.960000000001</v>
      </c>
      <c r="I74" s="28">
        <f t="shared" si="40"/>
        <v>0</v>
      </c>
      <c r="J74" s="82"/>
      <c r="K74" s="84"/>
    </row>
    <row r="75" spans="1:11" x14ac:dyDescent="0.25">
      <c r="A75" s="80"/>
      <c r="B75" s="81"/>
      <c r="C75" s="80"/>
      <c r="D75" s="44">
        <v>2024</v>
      </c>
      <c r="E75" s="28">
        <f t="shared" si="39"/>
        <v>2664410.4103999999</v>
      </c>
      <c r="F75" s="28">
        <f>F81+F117+F129+F165+F189+F201+F213+F219</f>
        <v>2654196.3303999999</v>
      </c>
      <c r="G75" s="28">
        <f t="shared" si="40"/>
        <v>0</v>
      </c>
      <c r="H75" s="28">
        <f t="shared" si="40"/>
        <v>10214.08</v>
      </c>
      <c r="I75" s="28">
        <f t="shared" si="40"/>
        <v>0</v>
      </c>
      <c r="J75" s="82"/>
      <c r="K75" s="84"/>
    </row>
    <row r="76" spans="1:11" x14ac:dyDescent="0.25">
      <c r="A76" s="80"/>
      <c r="B76" s="81"/>
      <c r="C76" s="80"/>
      <c r="D76" s="44">
        <v>2025</v>
      </c>
      <c r="E76" s="28">
        <f t="shared" si="39"/>
        <v>324795.83039999998</v>
      </c>
      <c r="F76" s="28">
        <f>F82+F118+F130+F166+F190+F202+F214+F220</f>
        <v>324795.83039999998</v>
      </c>
      <c r="G76" s="28">
        <f t="shared" si="40"/>
        <v>0</v>
      </c>
      <c r="H76" s="28">
        <f t="shared" si="40"/>
        <v>0</v>
      </c>
      <c r="I76" s="28">
        <f t="shared" si="40"/>
        <v>0</v>
      </c>
      <c r="J76" s="82"/>
      <c r="K76" s="85"/>
    </row>
    <row r="77" spans="1:11" x14ac:dyDescent="0.25">
      <c r="A77" s="86" t="s">
        <v>20</v>
      </c>
      <c r="B77" s="87" t="s">
        <v>21</v>
      </c>
      <c r="C77" s="86" t="s">
        <v>8</v>
      </c>
      <c r="D77" s="7" t="s">
        <v>0</v>
      </c>
      <c r="E77" s="1">
        <f t="shared" si="39"/>
        <v>1574373.4271600004</v>
      </c>
      <c r="F77" s="1">
        <f>SUM(F78:F82)</f>
        <v>1574373.4271600004</v>
      </c>
      <c r="G77" s="1">
        <f>SUM(G78:G82)</f>
        <v>0</v>
      </c>
      <c r="H77" s="1">
        <f>SUM(H78:H82)</f>
        <v>0</v>
      </c>
      <c r="I77" s="1">
        <f>SUM(I78:I82)</f>
        <v>0</v>
      </c>
      <c r="J77" s="87" t="s">
        <v>336</v>
      </c>
      <c r="K77" s="86" t="s">
        <v>223</v>
      </c>
    </row>
    <row r="78" spans="1:11" x14ac:dyDescent="0.25">
      <c r="A78" s="86"/>
      <c r="B78" s="87"/>
      <c r="C78" s="86"/>
      <c r="D78" s="17">
        <v>2021</v>
      </c>
      <c r="E78" s="8">
        <f>SUM(F78:I78)</f>
        <v>107053.6</v>
      </c>
      <c r="F78" s="8">
        <f>F84+F90+F96+F102+F108</f>
        <v>107053.6</v>
      </c>
      <c r="G78" s="8">
        <f t="shared" ref="G78:I78" si="41">G84+G90+G96+G102+G108</f>
        <v>0</v>
      </c>
      <c r="H78" s="8">
        <f t="shared" si="41"/>
        <v>0</v>
      </c>
      <c r="I78" s="8">
        <f t="shared" si="41"/>
        <v>0</v>
      </c>
      <c r="J78" s="87"/>
      <c r="K78" s="86"/>
    </row>
    <row r="79" spans="1:11" x14ac:dyDescent="0.25">
      <c r="A79" s="86"/>
      <c r="B79" s="87"/>
      <c r="C79" s="86"/>
      <c r="D79" s="17">
        <v>2022</v>
      </c>
      <c r="E79" s="8">
        <f t="shared" ref="E79:E83" si="42">SUM(F79:I79)</f>
        <v>1258600.6000000001</v>
      </c>
      <c r="F79" s="8">
        <f t="shared" ref="F79:I82" si="43">F85+F91+F97+F103+F109</f>
        <v>1258600.6000000001</v>
      </c>
      <c r="G79" s="8">
        <f t="shared" si="43"/>
        <v>0</v>
      </c>
      <c r="H79" s="8">
        <f t="shared" si="43"/>
        <v>0</v>
      </c>
      <c r="I79" s="8">
        <f t="shared" si="43"/>
        <v>0</v>
      </c>
      <c r="J79" s="87"/>
      <c r="K79" s="86"/>
    </row>
    <row r="80" spans="1:11" x14ac:dyDescent="0.25">
      <c r="A80" s="86"/>
      <c r="B80" s="87"/>
      <c r="C80" s="86"/>
      <c r="D80" s="17">
        <v>2023</v>
      </c>
      <c r="E80" s="8">
        <f t="shared" si="42"/>
        <v>96059.566359999997</v>
      </c>
      <c r="F80" s="8">
        <f t="shared" si="43"/>
        <v>96059.566359999997</v>
      </c>
      <c r="G80" s="8">
        <f t="shared" si="43"/>
        <v>0</v>
      </c>
      <c r="H80" s="8">
        <f t="shared" si="43"/>
        <v>0</v>
      </c>
      <c r="I80" s="8">
        <f t="shared" si="43"/>
        <v>0</v>
      </c>
      <c r="J80" s="87"/>
      <c r="K80" s="86"/>
    </row>
    <row r="81" spans="1:11" x14ac:dyDescent="0.25">
      <c r="A81" s="86"/>
      <c r="B81" s="87"/>
      <c r="C81" s="86"/>
      <c r="D81" s="17">
        <v>2024</v>
      </c>
      <c r="E81" s="8">
        <f t="shared" si="42"/>
        <v>56329.830399999999</v>
      </c>
      <c r="F81" s="8">
        <f t="shared" si="43"/>
        <v>56329.830399999999</v>
      </c>
      <c r="G81" s="8">
        <f t="shared" si="43"/>
        <v>0</v>
      </c>
      <c r="H81" s="8">
        <f t="shared" si="43"/>
        <v>0</v>
      </c>
      <c r="I81" s="8">
        <f t="shared" si="43"/>
        <v>0</v>
      </c>
      <c r="J81" s="87"/>
      <c r="K81" s="86"/>
    </row>
    <row r="82" spans="1:11" x14ac:dyDescent="0.25">
      <c r="A82" s="86"/>
      <c r="B82" s="87"/>
      <c r="C82" s="86"/>
      <c r="D82" s="17">
        <v>2025</v>
      </c>
      <c r="E82" s="8">
        <f t="shared" si="42"/>
        <v>56329.830399999999</v>
      </c>
      <c r="F82" s="8">
        <f t="shared" si="43"/>
        <v>56329.830399999999</v>
      </c>
      <c r="G82" s="8">
        <f t="shared" si="43"/>
        <v>0</v>
      </c>
      <c r="H82" s="8">
        <f t="shared" si="43"/>
        <v>0</v>
      </c>
      <c r="I82" s="8">
        <f t="shared" si="43"/>
        <v>0</v>
      </c>
      <c r="J82" s="87"/>
      <c r="K82" s="86"/>
    </row>
    <row r="83" spans="1:11" ht="19.5" customHeight="1" x14ac:dyDescent="0.25">
      <c r="A83" s="68" t="s">
        <v>22</v>
      </c>
      <c r="B83" s="88" t="s">
        <v>23</v>
      </c>
      <c r="C83" s="68" t="s">
        <v>8</v>
      </c>
      <c r="D83" s="20" t="s">
        <v>0</v>
      </c>
      <c r="E83" s="4">
        <f t="shared" si="42"/>
        <v>356872.02716000006</v>
      </c>
      <c r="F83" s="4">
        <f>SUM(F84:F88)</f>
        <v>356872.02716000006</v>
      </c>
      <c r="G83" s="4">
        <f>SUM(G84:G88)</f>
        <v>0</v>
      </c>
      <c r="H83" s="4">
        <f>SUM(H84:H88)</f>
        <v>0</v>
      </c>
      <c r="I83" s="4">
        <f>SUM(I84:I88)</f>
        <v>0</v>
      </c>
      <c r="J83" s="91" t="s">
        <v>326</v>
      </c>
      <c r="K83" s="68" t="s">
        <v>224</v>
      </c>
    </row>
    <row r="84" spans="1:11" ht="18.75" customHeight="1" x14ac:dyDescent="0.25">
      <c r="A84" s="69"/>
      <c r="B84" s="89"/>
      <c r="C84" s="69"/>
      <c r="D84" s="55">
        <v>2021</v>
      </c>
      <c r="E84" s="2">
        <f>SUM(F84:I84)</f>
        <v>54813.599999999999</v>
      </c>
      <c r="F84" s="3">
        <v>54813.599999999999</v>
      </c>
      <c r="G84" s="2">
        <v>0</v>
      </c>
      <c r="H84" s="2">
        <v>0</v>
      </c>
      <c r="I84" s="2">
        <v>0</v>
      </c>
      <c r="J84" s="92"/>
      <c r="K84" s="69"/>
    </row>
    <row r="85" spans="1:11" ht="18.75" customHeight="1" x14ac:dyDescent="0.25">
      <c r="A85" s="69"/>
      <c r="B85" s="89"/>
      <c r="C85" s="69"/>
      <c r="D85" s="55">
        <v>2022</v>
      </c>
      <c r="E85" s="2">
        <f t="shared" ref="E85:E89" si="44">SUM(F85:I85)</f>
        <v>101000.6</v>
      </c>
      <c r="F85" s="3">
        <v>101000.6</v>
      </c>
      <c r="G85" s="2">
        <v>0</v>
      </c>
      <c r="H85" s="2">
        <v>0</v>
      </c>
      <c r="I85" s="2">
        <v>0</v>
      </c>
      <c r="J85" s="92"/>
      <c r="K85" s="69"/>
    </row>
    <row r="86" spans="1:11" ht="20.25" customHeight="1" x14ac:dyDescent="0.25">
      <c r="A86" s="69"/>
      <c r="B86" s="89"/>
      <c r="C86" s="69"/>
      <c r="D86" s="55">
        <v>2023</v>
      </c>
      <c r="E86" s="2">
        <f t="shared" si="44"/>
        <v>93959.566359999997</v>
      </c>
      <c r="F86" s="3">
        <v>93959.566359999997</v>
      </c>
      <c r="G86" s="2">
        <v>0</v>
      </c>
      <c r="H86" s="2">
        <v>0</v>
      </c>
      <c r="I86" s="2">
        <v>0</v>
      </c>
      <c r="J86" s="92"/>
      <c r="K86" s="69"/>
    </row>
    <row r="87" spans="1:11" ht="20.25" customHeight="1" x14ac:dyDescent="0.25">
      <c r="A87" s="69"/>
      <c r="B87" s="89"/>
      <c r="C87" s="69"/>
      <c r="D87" s="55">
        <v>2024</v>
      </c>
      <c r="E87" s="2">
        <f t="shared" si="44"/>
        <v>53549.130400000002</v>
      </c>
      <c r="F87" s="3">
        <v>53549.130400000002</v>
      </c>
      <c r="G87" s="2">
        <v>0</v>
      </c>
      <c r="H87" s="2">
        <v>0</v>
      </c>
      <c r="I87" s="2">
        <v>0</v>
      </c>
      <c r="J87" s="92"/>
      <c r="K87" s="69"/>
    </row>
    <row r="88" spans="1:11" ht="19.5" customHeight="1" x14ac:dyDescent="0.25">
      <c r="A88" s="70"/>
      <c r="B88" s="90"/>
      <c r="C88" s="70"/>
      <c r="D88" s="55">
        <v>2025</v>
      </c>
      <c r="E88" s="2">
        <f t="shared" si="44"/>
        <v>53549.130400000002</v>
      </c>
      <c r="F88" s="3">
        <v>53549.130400000002</v>
      </c>
      <c r="G88" s="2">
        <v>0</v>
      </c>
      <c r="H88" s="2">
        <v>0</v>
      </c>
      <c r="I88" s="2">
        <v>0</v>
      </c>
      <c r="J88" s="93"/>
      <c r="K88" s="70"/>
    </row>
    <row r="89" spans="1:11" x14ac:dyDescent="0.25">
      <c r="A89" s="67" t="s">
        <v>24</v>
      </c>
      <c r="B89" s="75" t="s">
        <v>25</v>
      </c>
      <c r="C89" s="67" t="s">
        <v>8</v>
      </c>
      <c r="D89" s="20" t="s">
        <v>0</v>
      </c>
      <c r="E89" s="4">
        <f t="shared" si="44"/>
        <v>8016.4</v>
      </c>
      <c r="F89" s="4">
        <f>SUM(F90:F94)</f>
        <v>8016.4</v>
      </c>
      <c r="G89" s="4">
        <f>SUM(G90:G94)</f>
        <v>0</v>
      </c>
      <c r="H89" s="4">
        <f>SUM(H90:H94)</f>
        <v>0</v>
      </c>
      <c r="I89" s="4">
        <f>SUM(I90:I94)</f>
        <v>0</v>
      </c>
      <c r="J89" s="75" t="s">
        <v>225</v>
      </c>
      <c r="K89" s="67" t="s">
        <v>226</v>
      </c>
    </row>
    <row r="90" spans="1:11" x14ac:dyDescent="0.25">
      <c r="A90" s="67"/>
      <c r="B90" s="75"/>
      <c r="C90" s="67"/>
      <c r="D90" s="55">
        <v>2021</v>
      </c>
      <c r="E90" s="2">
        <f>SUM(F90:I90)</f>
        <v>500</v>
      </c>
      <c r="F90" s="2">
        <v>500</v>
      </c>
      <c r="G90" s="2">
        <v>0</v>
      </c>
      <c r="H90" s="2">
        <v>0</v>
      </c>
      <c r="I90" s="2">
        <v>0</v>
      </c>
      <c r="J90" s="75"/>
      <c r="K90" s="67"/>
    </row>
    <row r="91" spans="1:11" x14ac:dyDescent="0.25">
      <c r="A91" s="67"/>
      <c r="B91" s="75"/>
      <c r="C91" s="67"/>
      <c r="D91" s="55">
        <v>2022</v>
      </c>
      <c r="E91" s="2">
        <f t="shared" ref="E91:E95" si="45">SUM(F91:I91)</f>
        <v>5300</v>
      </c>
      <c r="F91" s="2">
        <v>5300</v>
      </c>
      <c r="G91" s="2">
        <v>0</v>
      </c>
      <c r="H91" s="2">
        <v>0</v>
      </c>
      <c r="I91" s="2">
        <v>0</v>
      </c>
      <c r="J91" s="75"/>
      <c r="K91" s="67"/>
    </row>
    <row r="92" spans="1:11" x14ac:dyDescent="0.25">
      <c r="A92" s="67"/>
      <c r="B92" s="75"/>
      <c r="C92" s="67"/>
      <c r="D92" s="55">
        <v>2023</v>
      </c>
      <c r="E92" s="2">
        <f t="shared" si="45"/>
        <v>285</v>
      </c>
      <c r="F92" s="2">
        <f>300-15</f>
        <v>285</v>
      </c>
      <c r="G92" s="2">
        <v>0</v>
      </c>
      <c r="H92" s="2">
        <v>0</v>
      </c>
      <c r="I92" s="2">
        <v>0</v>
      </c>
      <c r="J92" s="75"/>
      <c r="K92" s="67"/>
    </row>
    <row r="93" spans="1:11" x14ac:dyDescent="0.25">
      <c r="A93" s="67"/>
      <c r="B93" s="75"/>
      <c r="C93" s="67"/>
      <c r="D93" s="55">
        <v>2024</v>
      </c>
      <c r="E93" s="2">
        <f t="shared" si="45"/>
        <v>965.7</v>
      </c>
      <c r="F93" s="2">
        <v>965.7</v>
      </c>
      <c r="G93" s="2">
        <v>0</v>
      </c>
      <c r="H93" s="2">
        <v>0</v>
      </c>
      <c r="I93" s="2">
        <v>0</v>
      </c>
      <c r="J93" s="75"/>
      <c r="K93" s="67"/>
    </row>
    <row r="94" spans="1:11" x14ac:dyDescent="0.25">
      <c r="A94" s="67"/>
      <c r="B94" s="75"/>
      <c r="C94" s="67"/>
      <c r="D94" s="55">
        <v>2025</v>
      </c>
      <c r="E94" s="2">
        <f t="shared" si="45"/>
        <v>965.7</v>
      </c>
      <c r="F94" s="2">
        <v>965.7</v>
      </c>
      <c r="G94" s="2">
        <v>0</v>
      </c>
      <c r="H94" s="2">
        <v>0</v>
      </c>
      <c r="I94" s="2">
        <v>0</v>
      </c>
      <c r="J94" s="75"/>
      <c r="K94" s="67"/>
    </row>
    <row r="95" spans="1:11" x14ac:dyDescent="0.25">
      <c r="A95" s="67" t="s">
        <v>26</v>
      </c>
      <c r="B95" s="75" t="s">
        <v>27</v>
      </c>
      <c r="C95" s="67" t="s">
        <v>8</v>
      </c>
      <c r="D95" s="20" t="s">
        <v>0</v>
      </c>
      <c r="E95" s="4">
        <f t="shared" si="45"/>
        <v>7940</v>
      </c>
      <c r="F95" s="4">
        <f>SUM(F96:F100)</f>
        <v>7940</v>
      </c>
      <c r="G95" s="4">
        <f>SUM(G96:G100)</f>
        <v>0</v>
      </c>
      <c r="H95" s="4">
        <f>SUM(H96:H100)</f>
        <v>0</v>
      </c>
      <c r="I95" s="4">
        <f>SUM(I96:I100)</f>
        <v>0</v>
      </c>
      <c r="J95" s="75" t="s">
        <v>227</v>
      </c>
      <c r="K95" s="67" t="s">
        <v>19</v>
      </c>
    </row>
    <row r="96" spans="1:11" x14ac:dyDescent="0.25">
      <c r="A96" s="67"/>
      <c r="B96" s="75"/>
      <c r="C96" s="67"/>
      <c r="D96" s="16">
        <v>2021</v>
      </c>
      <c r="E96" s="2">
        <f>SUM(F96:I96)</f>
        <v>1440</v>
      </c>
      <c r="F96" s="2">
        <v>1440</v>
      </c>
      <c r="G96" s="2">
        <v>0</v>
      </c>
      <c r="H96" s="2">
        <v>0</v>
      </c>
      <c r="I96" s="2">
        <v>0</v>
      </c>
      <c r="J96" s="75"/>
      <c r="K96" s="67"/>
    </row>
    <row r="97" spans="1:11" x14ac:dyDescent="0.25">
      <c r="A97" s="67"/>
      <c r="B97" s="75"/>
      <c r="C97" s="67"/>
      <c r="D97" s="16">
        <v>2022</v>
      </c>
      <c r="E97" s="2">
        <f t="shared" ref="E97:E101" si="46">SUM(F97:I97)</f>
        <v>2000</v>
      </c>
      <c r="F97" s="2">
        <v>2000</v>
      </c>
      <c r="G97" s="2">
        <v>0</v>
      </c>
      <c r="H97" s="2">
        <v>0</v>
      </c>
      <c r="I97" s="2">
        <v>0</v>
      </c>
      <c r="J97" s="75"/>
      <c r="K97" s="67"/>
    </row>
    <row r="98" spans="1:11" x14ac:dyDescent="0.25">
      <c r="A98" s="67"/>
      <c r="B98" s="75"/>
      <c r="C98" s="67"/>
      <c r="D98" s="16">
        <v>2023</v>
      </c>
      <c r="E98" s="2">
        <f t="shared" si="46"/>
        <v>1500</v>
      </c>
      <c r="F98" s="2">
        <v>1500</v>
      </c>
      <c r="G98" s="2">
        <v>0</v>
      </c>
      <c r="H98" s="2">
        <v>0</v>
      </c>
      <c r="I98" s="2">
        <v>0</v>
      </c>
      <c r="J98" s="75"/>
      <c r="K98" s="67"/>
    </row>
    <row r="99" spans="1:11" x14ac:dyDescent="0.25">
      <c r="A99" s="67"/>
      <c r="B99" s="75"/>
      <c r="C99" s="67"/>
      <c r="D99" s="16">
        <v>2024</v>
      </c>
      <c r="E99" s="2">
        <f t="shared" si="46"/>
        <v>1500</v>
      </c>
      <c r="F99" s="2">
        <v>1500</v>
      </c>
      <c r="G99" s="2">
        <v>0</v>
      </c>
      <c r="H99" s="2">
        <v>0</v>
      </c>
      <c r="I99" s="2">
        <v>0</v>
      </c>
      <c r="J99" s="75"/>
      <c r="K99" s="67"/>
    </row>
    <row r="100" spans="1:11" x14ac:dyDescent="0.25">
      <c r="A100" s="67"/>
      <c r="B100" s="75"/>
      <c r="C100" s="67"/>
      <c r="D100" s="16">
        <v>2025</v>
      </c>
      <c r="E100" s="2">
        <f t="shared" si="46"/>
        <v>1500</v>
      </c>
      <c r="F100" s="2">
        <v>1500</v>
      </c>
      <c r="G100" s="2">
        <v>0</v>
      </c>
      <c r="H100" s="2">
        <v>0</v>
      </c>
      <c r="I100" s="2">
        <v>0</v>
      </c>
      <c r="J100" s="75"/>
      <c r="K100" s="67"/>
    </row>
    <row r="101" spans="1:11" x14ac:dyDescent="0.25">
      <c r="A101" s="67" t="s">
        <v>28</v>
      </c>
      <c r="B101" s="88" t="s">
        <v>29</v>
      </c>
      <c r="C101" s="68" t="s">
        <v>8</v>
      </c>
      <c r="D101" s="20" t="s">
        <v>0</v>
      </c>
      <c r="E101" s="4">
        <f t="shared" si="46"/>
        <v>1545</v>
      </c>
      <c r="F101" s="4">
        <f>SUM(F102:F106)</f>
        <v>1545</v>
      </c>
      <c r="G101" s="4">
        <f>SUM(G102:G106)</f>
        <v>0</v>
      </c>
      <c r="H101" s="4">
        <f>SUM(H102:H106)</f>
        <v>0</v>
      </c>
      <c r="I101" s="4">
        <f>SUM(I102:I106)</f>
        <v>0</v>
      </c>
      <c r="J101" s="88" t="s">
        <v>228</v>
      </c>
      <c r="K101" s="67" t="s">
        <v>19</v>
      </c>
    </row>
    <row r="102" spans="1:11" x14ac:dyDescent="0.25">
      <c r="A102" s="69"/>
      <c r="B102" s="89"/>
      <c r="C102" s="69"/>
      <c r="D102" s="55">
        <v>2021</v>
      </c>
      <c r="E102" s="2">
        <f>SUM(F102:I102)</f>
        <v>300</v>
      </c>
      <c r="F102" s="2">
        <v>300</v>
      </c>
      <c r="G102" s="2">
        <v>0</v>
      </c>
      <c r="H102" s="2">
        <v>0</v>
      </c>
      <c r="I102" s="2">
        <v>0</v>
      </c>
      <c r="J102" s="89"/>
      <c r="K102" s="67"/>
    </row>
    <row r="103" spans="1:11" x14ac:dyDescent="0.25">
      <c r="A103" s="69"/>
      <c r="B103" s="89"/>
      <c r="C103" s="69"/>
      <c r="D103" s="55">
        <v>2022</v>
      </c>
      <c r="E103" s="2">
        <f t="shared" ref="E103:E107" si="47">SUM(F103:I103)</f>
        <v>300</v>
      </c>
      <c r="F103" s="2">
        <v>300</v>
      </c>
      <c r="G103" s="2">
        <v>0</v>
      </c>
      <c r="H103" s="2">
        <v>0</v>
      </c>
      <c r="I103" s="2">
        <v>0</v>
      </c>
      <c r="J103" s="89"/>
      <c r="K103" s="67"/>
    </row>
    <row r="104" spans="1:11" x14ac:dyDescent="0.25">
      <c r="A104" s="69"/>
      <c r="B104" s="89"/>
      <c r="C104" s="69"/>
      <c r="D104" s="55">
        <v>2023</v>
      </c>
      <c r="E104" s="2">
        <f t="shared" si="47"/>
        <v>315</v>
      </c>
      <c r="F104" s="2">
        <v>315</v>
      </c>
      <c r="G104" s="2">
        <v>0</v>
      </c>
      <c r="H104" s="2">
        <v>0</v>
      </c>
      <c r="I104" s="2">
        <v>0</v>
      </c>
      <c r="J104" s="89"/>
      <c r="K104" s="67"/>
    </row>
    <row r="105" spans="1:11" x14ac:dyDescent="0.25">
      <c r="A105" s="69"/>
      <c r="B105" s="89"/>
      <c r="C105" s="69"/>
      <c r="D105" s="55">
        <v>2024</v>
      </c>
      <c r="E105" s="2">
        <f t="shared" si="47"/>
        <v>315</v>
      </c>
      <c r="F105" s="2">
        <v>315</v>
      </c>
      <c r="G105" s="2">
        <v>0</v>
      </c>
      <c r="H105" s="2">
        <v>0</v>
      </c>
      <c r="I105" s="2">
        <v>0</v>
      </c>
      <c r="J105" s="89"/>
      <c r="K105" s="67"/>
    </row>
    <row r="106" spans="1:11" x14ac:dyDescent="0.25">
      <c r="A106" s="70"/>
      <c r="B106" s="90"/>
      <c r="C106" s="70"/>
      <c r="D106" s="55">
        <v>2025</v>
      </c>
      <c r="E106" s="2">
        <f t="shared" si="47"/>
        <v>315</v>
      </c>
      <c r="F106" s="2">
        <v>315</v>
      </c>
      <c r="G106" s="2">
        <v>0</v>
      </c>
      <c r="H106" s="2">
        <v>0</v>
      </c>
      <c r="I106" s="2">
        <v>0</v>
      </c>
      <c r="J106" s="90"/>
      <c r="K106" s="67"/>
    </row>
    <row r="107" spans="1:11" x14ac:dyDescent="0.25">
      <c r="A107" s="67" t="s">
        <v>30</v>
      </c>
      <c r="B107" s="75" t="s">
        <v>31</v>
      </c>
      <c r="C107" s="67" t="s">
        <v>44</v>
      </c>
      <c r="D107" s="20" t="s">
        <v>0</v>
      </c>
      <c r="E107" s="4">
        <f t="shared" si="47"/>
        <v>1200000</v>
      </c>
      <c r="F107" s="4">
        <f>SUM(F108:F112)</f>
        <v>1200000</v>
      </c>
      <c r="G107" s="4">
        <f>SUM(G108:G112)</f>
        <v>0</v>
      </c>
      <c r="H107" s="4">
        <f>SUM(H108:H112)</f>
        <v>0</v>
      </c>
      <c r="I107" s="4">
        <f>SUM(I108:I112)</f>
        <v>0</v>
      </c>
      <c r="J107" s="75" t="s">
        <v>229</v>
      </c>
      <c r="K107" s="68" t="s">
        <v>230</v>
      </c>
    </row>
    <row r="108" spans="1:11" x14ac:dyDescent="0.25">
      <c r="A108" s="67"/>
      <c r="B108" s="75"/>
      <c r="C108" s="67"/>
      <c r="D108" s="55">
        <v>2021</v>
      </c>
      <c r="E108" s="2">
        <f>SUM(F108:I108)</f>
        <v>50000</v>
      </c>
      <c r="F108" s="2">
        <v>50000</v>
      </c>
      <c r="G108" s="2">
        <v>0</v>
      </c>
      <c r="H108" s="2">
        <v>0</v>
      </c>
      <c r="I108" s="2">
        <v>0</v>
      </c>
      <c r="J108" s="75"/>
      <c r="K108" s="69"/>
    </row>
    <row r="109" spans="1:11" x14ac:dyDescent="0.25">
      <c r="A109" s="67"/>
      <c r="B109" s="75"/>
      <c r="C109" s="67"/>
      <c r="D109" s="55">
        <v>2022</v>
      </c>
      <c r="E109" s="2">
        <f t="shared" ref="E109:E119" si="48">SUM(F109:I109)</f>
        <v>1150000</v>
      </c>
      <c r="F109" s="2">
        <v>1150000</v>
      </c>
      <c r="G109" s="2">
        <v>0</v>
      </c>
      <c r="H109" s="2">
        <v>0</v>
      </c>
      <c r="I109" s="2">
        <v>0</v>
      </c>
      <c r="J109" s="75"/>
      <c r="K109" s="69"/>
    </row>
    <row r="110" spans="1:11" x14ac:dyDescent="0.25">
      <c r="A110" s="67"/>
      <c r="B110" s="75"/>
      <c r="C110" s="67"/>
      <c r="D110" s="55">
        <v>2023</v>
      </c>
      <c r="E110" s="2">
        <f t="shared" si="48"/>
        <v>0</v>
      </c>
      <c r="F110" s="2">
        <v>0</v>
      </c>
      <c r="G110" s="2">
        <v>0</v>
      </c>
      <c r="H110" s="2">
        <v>0</v>
      </c>
      <c r="I110" s="2">
        <v>0</v>
      </c>
      <c r="J110" s="75"/>
      <c r="K110" s="69"/>
    </row>
    <row r="111" spans="1:11" x14ac:dyDescent="0.25">
      <c r="A111" s="67"/>
      <c r="B111" s="75"/>
      <c r="C111" s="67"/>
      <c r="D111" s="55">
        <v>2024</v>
      </c>
      <c r="E111" s="2">
        <f t="shared" si="48"/>
        <v>0</v>
      </c>
      <c r="F111" s="2">
        <v>0</v>
      </c>
      <c r="G111" s="2">
        <v>0</v>
      </c>
      <c r="H111" s="2">
        <v>0</v>
      </c>
      <c r="I111" s="2">
        <v>0</v>
      </c>
      <c r="J111" s="75"/>
      <c r="K111" s="69"/>
    </row>
    <row r="112" spans="1:11" x14ac:dyDescent="0.25">
      <c r="A112" s="67"/>
      <c r="B112" s="75"/>
      <c r="C112" s="67"/>
      <c r="D112" s="55">
        <v>2025</v>
      </c>
      <c r="E112" s="2">
        <f t="shared" si="48"/>
        <v>0</v>
      </c>
      <c r="F112" s="2">
        <v>0</v>
      </c>
      <c r="G112" s="2">
        <v>0</v>
      </c>
      <c r="H112" s="2">
        <v>0</v>
      </c>
      <c r="I112" s="2">
        <v>0</v>
      </c>
      <c r="J112" s="75"/>
      <c r="K112" s="70"/>
    </row>
    <row r="113" spans="1:11" x14ac:dyDescent="0.25">
      <c r="A113" s="86" t="s">
        <v>32</v>
      </c>
      <c r="B113" s="87" t="s">
        <v>33</v>
      </c>
      <c r="C113" s="86" t="s">
        <v>8</v>
      </c>
      <c r="D113" s="7" t="s">
        <v>0</v>
      </c>
      <c r="E113" s="1">
        <f t="shared" si="48"/>
        <v>66054.98947</v>
      </c>
      <c r="F113" s="1">
        <f>SUM(F114:F118)</f>
        <v>66054.98947</v>
      </c>
      <c r="G113" s="1">
        <f>SUM(G114:G118)</f>
        <v>0</v>
      </c>
      <c r="H113" s="1">
        <f>SUM(H114:H118)</f>
        <v>0</v>
      </c>
      <c r="I113" s="1">
        <f>SUM(I114:I118)</f>
        <v>0</v>
      </c>
      <c r="J113" s="94" t="s">
        <v>387</v>
      </c>
      <c r="K113" s="97" t="s">
        <v>351</v>
      </c>
    </row>
    <row r="114" spans="1:11" x14ac:dyDescent="0.25">
      <c r="A114" s="86"/>
      <c r="B114" s="87"/>
      <c r="C114" s="86"/>
      <c r="D114" s="43">
        <v>2021</v>
      </c>
      <c r="E114" s="8">
        <f>SUM(F114:I114)</f>
        <v>12869.06265</v>
      </c>
      <c r="F114" s="8">
        <f>F120</f>
        <v>12869.06265</v>
      </c>
      <c r="G114" s="8">
        <f>G120</f>
        <v>0</v>
      </c>
      <c r="H114" s="8">
        <f t="shared" ref="H114:I114" si="49">H120</f>
        <v>0</v>
      </c>
      <c r="I114" s="8">
        <f t="shared" si="49"/>
        <v>0</v>
      </c>
      <c r="J114" s="95"/>
      <c r="K114" s="98"/>
    </row>
    <row r="115" spans="1:11" x14ac:dyDescent="0.25">
      <c r="A115" s="86"/>
      <c r="B115" s="87"/>
      <c r="C115" s="86"/>
      <c r="D115" s="43">
        <v>2022</v>
      </c>
      <c r="E115" s="8">
        <f t="shared" ref="E115:E118" si="50">SUM(F115:I115)</f>
        <v>13296.46341</v>
      </c>
      <c r="F115" s="8">
        <f>F121</f>
        <v>13296.46341</v>
      </c>
      <c r="G115" s="8">
        <f t="shared" ref="G115:I118" si="51">G121</f>
        <v>0</v>
      </c>
      <c r="H115" s="8">
        <f t="shared" si="51"/>
        <v>0</v>
      </c>
      <c r="I115" s="8">
        <f t="shared" si="51"/>
        <v>0</v>
      </c>
      <c r="J115" s="95"/>
      <c r="K115" s="98"/>
    </row>
    <row r="116" spans="1:11" x14ac:dyDescent="0.25">
      <c r="A116" s="86"/>
      <c r="B116" s="87"/>
      <c r="C116" s="86"/>
      <c r="D116" s="43">
        <v>2023</v>
      </c>
      <c r="E116" s="8">
        <f t="shared" si="50"/>
        <v>13296.46341</v>
      </c>
      <c r="F116" s="8">
        <f>F122</f>
        <v>13296.46341</v>
      </c>
      <c r="G116" s="8">
        <f t="shared" si="51"/>
        <v>0</v>
      </c>
      <c r="H116" s="8">
        <f t="shared" si="51"/>
        <v>0</v>
      </c>
      <c r="I116" s="8">
        <f t="shared" si="51"/>
        <v>0</v>
      </c>
      <c r="J116" s="95"/>
      <c r="K116" s="98"/>
    </row>
    <row r="117" spans="1:11" x14ac:dyDescent="0.25">
      <c r="A117" s="86"/>
      <c r="B117" s="87"/>
      <c r="C117" s="86"/>
      <c r="D117" s="43">
        <v>2024</v>
      </c>
      <c r="E117" s="8">
        <f t="shared" si="50"/>
        <v>13296.5</v>
      </c>
      <c r="F117" s="8">
        <f>F123</f>
        <v>13296.5</v>
      </c>
      <c r="G117" s="8">
        <f t="shared" si="51"/>
        <v>0</v>
      </c>
      <c r="H117" s="8">
        <f t="shared" si="51"/>
        <v>0</v>
      </c>
      <c r="I117" s="8">
        <f t="shared" si="51"/>
        <v>0</v>
      </c>
      <c r="J117" s="95"/>
      <c r="K117" s="98"/>
    </row>
    <row r="118" spans="1:11" x14ac:dyDescent="0.25">
      <c r="A118" s="86"/>
      <c r="B118" s="87"/>
      <c r="C118" s="86"/>
      <c r="D118" s="43">
        <v>2025</v>
      </c>
      <c r="E118" s="8">
        <f t="shared" si="50"/>
        <v>13296.5</v>
      </c>
      <c r="F118" s="8">
        <f>F124</f>
        <v>13296.5</v>
      </c>
      <c r="G118" s="8">
        <f t="shared" si="51"/>
        <v>0</v>
      </c>
      <c r="H118" s="8">
        <f t="shared" si="51"/>
        <v>0</v>
      </c>
      <c r="I118" s="8">
        <f t="shared" si="51"/>
        <v>0</v>
      </c>
      <c r="J118" s="96"/>
      <c r="K118" s="99"/>
    </row>
    <row r="119" spans="1:11" x14ac:dyDescent="0.25">
      <c r="A119" s="68" t="s">
        <v>34</v>
      </c>
      <c r="B119" s="88" t="s">
        <v>343</v>
      </c>
      <c r="C119" s="68" t="s">
        <v>8</v>
      </c>
      <c r="D119" s="20" t="s">
        <v>0</v>
      </c>
      <c r="E119" s="4">
        <f t="shared" si="48"/>
        <v>66054.98947</v>
      </c>
      <c r="F119" s="4">
        <f>SUM(F120:F124)</f>
        <v>66054.98947</v>
      </c>
      <c r="G119" s="4">
        <f>SUM(G120:G124)</f>
        <v>0</v>
      </c>
      <c r="H119" s="4">
        <f>SUM(H120:H124)</f>
        <v>0</v>
      </c>
      <c r="I119" s="4">
        <f>SUM(I120:I124)</f>
        <v>0</v>
      </c>
      <c r="J119" s="88" t="s">
        <v>344</v>
      </c>
      <c r="K119" s="68" t="s">
        <v>351</v>
      </c>
    </row>
    <row r="120" spans="1:11" x14ac:dyDescent="0.25">
      <c r="A120" s="69"/>
      <c r="B120" s="89"/>
      <c r="C120" s="69"/>
      <c r="D120" s="55">
        <v>2021</v>
      </c>
      <c r="E120" s="2">
        <f>SUM(F120:I120)</f>
        <v>12869.06265</v>
      </c>
      <c r="F120" s="3">
        <v>12869.06265</v>
      </c>
      <c r="G120" s="2">
        <v>0</v>
      </c>
      <c r="H120" s="2">
        <v>0</v>
      </c>
      <c r="I120" s="2">
        <v>0</v>
      </c>
      <c r="J120" s="89"/>
      <c r="K120" s="69"/>
    </row>
    <row r="121" spans="1:11" x14ac:dyDescent="0.25">
      <c r="A121" s="69"/>
      <c r="B121" s="89"/>
      <c r="C121" s="69"/>
      <c r="D121" s="55">
        <v>2022</v>
      </c>
      <c r="E121" s="2">
        <f t="shared" ref="E121:E125" si="52">SUM(F121:I121)</f>
        <v>13296.46341</v>
      </c>
      <c r="F121" s="3">
        <v>13296.46341</v>
      </c>
      <c r="G121" s="2">
        <v>0</v>
      </c>
      <c r="H121" s="2">
        <v>0</v>
      </c>
      <c r="I121" s="2">
        <v>0</v>
      </c>
      <c r="J121" s="89"/>
      <c r="K121" s="69"/>
    </row>
    <row r="122" spans="1:11" x14ac:dyDescent="0.25">
      <c r="A122" s="69"/>
      <c r="B122" s="89"/>
      <c r="C122" s="69"/>
      <c r="D122" s="55">
        <v>2023</v>
      </c>
      <c r="E122" s="2">
        <f t="shared" si="52"/>
        <v>13296.46341</v>
      </c>
      <c r="F122" s="3">
        <v>13296.46341</v>
      </c>
      <c r="G122" s="2">
        <v>0</v>
      </c>
      <c r="H122" s="2">
        <v>0</v>
      </c>
      <c r="I122" s="2">
        <v>0</v>
      </c>
      <c r="J122" s="89"/>
      <c r="K122" s="69"/>
    </row>
    <row r="123" spans="1:11" x14ac:dyDescent="0.25">
      <c r="A123" s="69"/>
      <c r="B123" s="89"/>
      <c r="C123" s="69"/>
      <c r="D123" s="55">
        <v>2024</v>
      </c>
      <c r="E123" s="2">
        <f t="shared" si="52"/>
        <v>13296.5</v>
      </c>
      <c r="F123" s="3">
        <v>13296.5</v>
      </c>
      <c r="G123" s="2">
        <v>0</v>
      </c>
      <c r="H123" s="2">
        <v>0</v>
      </c>
      <c r="I123" s="2">
        <v>0</v>
      </c>
      <c r="J123" s="89"/>
      <c r="K123" s="69"/>
    </row>
    <row r="124" spans="1:11" x14ac:dyDescent="0.25">
      <c r="A124" s="70"/>
      <c r="B124" s="90"/>
      <c r="C124" s="70"/>
      <c r="D124" s="55">
        <v>2025</v>
      </c>
      <c r="E124" s="2">
        <f t="shared" si="52"/>
        <v>13296.5</v>
      </c>
      <c r="F124" s="3">
        <v>13296.5</v>
      </c>
      <c r="G124" s="2">
        <v>0</v>
      </c>
      <c r="H124" s="2">
        <v>0</v>
      </c>
      <c r="I124" s="2">
        <v>0</v>
      </c>
      <c r="J124" s="90"/>
      <c r="K124" s="70"/>
    </row>
    <row r="125" spans="1:11" ht="19.5" customHeight="1" x14ac:dyDescent="0.25">
      <c r="A125" s="97" t="s">
        <v>35</v>
      </c>
      <c r="B125" s="94" t="s">
        <v>36</v>
      </c>
      <c r="C125" s="97" t="s">
        <v>47</v>
      </c>
      <c r="D125" s="7" t="s">
        <v>0</v>
      </c>
      <c r="E125" s="1">
        <f t="shared" si="52"/>
        <v>6522471.6399999997</v>
      </c>
      <c r="F125" s="1">
        <f>SUM(F126:F130)</f>
        <v>6497279.5999999996</v>
      </c>
      <c r="G125" s="1">
        <f>SUM(G126:G130)</f>
        <v>0</v>
      </c>
      <c r="H125" s="1">
        <f>SUM(H126:H130)</f>
        <v>25192.04</v>
      </c>
      <c r="I125" s="1">
        <f>SUM(I126:I130)</f>
        <v>0</v>
      </c>
      <c r="J125" s="100" t="s">
        <v>388</v>
      </c>
      <c r="K125" s="103" t="s">
        <v>362</v>
      </c>
    </row>
    <row r="126" spans="1:11" ht="19.5" customHeight="1" x14ac:dyDescent="0.25">
      <c r="A126" s="98"/>
      <c r="B126" s="95"/>
      <c r="C126" s="98"/>
      <c r="D126" s="17">
        <v>2021</v>
      </c>
      <c r="E126" s="8">
        <f>SUM(F126:I126)</f>
        <v>0</v>
      </c>
      <c r="F126" s="31">
        <f>F132+F138+F144+F150+F156</f>
        <v>0</v>
      </c>
      <c r="G126" s="31">
        <f t="shared" ref="G126:I126" si="53">G132+G138+G144+G150+G156</f>
        <v>0</v>
      </c>
      <c r="H126" s="31">
        <f t="shared" si="53"/>
        <v>0</v>
      </c>
      <c r="I126" s="31">
        <f t="shared" si="53"/>
        <v>0</v>
      </c>
      <c r="J126" s="101"/>
      <c r="K126" s="104"/>
    </row>
    <row r="127" spans="1:11" ht="17.25" customHeight="1" x14ac:dyDescent="0.25">
      <c r="A127" s="98"/>
      <c r="B127" s="95"/>
      <c r="C127" s="98"/>
      <c r="D127" s="17">
        <v>2022</v>
      </c>
      <c r="E127" s="8">
        <f t="shared" ref="E127:E130" si="54">SUM(F127:I127)</f>
        <v>1942778.6</v>
      </c>
      <c r="F127" s="31">
        <f>F133+F139+F145+F151+F157</f>
        <v>1942778.6</v>
      </c>
      <c r="G127" s="31">
        <f t="shared" ref="F127:I130" si="55">G133+G139+G145+G151+G157</f>
        <v>0</v>
      </c>
      <c r="H127" s="31">
        <f t="shared" si="55"/>
        <v>0</v>
      </c>
      <c r="I127" s="31">
        <f t="shared" si="55"/>
        <v>0</v>
      </c>
      <c r="J127" s="101"/>
      <c r="K127" s="104"/>
    </row>
    <row r="128" spans="1:11" x14ac:dyDescent="0.25">
      <c r="A128" s="98"/>
      <c r="B128" s="95"/>
      <c r="C128" s="98"/>
      <c r="D128" s="17">
        <v>2023</v>
      </c>
      <c r="E128" s="8">
        <f t="shared" si="54"/>
        <v>1729739.46</v>
      </c>
      <c r="F128" s="31">
        <f t="shared" si="55"/>
        <v>1714761.5</v>
      </c>
      <c r="G128" s="31">
        <f t="shared" si="55"/>
        <v>0</v>
      </c>
      <c r="H128" s="31">
        <f t="shared" si="55"/>
        <v>14977.960000000001</v>
      </c>
      <c r="I128" s="31">
        <f t="shared" si="55"/>
        <v>0</v>
      </c>
      <c r="J128" s="101"/>
      <c r="K128" s="104"/>
    </row>
    <row r="129" spans="1:12" x14ac:dyDescent="0.25">
      <c r="A129" s="98"/>
      <c r="B129" s="95"/>
      <c r="C129" s="98"/>
      <c r="D129" s="17">
        <v>2024</v>
      </c>
      <c r="E129" s="8">
        <f t="shared" si="54"/>
        <v>2594784.08</v>
      </c>
      <c r="F129" s="31">
        <f t="shared" si="55"/>
        <v>2584570</v>
      </c>
      <c r="G129" s="31">
        <f t="shared" si="55"/>
        <v>0</v>
      </c>
      <c r="H129" s="31">
        <f t="shared" si="55"/>
        <v>10214.08</v>
      </c>
      <c r="I129" s="31">
        <f t="shared" si="55"/>
        <v>0</v>
      </c>
      <c r="J129" s="101"/>
      <c r="K129" s="104"/>
    </row>
    <row r="130" spans="1:12" x14ac:dyDescent="0.25">
      <c r="A130" s="99"/>
      <c r="B130" s="96"/>
      <c r="C130" s="99"/>
      <c r="D130" s="17">
        <v>2025</v>
      </c>
      <c r="E130" s="8">
        <f t="shared" si="54"/>
        <v>255169.5</v>
      </c>
      <c r="F130" s="31">
        <f t="shared" si="55"/>
        <v>255169.5</v>
      </c>
      <c r="G130" s="31">
        <f t="shared" si="55"/>
        <v>0</v>
      </c>
      <c r="H130" s="31">
        <f t="shared" si="55"/>
        <v>0</v>
      </c>
      <c r="I130" s="31">
        <f t="shared" si="55"/>
        <v>0</v>
      </c>
      <c r="J130" s="102"/>
      <c r="K130" s="105"/>
    </row>
    <row r="131" spans="1:12" x14ac:dyDescent="0.25">
      <c r="A131" s="68" t="s">
        <v>38</v>
      </c>
      <c r="B131" s="88" t="s">
        <v>347</v>
      </c>
      <c r="C131" s="68" t="s">
        <v>118</v>
      </c>
      <c r="D131" s="20" t="s">
        <v>0</v>
      </c>
      <c r="E131" s="4">
        <f t="shared" ref="E131" si="56">SUM(F131:I131)</f>
        <v>4054090.64</v>
      </c>
      <c r="F131" s="4">
        <f>SUM(F132:F136)</f>
        <v>4028898.6</v>
      </c>
      <c r="G131" s="4">
        <f>SUM(G132:G136)</f>
        <v>0</v>
      </c>
      <c r="H131" s="4">
        <f>SUM(H132:H136)</f>
        <v>25192.04</v>
      </c>
      <c r="I131" s="4">
        <f>SUM(I132:I136)</f>
        <v>0</v>
      </c>
      <c r="J131" s="88" t="s">
        <v>305</v>
      </c>
      <c r="K131" s="68" t="s">
        <v>231</v>
      </c>
      <c r="L131" s="56"/>
    </row>
    <row r="132" spans="1:12" x14ac:dyDescent="0.25">
      <c r="A132" s="69"/>
      <c r="B132" s="89"/>
      <c r="C132" s="69"/>
      <c r="D132" s="55">
        <v>2021</v>
      </c>
      <c r="E132" s="2">
        <f>SUM(F132:I132)</f>
        <v>0</v>
      </c>
      <c r="F132" s="2">
        <v>0</v>
      </c>
      <c r="G132" s="2">
        <v>0</v>
      </c>
      <c r="H132" s="2">
        <v>0</v>
      </c>
      <c r="I132" s="2">
        <v>0</v>
      </c>
      <c r="J132" s="89"/>
      <c r="K132" s="69"/>
      <c r="L132" s="56"/>
    </row>
    <row r="133" spans="1:12" x14ac:dyDescent="0.25">
      <c r="A133" s="69"/>
      <c r="B133" s="89"/>
      <c r="C133" s="69"/>
      <c r="D133" s="55">
        <v>2022</v>
      </c>
      <c r="E133" s="2">
        <f t="shared" ref="E133:E137" si="57">SUM(F133:I133)</f>
        <v>1509694.6</v>
      </c>
      <c r="F133" s="2">
        <v>1509694.6</v>
      </c>
      <c r="G133" s="2">
        <v>0</v>
      </c>
      <c r="H133" s="2">
        <v>0</v>
      </c>
      <c r="I133" s="2">
        <v>0</v>
      </c>
      <c r="J133" s="89"/>
      <c r="K133" s="69"/>
      <c r="L133" s="56"/>
    </row>
    <row r="134" spans="1:12" x14ac:dyDescent="0.25">
      <c r="A134" s="69"/>
      <c r="B134" s="89"/>
      <c r="C134" s="69"/>
      <c r="D134" s="55">
        <v>2023</v>
      </c>
      <c r="E134" s="2">
        <f t="shared" si="57"/>
        <v>1512773.96</v>
      </c>
      <c r="F134" s="2">
        <v>1497796</v>
      </c>
      <c r="G134" s="2">
        <v>0</v>
      </c>
      <c r="H134" s="2">
        <f>F134*0.01</f>
        <v>14977.960000000001</v>
      </c>
      <c r="I134" s="2">
        <v>0</v>
      </c>
      <c r="J134" s="89"/>
      <c r="K134" s="69"/>
      <c r="L134" s="56"/>
    </row>
    <row r="135" spans="1:12" x14ac:dyDescent="0.25">
      <c r="A135" s="69"/>
      <c r="B135" s="89"/>
      <c r="C135" s="69"/>
      <c r="D135" s="55">
        <v>2024</v>
      </c>
      <c r="E135" s="2">
        <f t="shared" si="57"/>
        <v>1031622.08</v>
      </c>
      <c r="F135" s="2">
        <v>1021408</v>
      </c>
      <c r="G135" s="2">
        <v>0</v>
      </c>
      <c r="H135" s="2">
        <f>F135*0.01</f>
        <v>10214.08</v>
      </c>
      <c r="I135" s="2">
        <v>0</v>
      </c>
      <c r="J135" s="89"/>
      <c r="K135" s="69"/>
      <c r="L135" s="56"/>
    </row>
    <row r="136" spans="1:12" x14ac:dyDescent="0.25">
      <c r="A136" s="70"/>
      <c r="B136" s="90"/>
      <c r="C136" s="70"/>
      <c r="D136" s="55">
        <v>2025</v>
      </c>
      <c r="E136" s="2">
        <f t="shared" si="57"/>
        <v>0</v>
      </c>
      <c r="F136" s="2">
        <v>0</v>
      </c>
      <c r="G136" s="2">
        <v>0</v>
      </c>
      <c r="H136" s="2">
        <v>0</v>
      </c>
      <c r="I136" s="2">
        <v>0</v>
      </c>
      <c r="J136" s="90"/>
      <c r="K136" s="70"/>
      <c r="L136" s="56"/>
    </row>
    <row r="137" spans="1:12" x14ac:dyDescent="0.25">
      <c r="A137" s="68" t="s">
        <v>39</v>
      </c>
      <c r="B137" s="88" t="s">
        <v>348</v>
      </c>
      <c r="C137" s="68" t="s">
        <v>306</v>
      </c>
      <c r="D137" s="20" t="s">
        <v>0</v>
      </c>
      <c r="E137" s="4">
        <f t="shared" si="57"/>
        <v>966380</v>
      </c>
      <c r="F137" s="4">
        <f>SUM(F138:F142)</f>
        <v>966380</v>
      </c>
      <c r="G137" s="4">
        <f>SUM(G138:G142)</f>
        <v>0</v>
      </c>
      <c r="H137" s="4">
        <f>SUM(H138:H142)</f>
        <v>0</v>
      </c>
      <c r="I137" s="4">
        <f>SUM(I138:I142)</f>
        <v>0</v>
      </c>
      <c r="J137" s="88" t="s">
        <v>309</v>
      </c>
      <c r="K137" s="68" t="s">
        <v>232</v>
      </c>
      <c r="L137" s="56"/>
    </row>
    <row r="138" spans="1:12" x14ac:dyDescent="0.25">
      <c r="A138" s="69"/>
      <c r="B138" s="89"/>
      <c r="C138" s="69"/>
      <c r="D138" s="55">
        <v>2021</v>
      </c>
      <c r="E138" s="2">
        <f>SUM(F138:I138)</f>
        <v>0</v>
      </c>
      <c r="F138" s="3">
        <v>0</v>
      </c>
      <c r="G138" s="2">
        <v>0</v>
      </c>
      <c r="H138" s="2">
        <v>0</v>
      </c>
      <c r="I138" s="2">
        <v>0</v>
      </c>
      <c r="J138" s="89"/>
      <c r="K138" s="69"/>
      <c r="L138" s="56"/>
    </row>
    <row r="139" spans="1:12" x14ac:dyDescent="0.25">
      <c r="A139" s="69"/>
      <c r="B139" s="89"/>
      <c r="C139" s="69"/>
      <c r="D139" s="55">
        <v>2022</v>
      </c>
      <c r="E139" s="2">
        <f t="shared" ref="E139:E143" si="58">SUM(F139:I139)</f>
        <v>77200</v>
      </c>
      <c r="F139" s="3">
        <v>77200</v>
      </c>
      <c r="G139" s="2">
        <v>0</v>
      </c>
      <c r="H139" s="2">
        <v>0</v>
      </c>
      <c r="I139" s="2">
        <v>0</v>
      </c>
      <c r="J139" s="89"/>
      <c r="K139" s="69"/>
      <c r="L139" s="56"/>
    </row>
    <row r="140" spans="1:12" x14ac:dyDescent="0.25">
      <c r="A140" s="69"/>
      <c r="B140" s="89"/>
      <c r="C140" s="69"/>
      <c r="D140" s="55">
        <v>2023</v>
      </c>
      <c r="E140" s="2">
        <f t="shared" si="58"/>
        <v>216965.5</v>
      </c>
      <c r="F140" s="3">
        <v>216965.5</v>
      </c>
      <c r="G140" s="2">
        <v>0</v>
      </c>
      <c r="H140" s="2">
        <v>0</v>
      </c>
      <c r="I140" s="2">
        <v>0</v>
      </c>
      <c r="J140" s="89"/>
      <c r="K140" s="69"/>
      <c r="L140" s="56"/>
    </row>
    <row r="141" spans="1:12" x14ac:dyDescent="0.25">
      <c r="A141" s="69"/>
      <c r="B141" s="89"/>
      <c r="C141" s="69"/>
      <c r="D141" s="55">
        <v>2024</v>
      </c>
      <c r="E141" s="2">
        <f t="shared" si="58"/>
        <v>417045</v>
      </c>
      <c r="F141" s="3">
        <v>417045</v>
      </c>
      <c r="G141" s="2">
        <v>0</v>
      </c>
      <c r="H141" s="2">
        <v>0</v>
      </c>
      <c r="I141" s="2">
        <v>0</v>
      </c>
      <c r="J141" s="89"/>
      <c r="K141" s="69"/>
      <c r="L141" s="56"/>
    </row>
    <row r="142" spans="1:12" x14ac:dyDescent="0.25">
      <c r="A142" s="70"/>
      <c r="B142" s="90"/>
      <c r="C142" s="70"/>
      <c r="D142" s="55">
        <v>2025</v>
      </c>
      <c r="E142" s="2">
        <f t="shared" si="58"/>
        <v>255169.5</v>
      </c>
      <c r="F142" s="3">
        <v>255169.5</v>
      </c>
      <c r="G142" s="2">
        <v>0</v>
      </c>
      <c r="H142" s="2">
        <v>0</v>
      </c>
      <c r="I142" s="2">
        <v>0</v>
      </c>
      <c r="J142" s="90"/>
      <c r="K142" s="70"/>
      <c r="L142" s="56"/>
    </row>
    <row r="143" spans="1:12" ht="24" customHeight="1" x14ac:dyDescent="0.25">
      <c r="A143" s="68" t="s">
        <v>40</v>
      </c>
      <c r="B143" s="88" t="s">
        <v>41</v>
      </c>
      <c r="C143" s="68">
        <v>2022</v>
      </c>
      <c r="D143" s="20" t="s">
        <v>0</v>
      </c>
      <c r="E143" s="4">
        <f t="shared" si="58"/>
        <v>264000</v>
      </c>
      <c r="F143" s="4">
        <f>SUM(F144:F148)</f>
        <v>264000</v>
      </c>
      <c r="G143" s="4">
        <f>SUM(G144:G148)</f>
        <v>0</v>
      </c>
      <c r="H143" s="4">
        <f>SUM(H144:H148)</f>
        <v>0</v>
      </c>
      <c r="I143" s="4">
        <f>SUM(I144:I148)</f>
        <v>0</v>
      </c>
      <c r="J143" s="88" t="s">
        <v>233</v>
      </c>
      <c r="K143" s="108" t="s">
        <v>323</v>
      </c>
    </row>
    <row r="144" spans="1:12" ht="22.5" customHeight="1" x14ac:dyDescent="0.25">
      <c r="A144" s="69"/>
      <c r="B144" s="89"/>
      <c r="C144" s="69"/>
      <c r="D144" s="55">
        <v>2021</v>
      </c>
      <c r="E144" s="2">
        <f>SUM(F144:I144)</f>
        <v>0</v>
      </c>
      <c r="F144" s="3">
        <v>0</v>
      </c>
      <c r="G144" s="2">
        <v>0</v>
      </c>
      <c r="H144" s="2">
        <v>0</v>
      </c>
      <c r="I144" s="2">
        <v>0</v>
      </c>
      <c r="J144" s="89"/>
      <c r="K144" s="109"/>
    </row>
    <row r="145" spans="1:11" ht="21" customHeight="1" x14ac:dyDescent="0.25">
      <c r="A145" s="69"/>
      <c r="B145" s="89"/>
      <c r="C145" s="69"/>
      <c r="D145" s="55">
        <v>2022</v>
      </c>
      <c r="E145" s="2">
        <f t="shared" ref="E145:E149" si="59">SUM(F145:I145)</f>
        <v>264000</v>
      </c>
      <c r="F145" s="3">
        <v>264000</v>
      </c>
      <c r="G145" s="2">
        <v>0</v>
      </c>
      <c r="H145" s="2">
        <v>0</v>
      </c>
      <c r="I145" s="2">
        <v>0</v>
      </c>
      <c r="J145" s="89"/>
      <c r="K145" s="109"/>
    </row>
    <row r="146" spans="1:11" ht="24" customHeight="1" x14ac:dyDescent="0.25">
      <c r="A146" s="69"/>
      <c r="B146" s="89"/>
      <c r="C146" s="69"/>
      <c r="D146" s="55">
        <v>2023</v>
      </c>
      <c r="E146" s="2">
        <f t="shared" si="59"/>
        <v>0</v>
      </c>
      <c r="F146" s="3">
        <v>0</v>
      </c>
      <c r="G146" s="2">
        <v>0</v>
      </c>
      <c r="H146" s="2">
        <v>0</v>
      </c>
      <c r="I146" s="2">
        <v>0</v>
      </c>
      <c r="J146" s="89"/>
      <c r="K146" s="109"/>
    </row>
    <row r="147" spans="1:11" ht="20.25" customHeight="1" x14ac:dyDescent="0.25">
      <c r="A147" s="69"/>
      <c r="B147" s="89"/>
      <c r="C147" s="69"/>
      <c r="D147" s="55">
        <v>2024</v>
      </c>
      <c r="E147" s="2">
        <f t="shared" si="59"/>
        <v>0</v>
      </c>
      <c r="F147" s="3">
        <v>0</v>
      </c>
      <c r="G147" s="2">
        <v>0</v>
      </c>
      <c r="H147" s="2">
        <v>0</v>
      </c>
      <c r="I147" s="2">
        <v>0</v>
      </c>
      <c r="J147" s="89"/>
      <c r="K147" s="109"/>
    </row>
    <row r="148" spans="1:11" ht="25.5" customHeight="1" x14ac:dyDescent="0.25">
      <c r="A148" s="70"/>
      <c r="B148" s="90"/>
      <c r="C148" s="70"/>
      <c r="D148" s="55">
        <v>2025</v>
      </c>
      <c r="E148" s="2">
        <f t="shared" si="59"/>
        <v>0</v>
      </c>
      <c r="F148" s="3">
        <v>0</v>
      </c>
      <c r="G148" s="2">
        <v>0</v>
      </c>
      <c r="H148" s="2">
        <v>0</v>
      </c>
      <c r="I148" s="2">
        <v>0</v>
      </c>
      <c r="J148" s="90"/>
      <c r="K148" s="110"/>
    </row>
    <row r="149" spans="1:11" x14ac:dyDescent="0.25">
      <c r="A149" s="68" t="s">
        <v>42</v>
      </c>
      <c r="B149" s="88" t="s">
        <v>43</v>
      </c>
      <c r="C149" s="68">
        <v>2022</v>
      </c>
      <c r="D149" s="20" t="s">
        <v>0</v>
      </c>
      <c r="E149" s="4">
        <f t="shared" si="59"/>
        <v>91884</v>
      </c>
      <c r="F149" s="4">
        <f>SUM(F150:F154)</f>
        <v>91884</v>
      </c>
      <c r="G149" s="4">
        <f>SUM(G150:G154)</f>
        <v>0</v>
      </c>
      <c r="H149" s="4">
        <f>SUM(H150:H154)</f>
        <v>0</v>
      </c>
      <c r="I149" s="4">
        <f>SUM(I150:I154)</f>
        <v>0</v>
      </c>
      <c r="J149" s="88" t="s">
        <v>234</v>
      </c>
      <c r="K149" s="68" t="s">
        <v>324</v>
      </c>
    </row>
    <row r="150" spans="1:11" x14ac:dyDescent="0.25">
      <c r="A150" s="69"/>
      <c r="B150" s="89"/>
      <c r="C150" s="69"/>
      <c r="D150" s="55">
        <v>2021</v>
      </c>
      <c r="E150" s="2">
        <f>SUM(F150:I150)</f>
        <v>0</v>
      </c>
      <c r="F150" s="3">
        <v>0</v>
      </c>
      <c r="G150" s="2">
        <v>0</v>
      </c>
      <c r="H150" s="2">
        <v>0</v>
      </c>
      <c r="I150" s="2">
        <v>0</v>
      </c>
      <c r="J150" s="89"/>
      <c r="K150" s="69"/>
    </row>
    <row r="151" spans="1:11" x14ac:dyDescent="0.25">
      <c r="A151" s="69"/>
      <c r="B151" s="89"/>
      <c r="C151" s="69"/>
      <c r="D151" s="55">
        <v>2022</v>
      </c>
      <c r="E151" s="2">
        <f t="shared" ref="E151:E154" si="60">SUM(F151:I151)</f>
        <v>91884</v>
      </c>
      <c r="F151" s="3">
        <v>91884</v>
      </c>
      <c r="G151" s="2">
        <v>0</v>
      </c>
      <c r="H151" s="2">
        <v>0</v>
      </c>
      <c r="I151" s="2">
        <v>0</v>
      </c>
      <c r="J151" s="89"/>
      <c r="K151" s="69"/>
    </row>
    <row r="152" spans="1:11" x14ac:dyDescent="0.25">
      <c r="A152" s="69"/>
      <c r="B152" s="89"/>
      <c r="C152" s="69"/>
      <c r="D152" s="55">
        <v>2023</v>
      </c>
      <c r="E152" s="2">
        <f t="shared" si="60"/>
        <v>0</v>
      </c>
      <c r="F152" s="3">
        <v>0</v>
      </c>
      <c r="G152" s="2">
        <v>0</v>
      </c>
      <c r="H152" s="2">
        <v>0</v>
      </c>
      <c r="I152" s="2">
        <v>0</v>
      </c>
      <c r="J152" s="89"/>
      <c r="K152" s="69"/>
    </row>
    <row r="153" spans="1:11" ht="23.25" customHeight="1" x14ac:dyDescent="0.25">
      <c r="A153" s="69"/>
      <c r="B153" s="89"/>
      <c r="C153" s="69"/>
      <c r="D153" s="55">
        <v>2024</v>
      </c>
      <c r="E153" s="2">
        <f t="shared" si="60"/>
        <v>0</v>
      </c>
      <c r="F153" s="3">
        <v>0</v>
      </c>
      <c r="G153" s="2">
        <v>0</v>
      </c>
      <c r="H153" s="2">
        <v>0</v>
      </c>
      <c r="I153" s="2">
        <v>0</v>
      </c>
      <c r="J153" s="89"/>
      <c r="K153" s="69"/>
    </row>
    <row r="154" spans="1:11" ht="42.75" customHeight="1" x14ac:dyDescent="0.25">
      <c r="A154" s="70"/>
      <c r="B154" s="90"/>
      <c r="C154" s="70"/>
      <c r="D154" s="55">
        <v>2025</v>
      </c>
      <c r="E154" s="2">
        <f t="shared" si="60"/>
        <v>0</v>
      </c>
      <c r="F154" s="3">
        <v>0</v>
      </c>
      <c r="G154" s="2">
        <v>0</v>
      </c>
      <c r="H154" s="2">
        <v>0</v>
      </c>
      <c r="I154" s="2">
        <v>0</v>
      </c>
      <c r="J154" s="90"/>
      <c r="K154" s="70"/>
    </row>
    <row r="155" spans="1:11" x14ac:dyDescent="0.25">
      <c r="A155" s="68" t="s">
        <v>322</v>
      </c>
      <c r="B155" s="88" t="s">
        <v>349</v>
      </c>
      <c r="C155" s="68" t="s">
        <v>327</v>
      </c>
      <c r="D155" s="20" t="s">
        <v>0</v>
      </c>
      <c r="E155" s="4">
        <f t="shared" ref="E155" si="61">SUM(F155:I155)</f>
        <v>1146117</v>
      </c>
      <c r="F155" s="4">
        <f>SUM(F156:F160)</f>
        <v>1146117</v>
      </c>
      <c r="G155" s="4">
        <f>SUM(G156:G160)</f>
        <v>0</v>
      </c>
      <c r="H155" s="4">
        <f>SUM(H156:H160)</f>
        <v>0</v>
      </c>
      <c r="I155" s="4">
        <f>SUM(I156:I160)</f>
        <v>0</v>
      </c>
      <c r="J155" s="88" t="s">
        <v>318</v>
      </c>
      <c r="K155" s="68" t="s">
        <v>319</v>
      </c>
    </row>
    <row r="156" spans="1:11" x14ac:dyDescent="0.25">
      <c r="A156" s="69"/>
      <c r="B156" s="89"/>
      <c r="C156" s="69"/>
      <c r="D156" s="55">
        <v>2021</v>
      </c>
      <c r="E156" s="2">
        <f>SUM(F156:I156)</f>
        <v>0</v>
      </c>
      <c r="F156" s="3">
        <v>0</v>
      </c>
      <c r="G156" s="2">
        <v>0</v>
      </c>
      <c r="H156" s="2">
        <v>0</v>
      </c>
      <c r="I156" s="2">
        <v>0</v>
      </c>
      <c r="J156" s="89"/>
      <c r="K156" s="69"/>
    </row>
    <row r="157" spans="1:11" x14ac:dyDescent="0.25">
      <c r="A157" s="69"/>
      <c r="B157" s="89"/>
      <c r="C157" s="69"/>
      <c r="D157" s="55">
        <v>2022</v>
      </c>
      <c r="E157" s="2">
        <f t="shared" ref="E157:E160" si="62">SUM(F157:I157)</f>
        <v>0</v>
      </c>
      <c r="F157" s="3">
        <v>0</v>
      </c>
      <c r="G157" s="2">
        <v>0</v>
      </c>
      <c r="H157" s="2">
        <v>0</v>
      </c>
      <c r="I157" s="2">
        <v>0</v>
      </c>
      <c r="J157" s="89"/>
      <c r="K157" s="69"/>
    </row>
    <row r="158" spans="1:11" x14ac:dyDescent="0.25">
      <c r="A158" s="69"/>
      <c r="B158" s="89"/>
      <c r="C158" s="69"/>
      <c r="D158" s="55">
        <v>2023</v>
      </c>
      <c r="E158" s="2">
        <f t="shared" si="62"/>
        <v>0</v>
      </c>
      <c r="F158" s="3">
        <v>0</v>
      </c>
      <c r="G158" s="2">
        <v>0</v>
      </c>
      <c r="H158" s="2">
        <v>0</v>
      </c>
      <c r="I158" s="2">
        <v>0</v>
      </c>
      <c r="J158" s="89"/>
      <c r="K158" s="69"/>
    </row>
    <row r="159" spans="1:11" x14ac:dyDescent="0.25">
      <c r="A159" s="69"/>
      <c r="B159" s="89"/>
      <c r="C159" s="69"/>
      <c r="D159" s="55">
        <v>2024</v>
      </c>
      <c r="E159" s="2">
        <f t="shared" si="62"/>
        <v>1146117</v>
      </c>
      <c r="F159" s="3">
        <v>1146117</v>
      </c>
      <c r="G159" s="2">
        <v>0</v>
      </c>
      <c r="H159" s="2">
        <v>0</v>
      </c>
      <c r="I159" s="2">
        <v>0</v>
      </c>
      <c r="J159" s="89"/>
      <c r="K159" s="69"/>
    </row>
    <row r="160" spans="1:11" x14ac:dyDescent="0.25">
      <c r="A160" s="70"/>
      <c r="B160" s="90"/>
      <c r="C160" s="70"/>
      <c r="D160" s="55">
        <v>2025</v>
      </c>
      <c r="E160" s="2">
        <f t="shared" si="62"/>
        <v>0</v>
      </c>
      <c r="F160" s="3">
        <v>0</v>
      </c>
      <c r="G160" s="2">
        <v>0</v>
      </c>
      <c r="H160" s="2">
        <v>0</v>
      </c>
      <c r="I160" s="2">
        <v>0</v>
      </c>
      <c r="J160" s="90"/>
      <c r="K160" s="70"/>
    </row>
    <row r="161" spans="1:11" x14ac:dyDescent="0.25">
      <c r="A161" s="97" t="s">
        <v>45</v>
      </c>
      <c r="B161" s="94" t="s">
        <v>46</v>
      </c>
      <c r="C161" s="97" t="s">
        <v>47</v>
      </c>
      <c r="D161" s="7" t="s">
        <v>0</v>
      </c>
      <c r="E161" s="1">
        <f t="shared" ref="E161" si="63">SUM(F161:I161)</f>
        <v>80000</v>
      </c>
      <c r="F161" s="1">
        <f>SUM(F162:F166)</f>
        <v>80000</v>
      </c>
      <c r="G161" s="1">
        <f t="shared" ref="G161:I161" si="64">SUM(G162:G166)</f>
        <v>0</v>
      </c>
      <c r="H161" s="1">
        <f t="shared" si="64"/>
        <v>0</v>
      </c>
      <c r="I161" s="1">
        <f t="shared" si="64"/>
        <v>0</v>
      </c>
      <c r="J161" s="94" t="s">
        <v>235</v>
      </c>
      <c r="K161" s="86" t="s">
        <v>321</v>
      </c>
    </row>
    <row r="162" spans="1:11" x14ac:dyDescent="0.25">
      <c r="A162" s="98"/>
      <c r="B162" s="106"/>
      <c r="C162" s="98"/>
      <c r="D162" s="43">
        <v>2021</v>
      </c>
      <c r="E162" s="8">
        <f>SUM(F162:I162)</f>
        <v>0</v>
      </c>
      <c r="F162" s="31">
        <f>F168+F174+F180</f>
        <v>0</v>
      </c>
      <c r="G162" s="31">
        <f t="shared" ref="G162:I162" si="65">G168+G174+G180</f>
        <v>0</v>
      </c>
      <c r="H162" s="31">
        <f t="shared" si="65"/>
        <v>0</v>
      </c>
      <c r="I162" s="31">
        <f t="shared" si="65"/>
        <v>0</v>
      </c>
      <c r="J162" s="106"/>
      <c r="K162" s="86"/>
    </row>
    <row r="163" spans="1:11" x14ac:dyDescent="0.25">
      <c r="A163" s="98"/>
      <c r="B163" s="106"/>
      <c r="C163" s="98"/>
      <c r="D163" s="43">
        <v>2022</v>
      </c>
      <c r="E163" s="8">
        <f t="shared" ref="E163:E166" si="66">SUM(F163:I163)</f>
        <v>80000</v>
      </c>
      <c r="F163" s="31">
        <f t="shared" ref="F163:I166" si="67">F169+F175+F181</f>
        <v>80000</v>
      </c>
      <c r="G163" s="31">
        <f t="shared" si="67"/>
        <v>0</v>
      </c>
      <c r="H163" s="31">
        <f t="shared" si="67"/>
        <v>0</v>
      </c>
      <c r="I163" s="31">
        <f t="shared" si="67"/>
        <v>0</v>
      </c>
      <c r="J163" s="106"/>
      <c r="K163" s="86"/>
    </row>
    <row r="164" spans="1:11" x14ac:dyDescent="0.25">
      <c r="A164" s="98"/>
      <c r="B164" s="106"/>
      <c r="C164" s="98"/>
      <c r="D164" s="43">
        <v>2023</v>
      </c>
      <c r="E164" s="8">
        <f t="shared" si="66"/>
        <v>0</v>
      </c>
      <c r="F164" s="31">
        <f t="shared" si="67"/>
        <v>0</v>
      </c>
      <c r="G164" s="31">
        <f t="shared" si="67"/>
        <v>0</v>
      </c>
      <c r="H164" s="31">
        <f t="shared" si="67"/>
        <v>0</v>
      </c>
      <c r="I164" s="31">
        <f t="shared" si="67"/>
        <v>0</v>
      </c>
      <c r="J164" s="106"/>
      <c r="K164" s="86"/>
    </row>
    <row r="165" spans="1:11" x14ac:dyDescent="0.25">
      <c r="A165" s="98"/>
      <c r="B165" s="106"/>
      <c r="C165" s="98"/>
      <c r="D165" s="43">
        <v>2024</v>
      </c>
      <c r="E165" s="8">
        <f t="shared" si="66"/>
        <v>0</v>
      </c>
      <c r="F165" s="31">
        <f t="shared" si="67"/>
        <v>0</v>
      </c>
      <c r="G165" s="31">
        <f t="shared" si="67"/>
        <v>0</v>
      </c>
      <c r="H165" s="31">
        <f t="shared" si="67"/>
        <v>0</v>
      </c>
      <c r="I165" s="31">
        <f t="shared" si="67"/>
        <v>0</v>
      </c>
      <c r="J165" s="106"/>
      <c r="K165" s="86"/>
    </row>
    <row r="166" spans="1:11" x14ac:dyDescent="0.25">
      <c r="A166" s="99"/>
      <c r="B166" s="107"/>
      <c r="C166" s="99"/>
      <c r="D166" s="43">
        <v>2025</v>
      </c>
      <c r="E166" s="8">
        <f t="shared" si="66"/>
        <v>0</v>
      </c>
      <c r="F166" s="31">
        <f t="shared" si="67"/>
        <v>0</v>
      </c>
      <c r="G166" s="31">
        <f t="shared" si="67"/>
        <v>0</v>
      </c>
      <c r="H166" s="31">
        <f t="shared" si="67"/>
        <v>0</v>
      </c>
      <c r="I166" s="31">
        <f t="shared" si="67"/>
        <v>0</v>
      </c>
      <c r="J166" s="107"/>
      <c r="K166" s="86"/>
    </row>
    <row r="167" spans="1:11" ht="15" customHeight="1" x14ac:dyDescent="0.25">
      <c r="A167" s="108" t="s">
        <v>48</v>
      </c>
      <c r="B167" s="88" t="s">
        <v>328</v>
      </c>
      <c r="C167" s="108" t="s">
        <v>47</v>
      </c>
      <c r="D167" s="36" t="s">
        <v>0</v>
      </c>
      <c r="E167" s="4">
        <f t="shared" ref="E167" si="68">SUM(F167:I167)</f>
        <v>50000</v>
      </c>
      <c r="F167" s="4">
        <f>SUM(F168:F172)</f>
        <v>50000</v>
      </c>
      <c r="G167" s="4">
        <f>SUM(G168:G172)</f>
        <v>0</v>
      </c>
      <c r="H167" s="4">
        <f>SUM(H168:H172)</f>
        <v>0</v>
      </c>
      <c r="I167" s="4">
        <f>SUM(I168:I172)</f>
        <v>0</v>
      </c>
      <c r="J167" s="113" t="s">
        <v>329</v>
      </c>
      <c r="K167" s="116" t="s">
        <v>321</v>
      </c>
    </row>
    <row r="168" spans="1:11" x14ac:dyDescent="0.25">
      <c r="A168" s="109"/>
      <c r="B168" s="111"/>
      <c r="C168" s="109"/>
      <c r="D168" s="50">
        <v>2021</v>
      </c>
      <c r="E168" s="2">
        <f>SUM(F168:I168)</f>
        <v>0</v>
      </c>
      <c r="F168" s="3">
        <v>0</v>
      </c>
      <c r="G168" s="2">
        <v>0</v>
      </c>
      <c r="H168" s="2">
        <v>0</v>
      </c>
      <c r="I168" s="2">
        <v>0</v>
      </c>
      <c r="J168" s="114"/>
      <c r="K168" s="116"/>
    </row>
    <row r="169" spans="1:11" x14ac:dyDescent="0.25">
      <c r="A169" s="109"/>
      <c r="B169" s="111"/>
      <c r="C169" s="109"/>
      <c r="D169" s="50">
        <v>2022</v>
      </c>
      <c r="E169" s="2">
        <f t="shared" ref="E169:E173" si="69">SUM(F169:I169)</f>
        <v>50000</v>
      </c>
      <c r="F169" s="52">
        <v>50000</v>
      </c>
      <c r="G169" s="2">
        <v>0</v>
      </c>
      <c r="H169" s="2">
        <v>0</v>
      </c>
      <c r="I169" s="2">
        <v>0</v>
      </c>
      <c r="J169" s="114"/>
      <c r="K169" s="116"/>
    </row>
    <row r="170" spans="1:11" x14ac:dyDescent="0.25">
      <c r="A170" s="109"/>
      <c r="B170" s="111"/>
      <c r="C170" s="109"/>
      <c r="D170" s="50">
        <v>2023</v>
      </c>
      <c r="E170" s="2">
        <f t="shared" si="69"/>
        <v>0</v>
      </c>
      <c r="F170" s="3">
        <v>0</v>
      </c>
      <c r="G170" s="2">
        <v>0</v>
      </c>
      <c r="H170" s="2">
        <v>0</v>
      </c>
      <c r="I170" s="2">
        <v>0</v>
      </c>
      <c r="J170" s="114"/>
      <c r="K170" s="116"/>
    </row>
    <row r="171" spans="1:11" x14ac:dyDescent="0.25">
      <c r="A171" s="109"/>
      <c r="B171" s="111"/>
      <c r="C171" s="109"/>
      <c r="D171" s="50">
        <v>2024</v>
      </c>
      <c r="E171" s="2">
        <f t="shared" si="69"/>
        <v>0</v>
      </c>
      <c r="F171" s="3">
        <v>0</v>
      </c>
      <c r="G171" s="2">
        <v>0</v>
      </c>
      <c r="H171" s="2">
        <v>0</v>
      </c>
      <c r="I171" s="2">
        <v>0</v>
      </c>
      <c r="J171" s="114"/>
      <c r="K171" s="116"/>
    </row>
    <row r="172" spans="1:11" x14ac:dyDescent="0.25">
      <c r="A172" s="110"/>
      <c r="B172" s="112"/>
      <c r="C172" s="110"/>
      <c r="D172" s="50">
        <v>2025</v>
      </c>
      <c r="E172" s="2">
        <f t="shared" si="69"/>
        <v>0</v>
      </c>
      <c r="F172" s="3">
        <v>0</v>
      </c>
      <c r="G172" s="2">
        <v>0</v>
      </c>
      <c r="H172" s="2">
        <v>0</v>
      </c>
      <c r="I172" s="2">
        <v>0</v>
      </c>
      <c r="J172" s="115"/>
      <c r="K172" s="116"/>
    </row>
    <row r="173" spans="1:11" ht="15" customHeight="1" x14ac:dyDescent="0.25">
      <c r="A173" s="108" t="s">
        <v>330</v>
      </c>
      <c r="B173" s="88" t="s">
        <v>331</v>
      </c>
      <c r="C173" s="108">
        <v>2022</v>
      </c>
      <c r="D173" s="36" t="s">
        <v>0</v>
      </c>
      <c r="E173" s="4">
        <f t="shared" si="69"/>
        <v>2265.1999999999998</v>
      </c>
      <c r="F173" s="4">
        <f>SUM(F174:F178)</f>
        <v>2265.1999999999998</v>
      </c>
      <c r="G173" s="4">
        <f>SUM(G174:G178)</f>
        <v>0</v>
      </c>
      <c r="H173" s="4">
        <f>SUM(H174:H178)</f>
        <v>0</v>
      </c>
      <c r="I173" s="4">
        <f>SUM(I174:I178)</f>
        <v>0</v>
      </c>
      <c r="J173" s="113" t="s">
        <v>332</v>
      </c>
      <c r="K173" s="116" t="s">
        <v>321</v>
      </c>
    </row>
    <row r="174" spans="1:11" x14ac:dyDescent="0.25">
      <c r="A174" s="109"/>
      <c r="B174" s="111"/>
      <c r="C174" s="109"/>
      <c r="D174" s="50">
        <v>2021</v>
      </c>
      <c r="E174" s="2">
        <f>SUM(F174:I174)</f>
        <v>0</v>
      </c>
      <c r="F174" s="3">
        <v>0</v>
      </c>
      <c r="G174" s="2">
        <v>0</v>
      </c>
      <c r="H174" s="2">
        <v>0</v>
      </c>
      <c r="I174" s="2">
        <v>0</v>
      </c>
      <c r="J174" s="114"/>
      <c r="K174" s="116"/>
    </row>
    <row r="175" spans="1:11" x14ac:dyDescent="0.25">
      <c r="A175" s="109"/>
      <c r="B175" s="111"/>
      <c r="C175" s="109"/>
      <c r="D175" s="50">
        <v>2022</v>
      </c>
      <c r="E175" s="2">
        <f t="shared" ref="E175:E179" si="70">SUM(F175:I175)</f>
        <v>2265.1999999999998</v>
      </c>
      <c r="F175" s="52">
        <v>2265.1999999999998</v>
      </c>
      <c r="G175" s="2">
        <v>0</v>
      </c>
      <c r="H175" s="2">
        <v>0</v>
      </c>
      <c r="I175" s="2">
        <v>0</v>
      </c>
      <c r="J175" s="114"/>
      <c r="K175" s="116"/>
    </row>
    <row r="176" spans="1:11" x14ac:dyDescent="0.25">
      <c r="A176" s="109"/>
      <c r="B176" s="111"/>
      <c r="C176" s="109"/>
      <c r="D176" s="50">
        <v>2023</v>
      </c>
      <c r="E176" s="2">
        <f t="shared" si="70"/>
        <v>0</v>
      </c>
      <c r="F176" s="3">
        <v>0</v>
      </c>
      <c r="G176" s="2">
        <v>0</v>
      </c>
      <c r="H176" s="2">
        <v>0</v>
      </c>
      <c r="I176" s="2">
        <v>0</v>
      </c>
      <c r="J176" s="114"/>
      <c r="K176" s="116"/>
    </row>
    <row r="177" spans="1:11" x14ac:dyDescent="0.25">
      <c r="A177" s="109"/>
      <c r="B177" s="111"/>
      <c r="C177" s="109"/>
      <c r="D177" s="50">
        <v>2024</v>
      </c>
      <c r="E177" s="2">
        <f t="shared" si="70"/>
        <v>0</v>
      </c>
      <c r="F177" s="3">
        <v>0</v>
      </c>
      <c r="G177" s="2">
        <v>0</v>
      </c>
      <c r="H177" s="2">
        <v>0</v>
      </c>
      <c r="I177" s="2">
        <v>0</v>
      </c>
      <c r="J177" s="114"/>
      <c r="K177" s="116"/>
    </row>
    <row r="178" spans="1:11" x14ac:dyDescent="0.25">
      <c r="A178" s="110"/>
      <c r="B178" s="112"/>
      <c r="C178" s="110"/>
      <c r="D178" s="50">
        <v>2025</v>
      </c>
      <c r="E178" s="2">
        <f t="shared" si="70"/>
        <v>0</v>
      </c>
      <c r="F178" s="3">
        <v>0</v>
      </c>
      <c r="G178" s="2">
        <v>0</v>
      </c>
      <c r="H178" s="2">
        <v>0</v>
      </c>
      <c r="I178" s="2">
        <v>0</v>
      </c>
      <c r="J178" s="115"/>
      <c r="K178" s="116"/>
    </row>
    <row r="179" spans="1:11" ht="15" customHeight="1" x14ac:dyDescent="0.25">
      <c r="A179" s="108" t="s">
        <v>333</v>
      </c>
      <c r="B179" s="88" t="s">
        <v>334</v>
      </c>
      <c r="C179" s="108" t="s">
        <v>47</v>
      </c>
      <c r="D179" s="36" t="s">
        <v>0</v>
      </c>
      <c r="E179" s="4">
        <f t="shared" si="70"/>
        <v>27734.799999999999</v>
      </c>
      <c r="F179" s="4">
        <f>SUM(F180:F184)</f>
        <v>27734.799999999999</v>
      </c>
      <c r="G179" s="4">
        <f>SUM(G180:G184)</f>
        <v>0</v>
      </c>
      <c r="H179" s="4">
        <f>SUM(H180:H184)</f>
        <v>0</v>
      </c>
      <c r="I179" s="4">
        <f>SUM(I180:I184)</f>
        <v>0</v>
      </c>
      <c r="J179" s="113" t="s">
        <v>335</v>
      </c>
      <c r="K179" s="116" t="s">
        <v>321</v>
      </c>
    </row>
    <row r="180" spans="1:11" x14ac:dyDescent="0.25">
      <c r="A180" s="109"/>
      <c r="B180" s="111"/>
      <c r="C180" s="109"/>
      <c r="D180" s="50">
        <v>2021</v>
      </c>
      <c r="E180" s="2">
        <f>SUM(F180:I180)</f>
        <v>0</v>
      </c>
      <c r="F180" s="3">
        <v>0</v>
      </c>
      <c r="G180" s="2">
        <v>0</v>
      </c>
      <c r="H180" s="2">
        <v>0</v>
      </c>
      <c r="I180" s="2">
        <v>0</v>
      </c>
      <c r="J180" s="114"/>
      <c r="K180" s="116"/>
    </row>
    <row r="181" spans="1:11" x14ac:dyDescent="0.25">
      <c r="A181" s="109"/>
      <c r="B181" s="111"/>
      <c r="C181" s="109"/>
      <c r="D181" s="50">
        <v>2022</v>
      </c>
      <c r="E181" s="2">
        <f t="shared" ref="E181:E184" si="71">SUM(F181:I181)</f>
        <v>27734.799999999999</v>
      </c>
      <c r="F181" s="52">
        <v>27734.799999999999</v>
      </c>
      <c r="G181" s="2">
        <v>0</v>
      </c>
      <c r="H181" s="2">
        <v>0</v>
      </c>
      <c r="I181" s="2">
        <v>0</v>
      </c>
      <c r="J181" s="114"/>
      <c r="K181" s="116"/>
    </row>
    <row r="182" spans="1:11" x14ac:dyDescent="0.25">
      <c r="A182" s="109"/>
      <c r="B182" s="111"/>
      <c r="C182" s="109"/>
      <c r="D182" s="50">
        <v>2023</v>
      </c>
      <c r="E182" s="2">
        <f t="shared" si="71"/>
        <v>0</v>
      </c>
      <c r="F182" s="3">
        <v>0</v>
      </c>
      <c r="G182" s="2">
        <v>0</v>
      </c>
      <c r="H182" s="2">
        <v>0</v>
      </c>
      <c r="I182" s="2">
        <v>0</v>
      </c>
      <c r="J182" s="114"/>
      <c r="K182" s="116"/>
    </row>
    <row r="183" spans="1:11" x14ac:dyDescent="0.25">
      <c r="A183" s="109"/>
      <c r="B183" s="111"/>
      <c r="C183" s="109"/>
      <c r="D183" s="50">
        <v>2024</v>
      </c>
      <c r="E183" s="2">
        <f t="shared" si="71"/>
        <v>0</v>
      </c>
      <c r="F183" s="51">
        <v>0</v>
      </c>
      <c r="G183" s="41">
        <v>0</v>
      </c>
      <c r="H183" s="41">
        <v>0</v>
      </c>
      <c r="I183" s="41">
        <v>0</v>
      </c>
      <c r="J183" s="114"/>
      <c r="K183" s="116"/>
    </row>
    <row r="184" spans="1:11" ht="24.75" customHeight="1" x14ac:dyDescent="0.25">
      <c r="A184" s="110"/>
      <c r="B184" s="112"/>
      <c r="C184" s="110"/>
      <c r="D184" s="50">
        <v>2025</v>
      </c>
      <c r="E184" s="2">
        <f t="shared" si="71"/>
        <v>0</v>
      </c>
      <c r="F184" s="51">
        <v>0</v>
      </c>
      <c r="G184" s="41">
        <v>0</v>
      </c>
      <c r="H184" s="41">
        <v>0</v>
      </c>
      <c r="I184" s="41">
        <v>0</v>
      </c>
      <c r="J184" s="115"/>
      <c r="K184" s="116"/>
    </row>
    <row r="185" spans="1:11" ht="15" customHeight="1" x14ac:dyDescent="0.25">
      <c r="A185" s="97" t="s">
        <v>49</v>
      </c>
      <c r="B185" s="94" t="s">
        <v>341</v>
      </c>
      <c r="C185" s="97">
        <v>2022</v>
      </c>
      <c r="D185" s="7" t="s">
        <v>0</v>
      </c>
      <c r="E185" s="1">
        <f t="shared" ref="E185" si="72">SUM(F185:I185)</f>
        <v>86366.768000000011</v>
      </c>
      <c r="F185" s="1">
        <f>SUM(F186:F190)</f>
        <v>863.66800000000001</v>
      </c>
      <c r="G185" s="1">
        <f>SUM(G186:G190)</f>
        <v>85503.1</v>
      </c>
      <c r="H185" s="1">
        <f>SUM(H186:H190)</f>
        <v>0</v>
      </c>
      <c r="I185" s="1">
        <f>SUM(I186:I190)</f>
        <v>0</v>
      </c>
      <c r="J185" s="94" t="s">
        <v>236</v>
      </c>
      <c r="K185" s="86" t="s">
        <v>321</v>
      </c>
    </row>
    <row r="186" spans="1:11" x14ac:dyDescent="0.25">
      <c r="A186" s="98"/>
      <c r="B186" s="106"/>
      <c r="C186" s="98"/>
      <c r="D186" s="43">
        <v>2021</v>
      </c>
      <c r="E186" s="8">
        <f>SUM(F186:I186)</f>
        <v>0</v>
      </c>
      <c r="F186" s="31">
        <v>0</v>
      </c>
      <c r="G186" s="8">
        <v>0</v>
      </c>
      <c r="H186" s="8">
        <v>0</v>
      </c>
      <c r="I186" s="8">
        <v>0</v>
      </c>
      <c r="J186" s="106"/>
      <c r="K186" s="86"/>
    </row>
    <row r="187" spans="1:11" x14ac:dyDescent="0.25">
      <c r="A187" s="98"/>
      <c r="B187" s="106"/>
      <c r="C187" s="98"/>
      <c r="D187" s="43">
        <v>2022</v>
      </c>
      <c r="E187" s="8">
        <f t="shared" ref="E187:E191" si="73">SUM(F187:I187)</f>
        <v>86366.768000000011</v>
      </c>
      <c r="F187" s="8">
        <v>863.66800000000001</v>
      </c>
      <c r="G187" s="8">
        <v>85503.1</v>
      </c>
      <c r="H187" s="8">
        <v>0</v>
      </c>
      <c r="I187" s="8">
        <v>0</v>
      </c>
      <c r="J187" s="106"/>
      <c r="K187" s="86"/>
    </row>
    <row r="188" spans="1:11" x14ac:dyDescent="0.25">
      <c r="A188" s="98"/>
      <c r="B188" s="106"/>
      <c r="C188" s="98"/>
      <c r="D188" s="43">
        <v>2023</v>
      </c>
      <c r="E188" s="8">
        <f t="shared" si="73"/>
        <v>0</v>
      </c>
      <c r="F188" s="31">
        <v>0</v>
      </c>
      <c r="G188" s="8">
        <v>0</v>
      </c>
      <c r="H188" s="8">
        <v>0</v>
      </c>
      <c r="I188" s="8">
        <v>0</v>
      </c>
      <c r="J188" s="106"/>
      <c r="K188" s="86"/>
    </row>
    <row r="189" spans="1:11" x14ac:dyDescent="0.25">
      <c r="A189" s="98"/>
      <c r="B189" s="106"/>
      <c r="C189" s="98"/>
      <c r="D189" s="43">
        <v>2024</v>
      </c>
      <c r="E189" s="8">
        <f t="shared" si="73"/>
        <v>0</v>
      </c>
      <c r="F189" s="31">
        <v>0</v>
      </c>
      <c r="G189" s="8">
        <v>0</v>
      </c>
      <c r="H189" s="8">
        <v>0</v>
      </c>
      <c r="I189" s="8">
        <v>0</v>
      </c>
      <c r="J189" s="106"/>
      <c r="K189" s="86"/>
    </row>
    <row r="190" spans="1:11" x14ac:dyDescent="0.25">
      <c r="A190" s="99"/>
      <c r="B190" s="107"/>
      <c r="C190" s="99"/>
      <c r="D190" s="43">
        <v>2025</v>
      </c>
      <c r="E190" s="8">
        <f t="shared" si="73"/>
        <v>0</v>
      </c>
      <c r="F190" s="31">
        <v>0</v>
      </c>
      <c r="G190" s="8">
        <v>0</v>
      </c>
      <c r="H190" s="8">
        <v>0</v>
      </c>
      <c r="I190" s="8">
        <v>0</v>
      </c>
      <c r="J190" s="107"/>
      <c r="K190" s="86"/>
    </row>
    <row r="191" spans="1:11" ht="15" customHeight="1" x14ac:dyDescent="0.25">
      <c r="A191" s="68" t="s">
        <v>50</v>
      </c>
      <c r="B191" s="88" t="s">
        <v>340</v>
      </c>
      <c r="C191" s="68">
        <v>2022</v>
      </c>
      <c r="D191" s="20" t="s">
        <v>0</v>
      </c>
      <c r="E191" s="4">
        <f t="shared" si="73"/>
        <v>86366.768000000011</v>
      </c>
      <c r="F191" s="4">
        <f>SUM(F192:F196)</f>
        <v>863.66800000000001</v>
      </c>
      <c r="G191" s="4">
        <f>SUM(G192:G196)</f>
        <v>85503.1</v>
      </c>
      <c r="H191" s="4">
        <f>SUM(H192:H196)</f>
        <v>0</v>
      </c>
      <c r="I191" s="4">
        <f>SUM(I192:I196)</f>
        <v>0</v>
      </c>
      <c r="J191" s="88" t="s">
        <v>237</v>
      </c>
      <c r="K191" s="116" t="s">
        <v>321</v>
      </c>
    </row>
    <row r="192" spans="1:11" x14ac:dyDescent="0.25">
      <c r="A192" s="69"/>
      <c r="B192" s="111"/>
      <c r="C192" s="69"/>
      <c r="D192" s="16">
        <v>2021</v>
      </c>
      <c r="E192" s="2">
        <f>SUM(F192:I192)</f>
        <v>0</v>
      </c>
      <c r="F192" s="3">
        <v>0</v>
      </c>
      <c r="G192" s="2">
        <v>0</v>
      </c>
      <c r="H192" s="2">
        <v>0</v>
      </c>
      <c r="I192" s="2">
        <v>0</v>
      </c>
      <c r="J192" s="111"/>
      <c r="K192" s="116"/>
    </row>
    <row r="193" spans="1:11" x14ac:dyDescent="0.25">
      <c r="A193" s="69"/>
      <c r="B193" s="111"/>
      <c r="C193" s="69"/>
      <c r="D193" s="16">
        <v>2022</v>
      </c>
      <c r="E193" s="2">
        <f t="shared" ref="E193:E197" si="74">SUM(F193:I193)</f>
        <v>86366.768000000011</v>
      </c>
      <c r="F193" s="2">
        <v>863.66800000000001</v>
      </c>
      <c r="G193" s="2">
        <v>85503.1</v>
      </c>
      <c r="H193" s="2">
        <v>0</v>
      </c>
      <c r="I193" s="2">
        <v>0</v>
      </c>
      <c r="J193" s="111"/>
      <c r="K193" s="116"/>
    </row>
    <row r="194" spans="1:11" x14ac:dyDescent="0.25">
      <c r="A194" s="69"/>
      <c r="B194" s="111"/>
      <c r="C194" s="69"/>
      <c r="D194" s="16">
        <v>2023</v>
      </c>
      <c r="E194" s="2">
        <f t="shared" si="74"/>
        <v>0</v>
      </c>
      <c r="F194" s="3">
        <v>0</v>
      </c>
      <c r="G194" s="2">
        <v>0</v>
      </c>
      <c r="H194" s="2">
        <v>0</v>
      </c>
      <c r="I194" s="2">
        <v>0</v>
      </c>
      <c r="J194" s="111"/>
      <c r="K194" s="116"/>
    </row>
    <row r="195" spans="1:11" x14ac:dyDescent="0.25">
      <c r="A195" s="69"/>
      <c r="B195" s="111"/>
      <c r="C195" s="69"/>
      <c r="D195" s="16">
        <v>2024</v>
      </c>
      <c r="E195" s="2">
        <f t="shared" si="74"/>
        <v>0</v>
      </c>
      <c r="F195" s="3">
        <v>0</v>
      </c>
      <c r="G195" s="2">
        <v>0</v>
      </c>
      <c r="H195" s="2">
        <v>0</v>
      </c>
      <c r="I195" s="2">
        <v>0</v>
      </c>
      <c r="J195" s="111"/>
      <c r="K195" s="116"/>
    </row>
    <row r="196" spans="1:11" x14ac:dyDescent="0.25">
      <c r="A196" s="70"/>
      <c r="B196" s="112"/>
      <c r="C196" s="70"/>
      <c r="D196" s="16">
        <v>2025</v>
      </c>
      <c r="E196" s="2">
        <f t="shared" si="74"/>
        <v>0</v>
      </c>
      <c r="F196" s="3">
        <v>0</v>
      </c>
      <c r="G196" s="2">
        <v>0</v>
      </c>
      <c r="H196" s="2">
        <v>0</v>
      </c>
      <c r="I196" s="2">
        <v>0</v>
      </c>
      <c r="J196" s="112"/>
      <c r="K196" s="116"/>
    </row>
    <row r="197" spans="1:11" x14ac:dyDescent="0.25">
      <c r="A197" s="117" t="s">
        <v>51</v>
      </c>
      <c r="B197" s="120" t="s">
        <v>52</v>
      </c>
      <c r="C197" s="123" t="s">
        <v>53</v>
      </c>
      <c r="D197" s="21" t="s">
        <v>0</v>
      </c>
      <c r="E197" s="22">
        <f t="shared" si="74"/>
        <v>54190.811579999994</v>
      </c>
      <c r="F197" s="22">
        <f>SUM(F198:F202)</f>
        <v>16530.211579999999</v>
      </c>
      <c r="G197" s="22">
        <f>SUM(G198:G202)</f>
        <v>37660.6</v>
      </c>
      <c r="H197" s="22">
        <f>SUM(H198:H202)</f>
        <v>0</v>
      </c>
      <c r="I197" s="22">
        <f>SUM(I198:I202)</f>
        <v>0</v>
      </c>
      <c r="J197" s="126" t="s">
        <v>238</v>
      </c>
      <c r="K197" s="123" t="s">
        <v>239</v>
      </c>
    </row>
    <row r="198" spans="1:11" x14ac:dyDescent="0.25">
      <c r="A198" s="118"/>
      <c r="B198" s="121"/>
      <c r="C198" s="124"/>
      <c r="D198" s="23">
        <v>2021</v>
      </c>
      <c r="E198" s="24">
        <f>SUM(F198:I198)</f>
        <v>19500</v>
      </c>
      <c r="F198" s="30">
        <f>F204</f>
        <v>0</v>
      </c>
      <c r="G198" s="30">
        <f t="shared" ref="G198:I198" si="75">G204</f>
        <v>19500</v>
      </c>
      <c r="H198" s="30">
        <f t="shared" si="75"/>
        <v>0</v>
      </c>
      <c r="I198" s="30">
        <f t="shared" si="75"/>
        <v>0</v>
      </c>
      <c r="J198" s="127"/>
      <c r="K198" s="124"/>
    </row>
    <row r="199" spans="1:11" x14ac:dyDescent="0.25">
      <c r="A199" s="118"/>
      <c r="B199" s="121"/>
      <c r="C199" s="124"/>
      <c r="D199" s="23">
        <v>2022</v>
      </c>
      <c r="E199" s="24">
        <f t="shared" ref="E199:E203" si="76">SUM(F199:I199)</f>
        <v>19281.647300000001</v>
      </c>
      <c r="F199" s="30">
        <f t="shared" ref="F199:I202" si="77">F205</f>
        <v>7264.1472999999996</v>
      </c>
      <c r="G199" s="30">
        <f>G205</f>
        <v>12017.5</v>
      </c>
      <c r="H199" s="30">
        <f t="shared" si="77"/>
        <v>0</v>
      </c>
      <c r="I199" s="30">
        <f t="shared" si="77"/>
        <v>0</v>
      </c>
      <c r="J199" s="127"/>
      <c r="K199" s="124"/>
    </row>
    <row r="200" spans="1:11" x14ac:dyDescent="0.25">
      <c r="A200" s="118"/>
      <c r="B200" s="121"/>
      <c r="C200" s="124"/>
      <c r="D200" s="23">
        <v>2023</v>
      </c>
      <c r="E200" s="24">
        <f t="shared" si="76"/>
        <v>15409.164280000001</v>
      </c>
      <c r="F200" s="30">
        <f t="shared" si="77"/>
        <v>9266.0642800000005</v>
      </c>
      <c r="G200" s="30">
        <f>G206</f>
        <v>6143.1</v>
      </c>
      <c r="H200" s="30">
        <f t="shared" si="77"/>
        <v>0</v>
      </c>
      <c r="I200" s="30">
        <f t="shared" si="77"/>
        <v>0</v>
      </c>
      <c r="J200" s="127"/>
      <c r="K200" s="124"/>
    </row>
    <row r="201" spans="1:11" x14ac:dyDescent="0.25">
      <c r="A201" s="118"/>
      <c r="B201" s="121"/>
      <c r="C201" s="124"/>
      <c r="D201" s="23">
        <v>2024</v>
      </c>
      <c r="E201" s="24">
        <f t="shared" si="76"/>
        <v>0</v>
      </c>
      <c r="F201" s="30">
        <f t="shared" si="77"/>
        <v>0</v>
      </c>
      <c r="G201" s="30">
        <f t="shared" si="77"/>
        <v>0</v>
      </c>
      <c r="H201" s="30">
        <f t="shared" si="77"/>
        <v>0</v>
      </c>
      <c r="I201" s="30">
        <f t="shared" si="77"/>
        <v>0</v>
      </c>
      <c r="J201" s="127"/>
      <c r="K201" s="124"/>
    </row>
    <row r="202" spans="1:11" x14ac:dyDescent="0.25">
      <c r="A202" s="119"/>
      <c r="B202" s="122"/>
      <c r="C202" s="125"/>
      <c r="D202" s="23">
        <v>2025</v>
      </c>
      <c r="E202" s="24">
        <f t="shared" si="76"/>
        <v>0</v>
      </c>
      <c r="F202" s="30">
        <f t="shared" si="77"/>
        <v>0</v>
      </c>
      <c r="G202" s="30">
        <f t="shared" si="77"/>
        <v>0</v>
      </c>
      <c r="H202" s="30">
        <f t="shared" si="77"/>
        <v>0</v>
      </c>
      <c r="I202" s="30">
        <f t="shared" si="77"/>
        <v>0</v>
      </c>
      <c r="J202" s="128"/>
      <c r="K202" s="125"/>
    </row>
    <row r="203" spans="1:11" x14ac:dyDescent="0.25">
      <c r="A203" s="68" t="s">
        <v>54</v>
      </c>
      <c r="B203" s="88" t="s">
        <v>55</v>
      </c>
      <c r="C203" s="68" t="s">
        <v>53</v>
      </c>
      <c r="D203" s="20" t="s">
        <v>0</v>
      </c>
      <c r="E203" s="4">
        <f t="shared" si="76"/>
        <v>54190.811579999994</v>
      </c>
      <c r="F203" s="4">
        <f>SUM(F204:F208)</f>
        <v>16530.211579999999</v>
      </c>
      <c r="G203" s="4">
        <f>SUM(G204:G208)</f>
        <v>37660.6</v>
      </c>
      <c r="H203" s="4">
        <f>SUM(H204:H208)</f>
        <v>0</v>
      </c>
      <c r="I203" s="4">
        <f>SUM(I204:I208)</f>
        <v>0</v>
      </c>
      <c r="J203" s="88" t="s">
        <v>240</v>
      </c>
      <c r="K203" s="68" t="s">
        <v>9</v>
      </c>
    </row>
    <row r="204" spans="1:11" x14ac:dyDescent="0.25">
      <c r="A204" s="69"/>
      <c r="B204" s="129"/>
      <c r="C204" s="69"/>
      <c r="D204" s="42">
        <v>2021</v>
      </c>
      <c r="E204" s="2">
        <f>SUM(F204:I204)</f>
        <v>19500</v>
      </c>
      <c r="F204" s="3">
        <v>0</v>
      </c>
      <c r="G204" s="2">
        <v>19500</v>
      </c>
      <c r="H204" s="2">
        <v>0</v>
      </c>
      <c r="I204" s="2">
        <v>0</v>
      </c>
      <c r="J204" s="89"/>
      <c r="K204" s="69"/>
    </row>
    <row r="205" spans="1:11" x14ac:dyDescent="0.25">
      <c r="A205" s="69"/>
      <c r="B205" s="129"/>
      <c r="C205" s="69"/>
      <c r="D205" s="42">
        <v>2022</v>
      </c>
      <c r="E205" s="2">
        <f t="shared" ref="E205:E209" si="78">SUM(F205:I205)</f>
        <v>19281.647300000001</v>
      </c>
      <c r="F205" s="3">
        <v>7264.1472999999996</v>
      </c>
      <c r="G205" s="2">
        <v>12017.5</v>
      </c>
      <c r="H205" s="2">
        <v>0</v>
      </c>
      <c r="I205" s="2">
        <v>0</v>
      </c>
      <c r="J205" s="89"/>
      <c r="K205" s="69"/>
    </row>
    <row r="206" spans="1:11" x14ac:dyDescent="0.25">
      <c r="A206" s="69"/>
      <c r="B206" s="129"/>
      <c r="C206" s="69"/>
      <c r="D206" s="42">
        <v>2023</v>
      </c>
      <c r="E206" s="2">
        <f t="shared" si="78"/>
        <v>15409.164280000001</v>
      </c>
      <c r="F206" s="3">
        <f>7125.2307+2140.83358</f>
        <v>9266.0642800000005</v>
      </c>
      <c r="G206" s="41">
        <v>6143.1</v>
      </c>
      <c r="H206" s="2">
        <v>0</v>
      </c>
      <c r="I206" s="2">
        <v>0</v>
      </c>
      <c r="J206" s="89"/>
      <c r="K206" s="69"/>
    </row>
    <row r="207" spans="1:11" x14ac:dyDescent="0.25">
      <c r="A207" s="69"/>
      <c r="B207" s="129"/>
      <c r="C207" s="69"/>
      <c r="D207" s="42">
        <v>2024</v>
      </c>
      <c r="E207" s="2">
        <f t="shared" si="78"/>
        <v>0</v>
      </c>
      <c r="F207" s="3">
        <v>0</v>
      </c>
      <c r="G207" s="2">
        <v>0</v>
      </c>
      <c r="H207" s="2">
        <v>0</v>
      </c>
      <c r="I207" s="2">
        <v>0</v>
      </c>
      <c r="J207" s="89"/>
      <c r="K207" s="69"/>
    </row>
    <row r="208" spans="1:11" x14ac:dyDescent="0.25">
      <c r="A208" s="70"/>
      <c r="B208" s="130"/>
      <c r="C208" s="70"/>
      <c r="D208" s="42">
        <v>2025</v>
      </c>
      <c r="E208" s="2">
        <f t="shared" si="78"/>
        <v>0</v>
      </c>
      <c r="F208" s="3">
        <v>0</v>
      </c>
      <c r="G208" s="2">
        <v>0</v>
      </c>
      <c r="H208" s="2">
        <v>0</v>
      </c>
      <c r="I208" s="2">
        <v>0</v>
      </c>
      <c r="J208" s="90"/>
      <c r="K208" s="70"/>
    </row>
    <row r="209" spans="1:11" x14ac:dyDescent="0.25">
      <c r="A209" s="131" t="s">
        <v>56</v>
      </c>
      <c r="B209" s="132" t="s">
        <v>57</v>
      </c>
      <c r="C209" s="133" t="s">
        <v>53</v>
      </c>
      <c r="D209" s="21" t="s">
        <v>0</v>
      </c>
      <c r="E209" s="22">
        <f t="shared" si="78"/>
        <v>0</v>
      </c>
      <c r="F209" s="22">
        <f>SUM(F210:F214)</f>
        <v>0</v>
      </c>
      <c r="G209" s="22">
        <f>SUM(G210:G214)</f>
        <v>0</v>
      </c>
      <c r="H209" s="22">
        <f>SUM(H210:H214)</f>
        <v>0</v>
      </c>
      <c r="I209" s="22">
        <f>SUM(I210:I214)</f>
        <v>0</v>
      </c>
      <c r="J209" s="134" t="s">
        <v>241</v>
      </c>
      <c r="K209" s="133" t="s">
        <v>9</v>
      </c>
    </row>
    <row r="210" spans="1:11" x14ac:dyDescent="0.25">
      <c r="A210" s="131"/>
      <c r="B210" s="132"/>
      <c r="C210" s="133"/>
      <c r="D210" s="23">
        <v>2021</v>
      </c>
      <c r="E210" s="24">
        <f>SUM(F210:I210)</f>
        <v>0</v>
      </c>
      <c r="F210" s="24">
        <v>0</v>
      </c>
      <c r="G210" s="24">
        <v>0</v>
      </c>
      <c r="H210" s="24">
        <v>0</v>
      </c>
      <c r="I210" s="24">
        <v>0</v>
      </c>
      <c r="J210" s="134"/>
      <c r="K210" s="133"/>
    </row>
    <row r="211" spans="1:11" x14ac:dyDescent="0.25">
      <c r="A211" s="131"/>
      <c r="B211" s="132"/>
      <c r="C211" s="133"/>
      <c r="D211" s="23">
        <v>2022</v>
      </c>
      <c r="E211" s="24">
        <f t="shared" ref="E211:E215" si="79">SUM(F211:I211)</f>
        <v>0</v>
      </c>
      <c r="F211" s="24">
        <v>0</v>
      </c>
      <c r="G211" s="24">
        <v>0</v>
      </c>
      <c r="H211" s="24">
        <v>0</v>
      </c>
      <c r="I211" s="24">
        <v>0</v>
      </c>
      <c r="J211" s="134"/>
      <c r="K211" s="133"/>
    </row>
    <row r="212" spans="1:11" x14ac:dyDescent="0.25">
      <c r="A212" s="131"/>
      <c r="B212" s="132"/>
      <c r="C212" s="133"/>
      <c r="D212" s="23">
        <v>2023</v>
      </c>
      <c r="E212" s="24">
        <f t="shared" si="79"/>
        <v>0</v>
      </c>
      <c r="F212" s="24">
        <v>0</v>
      </c>
      <c r="G212" s="24">
        <v>0</v>
      </c>
      <c r="H212" s="24">
        <v>0</v>
      </c>
      <c r="I212" s="24">
        <v>0</v>
      </c>
      <c r="J212" s="134"/>
      <c r="K212" s="133"/>
    </row>
    <row r="213" spans="1:11" x14ac:dyDescent="0.25">
      <c r="A213" s="131"/>
      <c r="B213" s="132"/>
      <c r="C213" s="133"/>
      <c r="D213" s="23">
        <v>2024</v>
      </c>
      <c r="E213" s="24">
        <f t="shared" si="79"/>
        <v>0</v>
      </c>
      <c r="F213" s="24">
        <v>0</v>
      </c>
      <c r="G213" s="24">
        <v>0</v>
      </c>
      <c r="H213" s="24">
        <v>0</v>
      </c>
      <c r="I213" s="24">
        <v>0</v>
      </c>
      <c r="J213" s="134"/>
      <c r="K213" s="133"/>
    </row>
    <row r="214" spans="1:11" x14ac:dyDescent="0.25">
      <c r="A214" s="131"/>
      <c r="B214" s="132"/>
      <c r="C214" s="133"/>
      <c r="D214" s="23">
        <v>2025</v>
      </c>
      <c r="E214" s="24">
        <f t="shared" si="79"/>
        <v>0</v>
      </c>
      <c r="F214" s="24">
        <v>0</v>
      </c>
      <c r="G214" s="24">
        <v>0</v>
      </c>
      <c r="H214" s="24">
        <v>0</v>
      </c>
      <c r="I214" s="24">
        <v>0</v>
      </c>
      <c r="J214" s="134"/>
      <c r="K214" s="133"/>
    </row>
    <row r="215" spans="1:11" x14ac:dyDescent="0.25">
      <c r="A215" s="123" t="s">
        <v>58</v>
      </c>
      <c r="B215" s="126" t="s">
        <v>59</v>
      </c>
      <c r="C215" s="123" t="s">
        <v>53</v>
      </c>
      <c r="D215" s="21" t="s">
        <v>0</v>
      </c>
      <c r="E215" s="22">
        <f t="shared" si="79"/>
        <v>0</v>
      </c>
      <c r="F215" s="22">
        <f>SUM(F216:F220)</f>
        <v>0</v>
      </c>
      <c r="G215" s="22">
        <f>SUM(G216:G220)</f>
        <v>0</v>
      </c>
      <c r="H215" s="22">
        <f>SUM(H216:H220)</f>
        <v>0</v>
      </c>
      <c r="I215" s="22">
        <f>SUM(I216:I220)</f>
        <v>0</v>
      </c>
      <c r="J215" s="123" t="s">
        <v>242</v>
      </c>
      <c r="K215" s="123" t="s">
        <v>9</v>
      </c>
    </row>
    <row r="216" spans="1:11" x14ac:dyDescent="0.25">
      <c r="A216" s="124"/>
      <c r="B216" s="127"/>
      <c r="C216" s="124"/>
      <c r="D216" s="23">
        <v>2021</v>
      </c>
      <c r="E216" s="24">
        <f>SUM(F216:I216)</f>
        <v>0</v>
      </c>
      <c r="F216" s="24">
        <v>0</v>
      </c>
      <c r="G216" s="24">
        <v>0</v>
      </c>
      <c r="H216" s="24">
        <v>0</v>
      </c>
      <c r="I216" s="24">
        <v>0</v>
      </c>
      <c r="J216" s="124"/>
      <c r="K216" s="124"/>
    </row>
    <row r="217" spans="1:11" x14ac:dyDescent="0.25">
      <c r="A217" s="124"/>
      <c r="B217" s="127"/>
      <c r="C217" s="124"/>
      <c r="D217" s="23">
        <v>2022</v>
      </c>
      <c r="E217" s="24">
        <f t="shared" ref="E217:E221" si="80">SUM(F217:I217)</f>
        <v>0</v>
      </c>
      <c r="F217" s="24">
        <v>0</v>
      </c>
      <c r="G217" s="24">
        <v>0</v>
      </c>
      <c r="H217" s="24">
        <v>0</v>
      </c>
      <c r="I217" s="24">
        <v>0</v>
      </c>
      <c r="J217" s="124"/>
      <c r="K217" s="124"/>
    </row>
    <row r="218" spans="1:11" x14ac:dyDescent="0.25">
      <c r="A218" s="124"/>
      <c r="B218" s="127"/>
      <c r="C218" s="124"/>
      <c r="D218" s="23">
        <v>2023</v>
      </c>
      <c r="E218" s="24">
        <f t="shared" si="80"/>
        <v>0</v>
      </c>
      <c r="F218" s="24">
        <v>0</v>
      </c>
      <c r="G218" s="24">
        <v>0</v>
      </c>
      <c r="H218" s="24">
        <v>0</v>
      </c>
      <c r="I218" s="24">
        <v>0</v>
      </c>
      <c r="J218" s="124"/>
      <c r="K218" s="124"/>
    </row>
    <row r="219" spans="1:11" x14ac:dyDescent="0.25">
      <c r="A219" s="124"/>
      <c r="B219" s="127"/>
      <c r="C219" s="124"/>
      <c r="D219" s="23">
        <v>2024</v>
      </c>
      <c r="E219" s="24">
        <f t="shared" si="80"/>
        <v>0</v>
      </c>
      <c r="F219" s="24">
        <v>0</v>
      </c>
      <c r="G219" s="24">
        <v>0</v>
      </c>
      <c r="H219" s="24">
        <v>0</v>
      </c>
      <c r="I219" s="24">
        <v>0</v>
      </c>
      <c r="J219" s="124"/>
      <c r="K219" s="124"/>
    </row>
    <row r="220" spans="1:11" x14ac:dyDescent="0.25">
      <c r="A220" s="125"/>
      <c r="B220" s="128"/>
      <c r="C220" s="125"/>
      <c r="D220" s="23">
        <v>2025</v>
      </c>
      <c r="E220" s="24">
        <f t="shared" si="80"/>
        <v>0</v>
      </c>
      <c r="F220" s="24">
        <v>0</v>
      </c>
      <c r="G220" s="24">
        <v>0</v>
      </c>
      <c r="H220" s="24">
        <v>0</v>
      </c>
      <c r="I220" s="24">
        <v>0</v>
      </c>
      <c r="J220" s="125"/>
      <c r="K220" s="125"/>
    </row>
    <row r="221" spans="1:11" x14ac:dyDescent="0.25">
      <c r="A221" s="83" t="s">
        <v>60</v>
      </c>
      <c r="B221" s="135" t="s">
        <v>61</v>
      </c>
      <c r="C221" s="83" t="s">
        <v>8</v>
      </c>
      <c r="D221" s="25" t="s">
        <v>0</v>
      </c>
      <c r="E221" s="26">
        <f t="shared" si="80"/>
        <v>1140311.9004957031</v>
      </c>
      <c r="F221" s="26">
        <f>SUM(F222:F226)</f>
        <v>715594.47453570319</v>
      </c>
      <c r="G221" s="26">
        <f>SUM(G222:G226)</f>
        <v>424046.99999999994</v>
      </c>
      <c r="H221" s="26">
        <f>SUM(H222:H226)</f>
        <v>0</v>
      </c>
      <c r="I221" s="26">
        <f>SUM(I222:I226)</f>
        <v>670.42596000000003</v>
      </c>
      <c r="J221" s="138"/>
      <c r="K221" s="83" t="s">
        <v>375</v>
      </c>
    </row>
    <row r="222" spans="1:11" x14ac:dyDescent="0.25">
      <c r="A222" s="84"/>
      <c r="B222" s="136"/>
      <c r="C222" s="84"/>
      <c r="D222" s="44">
        <v>2021</v>
      </c>
      <c r="E222" s="28">
        <f>SUM(F222:I222)</f>
        <v>244736.39662570323</v>
      </c>
      <c r="F222" s="28">
        <f t="shared" ref="F222:I226" si="81">F228+F264+F324+F384+F402+F420+F462</f>
        <v>105902.89662570319</v>
      </c>
      <c r="G222" s="28">
        <f t="shared" si="81"/>
        <v>138697.90000000002</v>
      </c>
      <c r="H222" s="28">
        <f t="shared" si="81"/>
        <v>0</v>
      </c>
      <c r="I222" s="28">
        <f t="shared" si="81"/>
        <v>135.6</v>
      </c>
      <c r="J222" s="139"/>
      <c r="K222" s="84"/>
    </row>
    <row r="223" spans="1:11" x14ac:dyDescent="0.25">
      <c r="A223" s="84"/>
      <c r="B223" s="136"/>
      <c r="C223" s="84"/>
      <c r="D223" s="44">
        <v>2022</v>
      </c>
      <c r="E223" s="28">
        <f t="shared" ref="E223:E226" si="82">SUM(F223:I223)</f>
        <v>236450.07768999998</v>
      </c>
      <c r="F223" s="28">
        <f t="shared" si="81"/>
        <v>165255.60236999998</v>
      </c>
      <c r="G223" s="28">
        <f t="shared" si="81"/>
        <v>71059.8</v>
      </c>
      <c r="H223" s="28">
        <f t="shared" si="81"/>
        <v>0</v>
      </c>
      <c r="I223" s="28">
        <f t="shared" si="81"/>
        <v>134.67532</v>
      </c>
      <c r="J223" s="139"/>
      <c r="K223" s="84"/>
    </row>
    <row r="224" spans="1:11" x14ac:dyDescent="0.25">
      <c r="A224" s="84"/>
      <c r="B224" s="136"/>
      <c r="C224" s="84"/>
      <c r="D224" s="44">
        <v>2023</v>
      </c>
      <c r="E224" s="28">
        <f t="shared" si="82"/>
        <v>299745.33080999996</v>
      </c>
      <c r="F224" s="28">
        <f t="shared" si="81"/>
        <v>215095.43080999996</v>
      </c>
      <c r="G224" s="28">
        <f t="shared" si="81"/>
        <v>84519.099999999991</v>
      </c>
      <c r="H224" s="28">
        <f t="shared" si="81"/>
        <v>0</v>
      </c>
      <c r="I224" s="28">
        <f t="shared" si="81"/>
        <v>130.80000000000001</v>
      </c>
      <c r="J224" s="139"/>
      <c r="K224" s="84"/>
    </row>
    <row r="225" spans="1:11" x14ac:dyDescent="0.25">
      <c r="A225" s="84"/>
      <c r="B225" s="136"/>
      <c r="C225" s="84"/>
      <c r="D225" s="44">
        <v>2024</v>
      </c>
      <c r="E225" s="28">
        <f t="shared" si="82"/>
        <v>179636.58365000002</v>
      </c>
      <c r="F225" s="28">
        <f t="shared" si="81"/>
        <v>114616.80833</v>
      </c>
      <c r="G225" s="28">
        <f t="shared" si="81"/>
        <v>64885.099999999991</v>
      </c>
      <c r="H225" s="28">
        <f t="shared" si="81"/>
        <v>0</v>
      </c>
      <c r="I225" s="28">
        <f t="shared" si="81"/>
        <v>134.67532</v>
      </c>
      <c r="J225" s="139"/>
      <c r="K225" s="84"/>
    </row>
    <row r="226" spans="1:11" x14ac:dyDescent="0.25">
      <c r="A226" s="85"/>
      <c r="B226" s="137"/>
      <c r="C226" s="85"/>
      <c r="D226" s="44">
        <v>2025</v>
      </c>
      <c r="E226" s="28">
        <f t="shared" si="82"/>
        <v>179743.51171999998</v>
      </c>
      <c r="F226" s="28">
        <f t="shared" si="81"/>
        <v>114723.73639999999</v>
      </c>
      <c r="G226" s="28">
        <f t="shared" si="81"/>
        <v>64885.099999999991</v>
      </c>
      <c r="H226" s="28">
        <f t="shared" si="81"/>
        <v>0</v>
      </c>
      <c r="I226" s="28">
        <f t="shared" si="81"/>
        <v>134.67532</v>
      </c>
      <c r="J226" s="140"/>
      <c r="K226" s="85"/>
    </row>
    <row r="227" spans="1:11" x14ac:dyDescent="0.25">
      <c r="A227" s="86" t="s">
        <v>62</v>
      </c>
      <c r="B227" s="87" t="s">
        <v>63</v>
      </c>
      <c r="C227" s="86" t="s">
        <v>8</v>
      </c>
      <c r="D227" s="7" t="s">
        <v>0</v>
      </c>
      <c r="E227" s="1">
        <f t="shared" ref="E227" si="83">SUM(F227:I227)</f>
        <v>259128.64796</v>
      </c>
      <c r="F227" s="1">
        <f>SUM(F228:F232)</f>
        <v>259128.64796</v>
      </c>
      <c r="G227" s="1">
        <f>SUM(G228:G232)</f>
        <v>0</v>
      </c>
      <c r="H227" s="1">
        <f>SUM(H228:H232)</f>
        <v>0</v>
      </c>
      <c r="I227" s="1">
        <f>SUM(I228:I232)</f>
        <v>0</v>
      </c>
      <c r="J227" s="94" t="s">
        <v>337</v>
      </c>
      <c r="K227" s="86" t="s">
        <v>243</v>
      </c>
    </row>
    <row r="228" spans="1:11" x14ac:dyDescent="0.25">
      <c r="A228" s="86"/>
      <c r="B228" s="87"/>
      <c r="C228" s="86"/>
      <c r="D228" s="43">
        <v>2021</v>
      </c>
      <c r="E228" s="8">
        <f>SUM(F228:I228)</f>
        <v>32338.400000000001</v>
      </c>
      <c r="F228" s="8">
        <f>F234+F240+F246+F252+F258</f>
        <v>32338.400000000001</v>
      </c>
      <c r="G228" s="8">
        <f>G234+G240+G246+G252+G258</f>
        <v>0</v>
      </c>
      <c r="H228" s="8">
        <f>H234+H240+H246+H252+H258</f>
        <v>0</v>
      </c>
      <c r="I228" s="8">
        <f>I234+I240+I246+I252+I258</f>
        <v>0</v>
      </c>
      <c r="J228" s="95"/>
      <c r="K228" s="86"/>
    </row>
    <row r="229" spans="1:11" x14ac:dyDescent="0.25">
      <c r="A229" s="86"/>
      <c r="B229" s="87"/>
      <c r="C229" s="86"/>
      <c r="D229" s="43">
        <v>2022</v>
      </c>
      <c r="E229" s="8">
        <f t="shared" ref="E229:E232" si="84">SUM(F229:I229)</f>
        <v>89565.8</v>
      </c>
      <c r="F229" s="8">
        <f t="shared" ref="F229:I232" si="85">F235+F241+F247+F253+F259</f>
        <v>89565.8</v>
      </c>
      <c r="G229" s="8">
        <f t="shared" si="85"/>
        <v>0</v>
      </c>
      <c r="H229" s="8">
        <f t="shared" si="85"/>
        <v>0</v>
      </c>
      <c r="I229" s="8">
        <f t="shared" si="85"/>
        <v>0</v>
      </c>
      <c r="J229" s="95"/>
      <c r="K229" s="86"/>
    </row>
    <row r="230" spans="1:11" x14ac:dyDescent="0.25">
      <c r="A230" s="86"/>
      <c r="B230" s="87"/>
      <c r="C230" s="86"/>
      <c r="D230" s="43">
        <v>2023</v>
      </c>
      <c r="E230" s="8">
        <f t="shared" si="84"/>
        <v>52024.447959999998</v>
      </c>
      <c r="F230" s="8">
        <f>F236+F242+F248+F254+F260</f>
        <v>52024.447959999998</v>
      </c>
      <c r="G230" s="8">
        <f t="shared" si="85"/>
        <v>0</v>
      </c>
      <c r="H230" s="8">
        <f t="shared" si="85"/>
        <v>0</v>
      </c>
      <c r="I230" s="8">
        <f t="shared" si="85"/>
        <v>0</v>
      </c>
      <c r="J230" s="95"/>
      <c r="K230" s="86"/>
    </row>
    <row r="231" spans="1:11" x14ac:dyDescent="0.25">
      <c r="A231" s="86"/>
      <c r="B231" s="87"/>
      <c r="C231" s="86"/>
      <c r="D231" s="43">
        <v>2024</v>
      </c>
      <c r="E231" s="8">
        <f t="shared" si="84"/>
        <v>42600</v>
      </c>
      <c r="F231" s="8">
        <f t="shared" si="85"/>
        <v>42600</v>
      </c>
      <c r="G231" s="8">
        <f t="shared" si="85"/>
        <v>0</v>
      </c>
      <c r="H231" s="8">
        <f t="shared" si="85"/>
        <v>0</v>
      </c>
      <c r="I231" s="8">
        <f t="shared" si="85"/>
        <v>0</v>
      </c>
      <c r="J231" s="95"/>
      <c r="K231" s="86"/>
    </row>
    <row r="232" spans="1:11" x14ac:dyDescent="0.25">
      <c r="A232" s="86"/>
      <c r="B232" s="87"/>
      <c r="C232" s="86"/>
      <c r="D232" s="43">
        <v>2025</v>
      </c>
      <c r="E232" s="8">
        <f t="shared" si="84"/>
        <v>42600</v>
      </c>
      <c r="F232" s="8">
        <f t="shared" si="85"/>
        <v>42600</v>
      </c>
      <c r="G232" s="8">
        <f t="shared" si="85"/>
        <v>0</v>
      </c>
      <c r="H232" s="8">
        <f t="shared" si="85"/>
        <v>0</v>
      </c>
      <c r="I232" s="8">
        <f t="shared" si="85"/>
        <v>0</v>
      </c>
      <c r="J232" s="96"/>
      <c r="K232" s="86"/>
    </row>
    <row r="233" spans="1:11" x14ac:dyDescent="0.25">
      <c r="A233" s="67" t="s">
        <v>64</v>
      </c>
      <c r="B233" s="75" t="s">
        <v>65</v>
      </c>
      <c r="C233" s="67" t="s">
        <v>8</v>
      </c>
      <c r="D233" s="20" t="s">
        <v>0</v>
      </c>
      <c r="E233" s="4">
        <f t="shared" ref="E233" si="86">SUM(F233:I233)</f>
        <v>34000</v>
      </c>
      <c r="F233" s="4">
        <f>SUM(F234:F238)</f>
        <v>34000</v>
      </c>
      <c r="G233" s="4">
        <f>SUM(G234:G238)</f>
        <v>0</v>
      </c>
      <c r="H233" s="4">
        <f>SUM(H234:H238)</f>
        <v>0</v>
      </c>
      <c r="I233" s="4">
        <f>SUM(I234:I238)</f>
        <v>0</v>
      </c>
      <c r="J233" s="88" t="s">
        <v>244</v>
      </c>
      <c r="K233" s="67" t="s">
        <v>245</v>
      </c>
    </row>
    <row r="234" spans="1:11" x14ac:dyDescent="0.25">
      <c r="A234" s="67"/>
      <c r="B234" s="75"/>
      <c r="C234" s="67"/>
      <c r="D234" s="16">
        <v>2021</v>
      </c>
      <c r="E234" s="2">
        <f>SUM(F234:I234)</f>
        <v>6000</v>
      </c>
      <c r="F234" s="2">
        <v>6000</v>
      </c>
      <c r="G234" s="2">
        <v>0</v>
      </c>
      <c r="H234" s="2">
        <v>0</v>
      </c>
      <c r="I234" s="2">
        <v>0</v>
      </c>
      <c r="J234" s="89"/>
      <c r="K234" s="67"/>
    </row>
    <row r="235" spans="1:11" x14ac:dyDescent="0.25">
      <c r="A235" s="67"/>
      <c r="B235" s="75"/>
      <c r="C235" s="67"/>
      <c r="D235" s="16">
        <v>2022</v>
      </c>
      <c r="E235" s="2">
        <f t="shared" ref="E235:E239" si="87">SUM(F235:I235)</f>
        <v>10000</v>
      </c>
      <c r="F235" s="2">
        <v>10000</v>
      </c>
      <c r="G235" s="2">
        <v>0</v>
      </c>
      <c r="H235" s="2">
        <v>0</v>
      </c>
      <c r="I235" s="2">
        <v>0</v>
      </c>
      <c r="J235" s="89"/>
      <c r="K235" s="67"/>
    </row>
    <row r="236" spans="1:11" x14ac:dyDescent="0.25">
      <c r="A236" s="67"/>
      <c r="B236" s="75"/>
      <c r="C236" s="67"/>
      <c r="D236" s="16">
        <v>2023</v>
      </c>
      <c r="E236" s="2">
        <f t="shared" si="87"/>
        <v>6000</v>
      </c>
      <c r="F236" s="2">
        <v>6000</v>
      </c>
      <c r="G236" s="2">
        <v>0</v>
      </c>
      <c r="H236" s="2">
        <v>0</v>
      </c>
      <c r="I236" s="2">
        <v>0</v>
      </c>
      <c r="J236" s="89"/>
      <c r="K236" s="67"/>
    </row>
    <row r="237" spans="1:11" x14ac:dyDescent="0.25">
      <c r="A237" s="67"/>
      <c r="B237" s="75"/>
      <c r="C237" s="67"/>
      <c r="D237" s="16">
        <v>2024</v>
      </c>
      <c r="E237" s="2">
        <f t="shared" si="87"/>
        <v>6000</v>
      </c>
      <c r="F237" s="2">
        <v>6000</v>
      </c>
      <c r="G237" s="2">
        <v>0</v>
      </c>
      <c r="H237" s="2">
        <v>0</v>
      </c>
      <c r="I237" s="2">
        <v>0</v>
      </c>
      <c r="J237" s="89"/>
      <c r="K237" s="67"/>
    </row>
    <row r="238" spans="1:11" x14ac:dyDescent="0.25">
      <c r="A238" s="67"/>
      <c r="B238" s="75"/>
      <c r="C238" s="67"/>
      <c r="D238" s="16">
        <v>2025</v>
      </c>
      <c r="E238" s="2">
        <f t="shared" si="87"/>
        <v>6000</v>
      </c>
      <c r="F238" s="2">
        <v>6000</v>
      </c>
      <c r="G238" s="2">
        <v>0</v>
      </c>
      <c r="H238" s="2">
        <v>0</v>
      </c>
      <c r="I238" s="2">
        <v>0</v>
      </c>
      <c r="J238" s="90"/>
      <c r="K238" s="67"/>
    </row>
    <row r="239" spans="1:11" x14ac:dyDescent="0.25">
      <c r="A239" s="141" t="s">
        <v>66</v>
      </c>
      <c r="B239" s="75" t="s">
        <v>67</v>
      </c>
      <c r="C239" s="67" t="s">
        <v>8</v>
      </c>
      <c r="D239" s="20" t="s">
        <v>0</v>
      </c>
      <c r="E239" s="4">
        <f t="shared" si="87"/>
        <v>18000</v>
      </c>
      <c r="F239" s="4">
        <f>SUM(F240:F244)</f>
        <v>18000</v>
      </c>
      <c r="G239" s="4">
        <f>SUM(G240:G244)</f>
        <v>0</v>
      </c>
      <c r="H239" s="4">
        <f>SUM(H240:H244)</f>
        <v>0</v>
      </c>
      <c r="I239" s="4">
        <f>SUM(I240:I244)</f>
        <v>0</v>
      </c>
      <c r="J239" s="88" t="s">
        <v>246</v>
      </c>
      <c r="K239" s="67" t="s">
        <v>245</v>
      </c>
    </row>
    <row r="240" spans="1:11" x14ac:dyDescent="0.25">
      <c r="A240" s="141"/>
      <c r="B240" s="75"/>
      <c r="C240" s="67"/>
      <c r="D240" s="16">
        <v>2021</v>
      </c>
      <c r="E240" s="2">
        <f>SUM(F240:I240)</f>
        <v>3600</v>
      </c>
      <c r="F240" s="2">
        <v>3600</v>
      </c>
      <c r="G240" s="2">
        <v>0</v>
      </c>
      <c r="H240" s="2">
        <v>0</v>
      </c>
      <c r="I240" s="2">
        <v>0</v>
      </c>
      <c r="J240" s="89"/>
      <c r="K240" s="67"/>
    </row>
    <row r="241" spans="1:11" x14ac:dyDescent="0.25">
      <c r="A241" s="141"/>
      <c r="B241" s="75"/>
      <c r="C241" s="67"/>
      <c r="D241" s="16">
        <v>2022</v>
      </c>
      <c r="E241" s="2">
        <f t="shared" ref="E241:E245" si="88">SUM(F241:I241)</f>
        <v>3600</v>
      </c>
      <c r="F241" s="2">
        <v>3600</v>
      </c>
      <c r="G241" s="2">
        <v>0</v>
      </c>
      <c r="H241" s="2">
        <v>0</v>
      </c>
      <c r="I241" s="2">
        <v>0</v>
      </c>
      <c r="J241" s="89"/>
      <c r="K241" s="67"/>
    </row>
    <row r="242" spans="1:11" x14ac:dyDescent="0.25">
      <c r="A242" s="141"/>
      <c r="B242" s="75"/>
      <c r="C242" s="67"/>
      <c r="D242" s="16">
        <v>2023</v>
      </c>
      <c r="E242" s="2">
        <f t="shared" si="88"/>
        <v>3600</v>
      </c>
      <c r="F242" s="2">
        <v>3600</v>
      </c>
      <c r="G242" s="2">
        <v>0</v>
      </c>
      <c r="H242" s="2">
        <v>0</v>
      </c>
      <c r="I242" s="2">
        <v>0</v>
      </c>
      <c r="J242" s="89"/>
      <c r="K242" s="67"/>
    </row>
    <row r="243" spans="1:11" x14ac:dyDescent="0.25">
      <c r="A243" s="141"/>
      <c r="B243" s="75"/>
      <c r="C243" s="67"/>
      <c r="D243" s="16">
        <v>2024</v>
      </c>
      <c r="E243" s="2">
        <f t="shared" si="88"/>
        <v>3600</v>
      </c>
      <c r="F243" s="2">
        <v>3600</v>
      </c>
      <c r="G243" s="2">
        <v>0</v>
      </c>
      <c r="H243" s="2">
        <v>0</v>
      </c>
      <c r="I243" s="2">
        <v>0</v>
      </c>
      <c r="J243" s="89"/>
      <c r="K243" s="67"/>
    </row>
    <row r="244" spans="1:11" x14ac:dyDescent="0.25">
      <c r="A244" s="141"/>
      <c r="B244" s="75"/>
      <c r="C244" s="67"/>
      <c r="D244" s="16">
        <v>2025</v>
      </c>
      <c r="E244" s="2">
        <f t="shared" si="88"/>
        <v>3600</v>
      </c>
      <c r="F244" s="2">
        <v>3600</v>
      </c>
      <c r="G244" s="2">
        <v>0</v>
      </c>
      <c r="H244" s="2">
        <v>0</v>
      </c>
      <c r="I244" s="2">
        <v>0</v>
      </c>
      <c r="J244" s="90"/>
      <c r="K244" s="67"/>
    </row>
    <row r="245" spans="1:11" x14ac:dyDescent="0.25">
      <c r="A245" s="141" t="s">
        <v>68</v>
      </c>
      <c r="B245" s="88" t="s">
        <v>69</v>
      </c>
      <c r="C245" s="67" t="s">
        <v>44</v>
      </c>
      <c r="D245" s="20" t="s">
        <v>0</v>
      </c>
      <c r="E245" s="4">
        <f t="shared" si="88"/>
        <v>20165.8</v>
      </c>
      <c r="F245" s="4">
        <f>SUM(F246:F250)</f>
        <v>20165.8</v>
      </c>
      <c r="G245" s="4">
        <f>SUM(G246:G250)</f>
        <v>0</v>
      </c>
      <c r="H245" s="4">
        <f>SUM(H246:H250)</f>
        <v>0</v>
      </c>
      <c r="I245" s="4">
        <f>SUM(I246:I250)</f>
        <v>0</v>
      </c>
      <c r="J245" s="88" t="s">
        <v>247</v>
      </c>
      <c r="K245" s="67" t="s">
        <v>9</v>
      </c>
    </row>
    <row r="246" spans="1:11" x14ac:dyDescent="0.25">
      <c r="A246" s="141"/>
      <c r="B246" s="89"/>
      <c r="C246" s="67"/>
      <c r="D246" s="55">
        <v>2021</v>
      </c>
      <c r="E246" s="2">
        <f>SUM(F246:I246)</f>
        <v>7200</v>
      </c>
      <c r="F246" s="2">
        <v>7200</v>
      </c>
      <c r="G246" s="2">
        <v>0</v>
      </c>
      <c r="H246" s="2">
        <v>0</v>
      </c>
      <c r="I246" s="2">
        <v>0</v>
      </c>
      <c r="J246" s="89"/>
      <c r="K246" s="67"/>
    </row>
    <row r="247" spans="1:11" x14ac:dyDescent="0.25">
      <c r="A247" s="141"/>
      <c r="B247" s="89"/>
      <c r="C247" s="67"/>
      <c r="D247" s="55">
        <v>2022</v>
      </c>
      <c r="E247" s="2">
        <f t="shared" ref="E247:E251" si="89">SUM(F247:I247)</f>
        <v>12965.8</v>
      </c>
      <c r="F247" s="2">
        <v>12965.8</v>
      </c>
      <c r="G247" s="2">
        <v>0</v>
      </c>
      <c r="H247" s="2">
        <v>0</v>
      </c>
      <c r="I247" s="2">
        <v>0</v>
      </c>
      <c r="J247" s="89"/>
      <c r="K247" s="67"/>
    </row>
    <row r="248" spans="1:11" x14ac:dyDescent="0.25">
      <c r="A248" s="141"/>
      <c r="B248" s="89"/>
      <c r="C248" s="67"/>
      <c r="D248" s="55">
        <v>2023</v>
      </c>
      <c r="E248" s="2">
        <f t="shared" si="89"/>
        <v>0</v>
      </c>
      <c r="F248" s="2">
        <v>0</v>
      </c>
      <c r="G248" s="2">
        <v>0</v>
      </c>
      <c r="H248" s="2">
        <v>0</v>
      </c>
      <c r="I248" s="2">
        <v>0</v>
      </c>
      <c r="J248" s="89"/>
      <c r="K248" s="67"/>
    </row>
    <row r="249" spans="1:11" x14ac:dyDescent="0.25">
      <c r="A249" s="141"/>
      <c r="B249" s="89"/>
      <c r="C249" s="67"/>
      <c r="D249" s="55">
        <v>2024</v>
      </c>
      <c r="E249" s="2">
        <f t="shared" si="89"/>
        <v>0</v>
      </c>
      <c r="F249" s="2">
        <v>0</v>
      </c>
      <c r="G249" s="2">
        <v>0</v>
      </c>
      <c r="H249" s="2">
        <v>0</v>
      </c>
      <c r="I249" s="2">
        <v>0</v>
      </c>
      <c r="J249" s="89"/>
      <c r="K249" s="67"/>
    </row>
    <row r="250" spans="1:11" x14ac:dyDescent="0.25">
      <c r="A250" s="141"/>
      <c r="B250" s="90"/>
      <c r="C250" s="67"/>
      <c r="D250" s="55">
        <v>2025</v>
      </c>
      <c r="E250" s="2">
        <f t="shared" si="89"/>
        <v>0</v>
      </c>
      <c r="F250" s="2">
        <v>0</v>
      </c>
      <c r="G250" s="2">
        <v>0</v>
      </c>
      <c r="H250" s="2">
        <v>0</v>
      </c>
      <c r="I250" s="2">
        <v>0</v>
      </c>
      <c r="J250" s="90"/>
      <c r="K250" s="67"/>
    </row>
    <row r="251" spans="1:11" x14ac:dyDescent="0.25">
      <c r="A251" s="67" t="s">
        <v>70</v>
      </c>
      <c r="B251" s="88" t="s">
        <v>366</v>
      </c>
      <c r="C251" s="67" t="s">
        <v>8</v>
      </c>
      <c r="D251" s="20" t="s">
        <v>0</v>
      </c>
      <c r="E251" s="4">
        <f t="shared" si="89"/>
        <v>173305.84795999998</v>
      </c>
      <c r="F251" s="4">
        <f>SUM(F252:F256)</f>
        <v>173305.84795999998</v>
      </c>
      <c r="G251" s="4">
        <f>SUM(G252:G256)</f>
        <v>0</v>
      </c>
      <c r="H251" s="4">
        <f>SUM(H252:H256)</f>
        <v>0</v>
      </c>
      <c r="I251" s="4">
        <f>SUM(I252:I256)</f>
        <v>0</v>
      </c>
      <c r="J251" s="88" t="s">
        <v>325</v>
      </c>
      <c r="K251" s="67" t="s">
        <v>248</v>
      </c>
    </row>
    <row r="252" spans="1:11" x14ac:dyDescent="0.25">
      <c r="A252" s="67"/>
      <c r="B252" s="89"/>
      <c r="C252" s="67"/>
      <c r="D252" s="61">
        <v>2021</v>
      </c>
      <c r="E252" s="2">
        <f>SUM(F252:I252)</f>
        <v>12538.4</v>
      </c>
      <c r="F252" s="2">
        <v>12538.4</v>
      </c>
      <c r="G252" s="2">
        <v>0</v>
      </c>
      <c r="H252" s="2">
        <v>0</v>
      </c>
      <c r="I252" s="2">
        <v>0</v>
      </c>
      <c r="J252" s="89"/>
      <c r="K252" s="67"/>
    </row>
    <row r="253" spans="1:11" x14ac:dyDescent="0.25">
      <c r="A253" s="67"/>
      <c r="B253" s="89"/>
      <c r="C253" s="67"/>
      <c r="D253" s="61">
        <v>2022</v>
      </c>
      <c r="E253" s="2">
        <f t="shared" ref="E253:E257" si="90">SUM(F253:I253)</f>
        <v>60000</v>
      </c>
      <c r="F253" s="2">
        <v>60000</v>
      </c>
      <c r="G253" s="2">
        <v>0</v>
      </c>
      <c r="H253" s="2">
        <v>0</v>
      </c>
      <c r="I253" s="2">
        <v>0</v>
      </c>
      <c r="J253" s="89"/>
      <c r="K253" s="67"/>
    </row>
    <row r="254" spans="1:11" x14ac:dyDescent="0.25">
      <c r="A254" s="67"/>
      <c r="B254" s="89"/>
      <c r="C254" s="67"/>
      <c r="D254" s="61">
        <v>2023</v>
      </c>
      <c r="E254" s="2">
        <f t="shared" si="90"/>
        <v>40767.447959999998</v>
      </c>
      <c r="F254" s="2">
        <f>40000+767.44796</f>
        <v>40767.447959999998</v>
      </c>
      <c r="G254" s="2">
        <v>0</v>
      </c>
      <c r="H254" s="2">
        <v>0</v>
      </c>
      <c r="I254" s="2">
        <v>0</v>
      </c>
      <c r="J254" s="89"/>
      <c r="K254" s="67"/>
    </row>
    <row r="255" spans="1:11" x14ac:dyDescent="0.25">
      <c r="A255" s="67"/>
      <c r="B255" s="89"/>
      <c r="C255" s="67"/>
      <c r="D255" s="61">
        <v>2024</v>
      </c>
      <c r="E255" s="2">
        <f t="shared" si="90"/>
        <v>30000</v>
      </c>
      <c r="F255" s="2">
        <v>30000</v>
      </c>
      <c r="G255" s="2">
        <v>0</v>
      </c>
      <c r="H255" s="2">
        <v>0</v>
      </c>
      <c r="I255" s="2">
        <v>0</v>
      </c>
      <c r="J255" s="89"/>
      <c r="K255" s="67"/>
    </row>
    <row r="256" spans="1:11" x14ac:dyDescent="0.25">
      <c r="A256" s="67"/>
      <c r="B256" s="89"/>
      <c r="C256" s="67"/>
      <c r="D256" s="61">
        <v>2025</v>
      </c>
      <c r="E256" s="2">
        <f t="shared" si="90"/>
        <v>30000</v>
      </c>
      <c r="F256" s="2">
        <v>30000</v>
      </c>
      <c r="G256" s="2">
        <v>0</v>
      </c>
      <c r="H256" s="2">
        <v>0</v>
      </c>
      <c r="I256" s="2">
        <v>0</v>
      </c>
      <c r="J256" s="90"/>
      <c r="K256" s="67"/>
    </row>
    <row r="257" spans="1:11" x14ac:dyDescent="0.25">
      <c r="A257" s="67" t="s">
        <v>71</v>
      </c>
      <c r="B257" s="88" t="s">
        <v>72</v>
      </c>
      <c r="C257" s="67" t="s">
        <v>8</v>
      </c>
      <c r="D257" s="20" t="s">
        <v>0</v>
      </c>
      <c r="E257" s="4">
        <f t="shared" si="90"/>
        <v>13657</v>
      </c>
      <c r="F257" s="4">
        <f>SUM(F258:F262)</f>
        <v>13657</v>
      </c>
      <c r="G257" s="4">
        <f>SUM(G258:G262)</f>
        <v>0</v>
      </c>
      <c r="H257" s="4">
        <f>SUM(H258:H262)</f>
        <v>0</v>
      </c>
      <c r="I257" s="4">
        <f>SUM(I258:I262)</f>
        <v>0</v>
      </c>
      <c r="J257" s="88" t="s">
        <v>383</v>
      </c>
      <c r="K257" s="67" t="s">
        <v>248</v>
      </c>
    </row>
    <row r="258" spans="1:11" x14ac:dyDescent="0.25">
      <c r="A258" s="67"/>
      <c r="B258" s="89"/>
      <c r="C258" s="67"/>
      <c r="D258" s="61">
        <v>2021</v>
      </c>
      <c r="E258" s="2">
        <f>SUM(F258:I258)</f>
        <v>3000</v>
      </c>
      <c r="F258" s="2">
        <v>3000</v>
      </c>
      <c r="G258" s="2">
        <v>0</v>
      </c>
      <c r="H258" s="2">
        <v>0</v>
      </c>
      <c r="I258" s="2">
        <v>0</v>
      </c>
      <c r="J258" s="89"/>
      <c r="K258" s="67"/>
    </row>
    <row r="259" spans="1:11" x14ac:dyDescent="0.25">
      <c r="A259" s="67"/>
      <c r="B259" s="89"/>
      <c r="C259" s="67"/>
      <c r="D259" s="61">
        <v>2022</v>
      </c>
      <c r="E259" s="2">
        <f t="shared" ref="E259:E263" si="91">SUM(F259:I259)</f>
        <v>3000</v>
      </c>
      <c r="F259" s="2">
        <v>3000</v>
      </c>
      <c r="G259" s="2">
        <v>0</v>
      </c>
      <c r="H259" s="2">
        <v>0</v>
      </c>
      <c r="I259" s="2">
        <v>0</v>
      </c>
      <c r="J259" s="89"/>
      <c r="K259" s="67"/>
    </row>
    <row r="260" spans="1:11" x14ac:dyDescent="0.25">
      <c r="A260" s="67"/>
      <c r="B260" s="89"/>
      <c r="C260" s="67"/>
      <c r="D260" s="61">
        <v>2023</v>
      </c>
      <c r="E260" s="2">
        <f t="shared" si="91"/>
        <v>1657</v>
      </c>
      <c r="F260" s="2">
        <f>3000-1343</f>
        <v>1657</v>
      </c>
      <c r="G260" s="2">
        <v>0</v>
      </c>
      <c r="H260" s="2">
        <v>0</v>
      </c>
      <c r="I260" s="2">
        <v>0</v>
      </c>
      <c r="J260" s="89"/>
      <c r="K260" s="67"/>
    </row>
    <row r="261" spans="1:11" x14ac:dyDescent="0.25">
      <c r="A261" s="67"/>
      <c r="B261" s="89"/>
      <c r="C261" s="67"/>
      <c r="D261" s="61">
        <v>2024</v>
      </c>
      <c r="E261" s="2">
        <f t="shared" si="91"/>
        <v>3000</v>
      </c>
      <c r="F261" s="2">
        <v>3000</v>
      </c>
      <c r="G261" s="2">
        <v>0</v>
      </c>
      <c r="H261" s="2">
        <v>0</v>
      </c>
      <c r="I261" s="2">
        <v>0</v>
      </c>
      <c r="J261" s="89"/>
      <c r="K261" s="67"/>
    </row>
    <row r="262" spans="1:11" x14ac:dyDescent="0.25">
      <c r="A262" s="67"/>
      <c r="B262" s="89"/>
      <c r="C262" s="67"/>
      <c r="D262" s="61">
        <v>2025</v>
      </c>
      <c r="E262" s="2">
        <f t="shared" si="91"/>
        <v>3000</v>
      </c>
      <c r="F262" s="2">
        <v>3000</v>
      </c>
      <c r="G262" s="2">
        <v>0</v>
      </c>
      <c r="H262" s="2">
        <v>0</v>
      </c>
      <c r="I262" s="2">
        <v>0</v>
      </c>
      <c r="J262" s="90"/>
      <c r="K262" s="67"/>
    </row>
    <row r="263" spans="1:11" x14ac:dyDescent="0.25">
      <c r="A263" s="86" t="s">
        <v>73</v>
      </c>
      <c r="B263" s="87" t="s">
        <v>74</v>
      </c>
      <c r="C263" s="86" t="s">
        <v>8</v>
      </c>
      <c r="D263" s="7" t="s">
        <v>0</v>
      </c>
      <c r="E263" s="1">
        <f t="shared" si="91"/>
        <v>201579.45371999999</v>
      </c>
      <c r="F263" s="1">
        <f>SUM(F264:F268)</f>
        <v>201579.45371999999</v>
      </c>
      <c r="G263" s="1">
        <f>SUM(G264:G268)</f>
        <v>0</v>
      </c>
      <c r="H263" s="1">
        <f>SUM(H264:H268)</f>
        <v>0</v>
      </c>
      <c r="I263" s="1">
        <f>SUM(I264:I268)</f>
        <v>0</v>
      </c>
      <c r="J263" s="94" t="s">
        <v>249</v>
      </c>
      <c r="K263" s="86" t="s">
        <v>377</v>
      </c>
    </row>
    <row r="264" spans="1:11" x14ac:dyDescent="0.25">
      <c r="A264" s="86"/>
      <c r="B264" s="87"/>
      <c r="C264" s="86"/>
      <c r="D264" s="43">
        <v>2021</v>
      </c>
      <c r="E264" s="8">
        <f>SUM(F264:I264)</f>
        <v>29025.558000000001</v>
      </c>
      <c r="F264" s="8">
        <f t="shared" ref="F264:I264" si="92">F270+F276+F282+F288+F294+F300+F312+F306+F318</f>
        <v>29025.558000000001</v>
      </c>
      <c r="G264" s="8">
        <f t="shared" si="92"/>
        <v>0</v>
      </c>
      <c r="H264" s="8">
        <f t="shared" si="92"/>
        <v>0</v>
      </c>
      <c r="I264" s="8">
        <f t="shared" si="92"/>
        <v>0</v>
      </c>
      <c r="J264" s="95"/>
      <c r="K264" s="86"/>
    </row>
    <row r="265" spans="1:11" x14ac:dyDescent="0.25">
      <c r="A265" s="86"/>
      <c r="B265" s="87"/>
      <c r="C265" s="86"/>
      <c r="D265" s="43">
        <v>2022</v>
      </c>
      <c r="E265" s="8">
        <f t="shared" ref="E265:E268" si="93">SUM(F265:I265)</f>
        <v>25192.39572</v>
      </c>
      <c r="F265" s="8">
        <f>F271+F277+F283+F289+F295+F301+F313+F307+F319</f>
        <v>25192.39572</v>
      </c>
      <c r="G265" s="8">
        <f t="shared" ref="G265:I265" si="94">G271+G277+G283+G289+G295+G301+G313+G307+G319</f>
        <v>0</v>
      </c>
      <c r="H265" s="8">
        <f t="shared" si="94"/>
        <v>0</v>
      </c>
      <c r="I265" s="8">
        <f t="shared" si="94"/>
        <v>0</v>
      </c>
      <c r="J265" s="95"/>
      <c r="K265" s="86"/>
    </row>
    <row r="266" spans="1:11" x14ac:dyDescent="0.25">
      <c r="A266" s="86"/>
      <c r="B266" s="87"/>
      <c r="C266" s="86"/>
      <c r="D266" s="43">
        <v>2023</v>
      </c>
      <c r="E266" s="8">
        <f t="shared" si="93"/>
        <v>107361.5</v>
      </c>
      <c r="F266" s="8">
        <f t="shared" ref="F266:I266" si="95">F272+F278+F284+F290+F296+F302+F314+F308+F320</f>
        <v>107361.5</v>
      </c>
      <c r="G266" s="8">
        <f t="shared" si="95"/>
        <v>0</v>
      </c>
      <c r="H266" s="8">
        <f t="shared" si="95"/>
        <v>0</v>
      </c>
      <c r="I266" s="8">
        <f t="shared" si="95"/>
        <v>0</v>
      </c>
      <c r="J266" s="95"/>
      <c r="K266" s="86"/>
    </row>
    <row r="267" spans="1:11" x14ac:dyDescent="0.25">
      <c r="A267" s="86"/>
      <c r="B267" s="87"/>
      <c r="C267" s="86"/>
      <c r="D267" s="43">
        <v>2024</v>
      </c>
      <c r="E267" s="8">
        <f t="shared" si="93"/>
        <v>20000</v>
      </c>
      <c r="F267" s="8">
        <f t="shared" ref="F267:I267" si="96">F273+F279+F285+F291+F297+F303+F315+F309+F321</f>
        <v>20000</v>
      </c>
      <c r="G267" s="8">
        <f t="shared" si="96"/>
        <v>0</v>
      </c>
      <c r="H267" s="8">
        <f t="shared" si="96"/>
        <v>0</v>
      </c>
      <c r="I267" s="8">
        <f t="shared" si="96"/>
        <v>0</v>
      </c>
      <c r="J267" s="95"/>
      <c r="K267" s="86"/>
    </row>
    <row r="268" spans="1:11" x14ac:dyDescent="0.25">
      <c r="A268" s="86"/>
      <c r="B268" s="87"/>
      <c r="C268" s="86"/>
      <c r="D268" s="43">
        <v>2025</v>
      </c>
      <c r="E268" s="8">
        <f t="shared" si="93"/>
        <v>20000</v>
      </c>
      <c r="F268" s="8">
        <f t="shared" ref="F268:I268" si="97">F274+F280+F286+F292+F298+F304+F316+F310+F322</f>
        <v>20000</v>
      </c>
      <c r="G268" s="8">
        <f t="shared" si="97"/>
        <v>0</v>
      </c>
      <c r="H268" s="8">
        <f t="shared" si="97"/>
        <v>0</v>
      </c>
      <c r="I268" s="8">
        <f t="shared" si="97"/>
        <v>0</v>
      </c>
      <c r="J268" s="96"/>
      <c r="K268" s="86"/>
    </row>
    <row r="269" spans="1:11" x14ac:dyDescent="0.25">
      <c r="A269" s="142" t="s">
        <v>75</v>
      </c>
      <c r="B269" s="88" t="s">
        <v>76</v>
      </c>
      <c r="C269" s="68" t="s">
        <v>44</v>
      </c>
      <c r="D269" s="20" t="s">
        <v>0</v>
      </c>
      <c r="E269" s="4">
        <f t="shared" ref="E269" si="98">SUM(F269:I269)</f>
        <v>9300</v>
      </c>
      <c r="F269" s="4">
        <f>SUM(F270:F274)</f>
        <v>9300</v>
      </c>
      <c r="G269" s="4">
        <f>SUM(G270:G274)</f>
        <v>0</v>
      </c>
      <c r="H269" s="4">
        <f>SUM(H270:H274)</f>
        <v>0</v>
      </c>
      <c r="I269" s="4">
        <f>SUM(I270:I274)</f>
        <v>0</v>
      </c>
      <c r="J269" s="88" t="s">
        <v>250</v>
      </c>
      <c r="K269" s="68" t="s">
        <v>251</v>
      </c>
    </row>
    <row r="270" spans="1:11" x14ac:dyDescent="0.25">
      <c r="A270" s="69"/>
      <c r="B270" s="89" t="s">
        <v>76</v>
      </c>
      <c r="C270" s="69"/>
      <c r="D270" s="16">
        <v>2021</v>
      </c>
      <c r="E270" s="2">
        <f>SUM(F270:I270)</f>
        <v>5300</v>
      </c>
      <c r="F270" s="2">
        <v>5300</v>
      </c>
      <c r="G270" s="5">
        <v>0</v>
      </c>
      <c r="H270" s="5">
        <v>0</v>
      </c>
      <c r="I270" s="5">
        <v>0</v>
      </c>
      <c r="J270" s="89"/>
      <c r="K270" s="69"/>
    </row>
    <row r="271" spans="1:11" x14ac:dyDescent="0.25">
      <c r="A271" s="69"/>
      <c r="B271" s="89" t="s">
        <v>76</v>
      </c>
      <c r="C271" s="69"/>
      <c r="D271" s="16">
        <v>2022</v>
      </c>
      <c r="E271" s="2">
        <f t="shared" ref="E271:E275" si="99">SUM(F271:I271)</f>
        <v>4000</v>
      </c>
      <c r="F271" s="2">
        <v>4000</v>
      </c>
      <c r="G271" s="5">
        <v>0</v>
      </c>
      <c r="H271" s="5">
        <v>0</v>
      </c>
      <c r="I271" s="5">
        <v>0</v>
      </c>
      <c r="J271" s="89"/>
      <c r="K271" s="69"/>
    </row>
    <row r="272" spans="1:11" x14ac:dyDescent="0.25">
      <c r="A272" s="69"/>
      <c r="B272" s="89" t="s">
        <v>76</v>
      </c>
      <c r="C272" s="69"/>
      <c r="D272" s="16">
        <v>2023</v>
      </c>
      <c r="E272" s="2">
        <f t="shared" si="99"/>
        <v>0</v>
      </c>
      <c r="F272" s="2">
        <v>0</v>
      </c>
      <c r="G272" s="5">
        <v>0</v>
      </c>
      <c r="H272" s="5">
        <v>0</v>
      </c>
      <c r="I272" s="5">
        <v>0</v>
      </c>
      <c r="J272" s="89"/>
      <c r="K272" s="69"/>
    </row>
    <row r="273" spans="1:11" x14ac:dyDescent="0.25">
      <c r="A273" s="69"/>
      <c r="B273" s="89" t="s">
        <v>76</v>
      </c>
      <c r="C273" s="69"/>
      <c r="D273" s="16">
        <v>2024</v>
      </c>
      <c r="E273" s="2">
        <f t="shared" si="99"/>
        <v>0</v>
      </c>
      <c r="F273" s="2">
        <v>0</v>
      </c>
      <c r="G273" s="5">
        <v>0</v>
      </c>
      <c r="H273" s="5">
        <v>0</v>
      </c>
      <c r="I273" s="5">
        <v>0</v>
      </c>
      <c r="J273" s="89"/>
      <c r="K273" s="69"/>
    </row>
    <row r="274" spans="1:11" x14ac:dyDescent="0.25">
      <c r="A274" s="70"/>
      <c r="B274" s="90" t="s">
        <v>76</v>
      </c>
      <c r="C274" s="70"/>
      <c r="D274" s="16">
        <v>2025</v>
      </c>
      <c r="E274" s="2">
        <f t="shared" si="99"/>
        <v>0</v>
      </c>
      <c r="F274" s="2">
        <v>0</v>
      </c>
      <c r="G274" s="5">
        <v>0</v>
      </c>
      <c r="H274" s="5">
        <v>0</v>
      </c>
      <c r="I274" s="5">
        <v>0</v>
      </c>
      <c r="J274" s="90"/>
      <c r="K274" s="70"/>
    </row>
    <row r="275" spans="1:11" x14ac:dyDescent="0.25">
      <c r="A275" s="67" t="s">
        <v>77</v>
      </c>
      <c r="B275" s="88" t="s">
        <v>78</v>
      </c>
      <c r="C275" s="68">
        <v>2021</v>
      </c>
      <c r="D275" s="20" t="s">
        <v>0</v>
      </c>
      <c r="E275" s="4">
        <f t="shared" si="99"/>
        <v>4500</v>
      </c>
      <c r="F275" s="4">
        <f>SUM(F276:F280)</f>
        <v>4500</v>
      </c>
      <c r="G275" s="4">
        <f>SUM(G276:G280)</f>
        <v>0</v>
      </c>
      <c r="H275" s="4">
        <f>SUM(H276:H280)</f>
        <v>0</v>
      </c>
      <c r="I275" s="4">
        <f>SUM(I276:I280)</f>
        <v>0</v>
      </c>
      <c r="J275" s="88" t="s">
        <v>252</v>
      </c>
      <c r="K275" s="68" t="s">
        <v>251</v>
      </c>
    </row>
    <row r="276" spans="1:11" x14ac:dyDescent="0.25">
      <c r="A276" s="69"/>
      <c r="B276" s="89" t="s">
        <v>76</v>
      </c>
      <c r="C276" s="69"/>
      <c r="D276" s="16">
        <v>2021</v>
      </c>
      <c r="E276" s="2">
        <f>SUM(F276:I276)</f>
        <v>4500</v>
      </c>
      <c r="F276" s="2">
        <v>4500</v>
      </c>
      <c r="G276" s="5">
        <v>0</v>
      </c>
      <c r="H276" s="5">
        <v>0</v>
      </c>
      <c r="I276" s="5">
        <v>0</v>
      </c>
      <c r="J276" s="89"/>
      <c r="K276" s="69"/>
    </row>
    <row r="277" spans="1:11" x14ac:dyDescent="0.25">
      <c r="A277" s="69"/>
      <c r="B277" s="89" t="s">
        <v>76</v>
      </c>
      <c r="C277" s="69"/>
      <c r="D277" s="16">
        <v>2022</v>
      </c>
      <c r="E277" s="2">
        <f t="shared" ref="E277:E281" si="100">SUM(F277:I277)</f>
        <v>0</v>
      </c>
      <c r="F277" s="2">
        <v>0</v>
      </c>
      <c r="G277" s="5">
        <v>0</v>
      </c>
      <c r="H277" s="5">
        <v>0</v>
      </c>
      <c r="I277" s="5">
        <v>0</v>
      </c>
      <c r="J277" s="89"/>
      <c r="K277" s="69"/>
    </row>
    <row r="278" spans="1:11" x14ac:dyDescent="0.25">
      <c r="A278" s="69"/>
      <c r="B278" s="89" t="s">
        <v>76</v>
      </c>
      <c r="C278" s="69"/>
      <c r="D278" s="16">
        <v>2023</v>
      </c>
      <c r="E278" s="2">
        <f t="shared" si="100"/>
        <v>0</v>
      </c>
      <c r="F278" s="2">
        <v>0</v>
      </c>
      <c r="G278" s="5">
        <v>0</v>
      </c>
      <c r="H278" s="5">
        <v>0</v>
      </c>
      <c r="I278" s="5">
        <v>0</v>
      </c>
      <c r="J278" s="89"/>
      <c r="K278" s="69"/>
    </row>
    <row r="279" spans="1:11" x14ac:dyDescent="0.25">
      <c r="A279" s="69"/>
      <c r="B279" s="89" t="s">
        <v>76</v>
      </c>
      <c r="C279" s="69"/>
      <c r="D279" s="16">
        <v>2024</v>
      </c>
      <c r="E279" s="2">
        <f t="shared" si="100"/>
        <v>0</v>
      </c>
      <c r="F279" s="2">
        <v>0</v>
      </c>
      <c r="G279" s="5">
        <v>0</v>
      </c>
      <c r="H279" s="5">
        <v>0</v>
      </c>
      <c r="I279" s="5">
        <v>0</v>
      </c>
      <c r="J279" s="89"/>
      <c r="K279" s="69"/>
    </row>
    <row r="280" spans="1:11" x14ac:dyDescent="0.25">
      <c r="A280" s="70"/>
      <c r="B280" s="90" t="s">
        <v>76</v>
      </c>
      <c r="C280" s="70"/>
      <c r="D280" s="16">
        <v>2025</v>
      </c>
      <c r="E280" s="2">
        <f t="shared" si="100"/>
        <v>0</v>
      </c>
      <c r="F280" s="2">
        <v>0</v>
      </c>
      <c r="G280" s="5">
        <v>0</v>
      </c>
      <c r="H280" s="5">
        <v>0</v>
      </c>
      <c r="I280" s="5">
        <v>0</v>
      </c>
      <c r="J280" s="90"/>
      <c r="K280" s="70"/>
    </row>
    <row r="281" spans="1:11" x14ac:dyDescent="0.25">
      <c r="A281" s="67" t="s">
        <v>79</v>
      </c>
      <c r="B281" s="88" t="s">
        <v>80</v>
      </c>
      <c r="C281" s="68" t="s">
        <v>44</v>
      </c>
      <c r="D281" s="20" t="s">
        <v>0</v>
      </c>
      <c r="E281" s="4">
        <f t="shared" si="100"/>
        <v>18000</v>
      </c>
      <c r="F281" s="4">
        <f>SUM(F282:F286)</f>
        <v>18000</v>
      </c>
      <c r="G281" s="4">
        <f>SUM(G282:G286)</f>
        <v>0</v>
      </c>
      <c r="H281" s="4">
        <f>SUM(H282:H286)</f>
        <v>0</v>
      </c>
      <c r="I281" s="4">
        <f>SUM(I282:I286)</f>
        <v>0</v>
      </c>
      <c r="J281" s="88" t="s">
        <v>250</v>
      </c>
      <c r="K281" s="68" t="s">
        <v>251</v>
      </c>
    </row>
    <row r="282" spans="1:11" x14ac:dyDescent="0.25">
      <c r="A282" s="69"/>
      <c r="B282" s="89"/>
      <c r="C282" s="69"/>
      <c r="D282" s="16">
        <v>2021</v>
      </c>
      <c r="E282" s="2">
        <f>SUM(F282:I282)</f>
        <v>9000</v>
      </c>
      <c r="F282" s="2">
        <v>9000</v>
      </c>
      <c r="G282" s="5">
        <v>0</v>
      </c>
      <c r="H282" s="5">
        <v>0</v>
      </c>
      <c r="I282" s="5">
        <v>0</v>
      </c>
      <c r="J282" s="89"/>
      <c r="K282" s="69"/>
    </row>
    <row r="283" spans="1:11" x14ac:dyDescent="0.25">
      <c r="A283" s="69"/>
      <c r="B283" s="89"/>
      <c r="C283" s="69"/>
      <c r="D283" s="16">
        <v>2022</v>
      </c>
      <c r="E283" s="2">
        <f t="shared" ref="E283:E287" si="101">SUM(F283:I283)</f>
        <v>9000</v>
      </c>
      <c r="F283" s="2">
        <v>9000</v>
      </c>
      <c r="G283" s="5">
        <v>0</v>
      </c>
      <c r="H283" s="5">
        <v>0</v>
      </c>
      <c r="I283" s="5">
        <v>0</v>
      </c>
      <c r="J283" s="89"/>
      <c r="K283" s="69"/>
    </row>
    <row r="284" spans="1:11" x14ac:dyDescent="0.25">
      <c r="A284" s="69"/>
      <c r="B284" s="89"/>
      <c r="C284" s="69"/>
      <c r="D284" s="16">
        <v>2023</v>
      </c>
      <c r="E284" s="2">
        <f t="shared" si="101"/>
        <v>0</v>
      </c>
      <c r="F284" s="2">
        <v>0</v>
      </c>
      <c r="G284" s="5">
        <v>0</v>
      </c>
      <c r="H284" s="5">
        <v>0</v>
      </c>
      <c r="I284" s="5">
        <v>0</v>
      </c>
      <c r="J284" s="89"/>
      <c r="K284" s="69"/>
    </row>
    <row r="285" spans="1:11" x14ac:dyDescent="0.25">
      <c r="A285" s="69"/>
      <c r="B285" s="89"/>
      <c r="C285" s="69"/>
      <c r="D285" s="16">
        <v>2024</v>
      </c>
      <c r="E285" s="2">
        <f t="shared" si="101"/>
        <v>0</v>
      </c>
      <c r="F285" s="2">
        <v>0</v>
      </c>
      <c r="G285" s="5">
        <v>0</v>
      </c>
      <c r="H285" s="5">
        <v>0</v>
      </c>
      <c r="I285" s="5">
        <v>0</v>
      </c>
      <c r="J285" s="89"/>
      <c r="K285" s="69"/>
    </row>
    <row r="286" spans="1:11" x14ac:dyDescent="0.25">
      <c r="A286" s="70"/>
      <c r="B286" s="90"/>
      <c r="C286" s="70"/>
      <c r="D286" s="16">
        <v>2025</v>
      </c>
      <c r="E286" s="2">
        <f t="shared" si="101"/>
        <v>0</v>
      </c>
      <c r="F286" s="2">
        <v>0</v>
      </c>
      <c r="G286" s="5">
        <v>0</v>
      </c>
      <c r="H286" s="5">
        <v>0</v>
      </c>
      <c r="I286" s="5">
        <v>0</v>
      </c>
      <c r="J286" s="90"/>
      <c r="K286" s="70"/>
    </row>
    <row r="287" spans="1:11" x14ac:dyDescent="0.25">
      <c r="A287" s="67" t="s">
        <v>81</v>
      </c>
      <c r="B287" s="88" t="s">
        <v>82</v>
      </c>
      <c r="C287" s="68" t="s">
        <v>44</v>
      </c>
      <c r="D287" s="20" t="s">
        <v>0</v>
      </c>
      <c r="E287" s="4">
        <f t="shared" si="101"/>
        <v>8000</v>
      </c>
      <c r="F287" s="4">
        <f>SUM(F288:F292)</f>
        <v>8000</v>
      </c>
      <c r="G287" s="4">
        <f>SUM(G288:G292)</f>
        <v>0</v>
      </c>
      <c r="H287" s="4">
        <f>SUM(H288:H292)</f>
        <v>0</v>
      </c>
      <c r="I287" s="4">
        <f>SUM(I288:I292)</f>
        <v>0</v>
      </c>
      <c r="J287" s="88" t="s">
        <v>250</v>
      </c>
      <c r="K287" s="68" t="s">
        <v>251</v>
      </c>
    </row>
    <row r="288" spans="1:11" x14ac:dyDescent="0.25">
      <c r="A288" s="69"/>
      <c r="B288" s="89"/>
      <c r="C288" s="69"/>
      <c r="D288" s="16">
        <v>2021</v>
      </c>
      <c r="E288" s="2">
        <f>SUM(F288:I288)</f>
        <v>5000</v>
      </c>
      <c r="F288" s="2">
        <v>5000</v>
      </c>
      <c r="G288" s="5">
        <v>0</v>
      </c>
      <c r="H288" s="5">
        <v>0</v>
      </c>
      <c r="I288" s="5">
        <v>0</v>
      </c>
      <c r="J288" s="89"/>
      <c r="K288" s="69"/>
    </row>
    <row r="289" spans="1:11" x14ac:dyDescent="0.25">
      <c r="A289" s="69"/>
      <c r="B289" s="89"/>
      <c r="C289" s="69"/>
      <c r="D289" s="16">
        <v>2022</v>
      </c>
      <c r="E289" s="2">
        <f t="shared" ref="E289:E293" si="102">SUM(F289:I289)</f>
        <v>3000</v>
      </c>
      <c r="F289" s="2">
        <v>3000</v>
      </c>
      <c r="G289" s="5">
        <v>0</v>
      </c>
      <c r="H289" s="5">
        <v>0</v>
      </c>
      <c r="I289" s="5">
        <v>0</v>
      </c>
      <c r="J289" s="89"/>
      <c r="K289" s="69"/>
    </row>
    <row r="290" spans="1:11" x14ac:dyDescent="0.25">
      <c r="A290" s="69"/>
      <c r="B290" s="89"/>
      <c r="C290" s="69"/>
      <c r="D290" s="16">
        <v>2023</v>
      </c>
      <c r="E290" s="2">
        <f t="shared" si="102"/>
        <v>0</v>
      </c>
      <c r="F290" s="2">
        <v>0</v>
      </c>
      <c r="G290" s="5">
        <v>0</v>
      </c>
      <c r="H290" s="5">
        <v>0</v>
      </c>
      <c r="I290" s="5">
        <v>0</v>
      </c>
      <c r="J290" s="89"/>
      <c r="K290" s="69"/>
    </row>
    <row r="291" spans="1:11" x14ac:dyDescent="0.25">
      <c r="A291" s="69"/>
      <c r="B291" s="89"/>
      <c r="C291" s="69"/>
      <c r="D291" s="16">
        <v>2024</v>
      </c>
      <c r="E291" s="2">
        <f t="shared" si="102"/>
        <v>0</v>
      </c>
      <c r="F291" s="2">
        <v>0</v>
      </c>
      <c r="G291" s="5">
        <v>0</v>
      </c>
      <c r="H291" s="5">
        <v>0</v>
      </c>
      <c r="I291" s="5">
        <v>0</v>
      </c>
      <c r="J291" s="89"/>
      <c r="K291" s="69"/>
    </row>
    <row r="292" spans="1:11" x14ac:dyDescent="0.25">
      <c r="A292" s="70"/>
      <c r="B292" s="90"/>
      <c r="C292" s="70"/>
      <c r="D292" s="16">
        <v>2025</v>
      </c>
      <c r="E292" s="2">
        <f t="shared" si="102"/>
        <v>0</v>
      </c>
      <c r="F292" s="2">
        <v>0</v>
      </c>
      <c r="G292" s="5">
        <v>0</v>
      </c>
      <c r="H292" s="5">
        <v>0</v>
      </c>
      <c r="I292" s="5">
        <v>0</v>
      </c>
      <c r="J292" s="90"/>
      <c r="K292" s="70"/>
    </row>
    <row r="293" spans="1:11" x14ac:dyDescent="0.25">
      <c r="A293" s="67" t="s">
        <v>83</v>
      </c>
      <c r="B293" s="88" t="s">
        <v>84</v>
      </c>
      <c r="C293" s="68" t="s">
        <v>44</v>
      </c>
      <c r="D293" s="20" t="s">
        <v>0</v>
      </c>
      <c r="E293" s="4">
        <f t="shared" si="102"/>
        <v>7725.558</v>
      </c>
      <c r="F293" s="4">
        <f>SUM(F294:F298)</f>
        <v>7725.558</v>
      </c>
      <c r="G293" s="4">
        <f>SUM(G294:G298)</f>
        <v>0</v>
      </c>
      <c r="H293" s="4">
        <f>SUM(H294:H298)</f>
        <v>0</v>
      </c>
      <c r="I293" s="4">
        <f>SUM(I294:I298)</f>
        <v>0</v>
      </c>
      <c r="J293" s="88" t="s">
        <v>250</v>
      </c>
      <c r="K293" s="68" t="s">
        <v>251</v>
      </c>
    </row>
    <row r="294" spans="1:11" x14ac:dyDescent="0.25">
      <c r="A294" s="69"/>
      <c r="B294" s="89"/>
      <c r="C294" s="69"/>
      <c r="D294" s="16">
        <v>2021</v>
      </c>
      <c r="E294" s="2">
        <f>SUM(F294:I294)</f>
        <v>3725.558</v>
      </c>
      <c r="F294" s="2">
        <v>3725.558</v>
      </c>
      <c r="G294" s="5">
        <v>0</v>
      </c>
      <c r="H294" s="5">
        <v>0</v>
      </c>
      <c r="I294" s="5">
        <v>0</v>
      </c>
      <c r="J294" s="89"/>
      <c r="K294" s="69"/>
    </row>
    <row r="295" spans="1:11" x14ac:dyDescent="0.25">
      <c r="A295" s="69"/>
      <c r="B295" s="89"/>
      <c r="C295" s="69"/>
      <c r="D295" s="16">
        <v>2022</v>
      </c>
      <c r="E295" s="2">
        <f t="shared" ref="E295:E299" si="103">SUM(F295:I295)</f>
        <v>4000</v>
      </c>
      <c r="F295" s="2">
        <v>4000</v>
      </c>
      <c r="G295" s="5">
        <v>0</v>
      </c>
      <c r="H295" s="5">
        <v>0</v>
      </c>
      <c r="I295" s="5">
        <v>0</v>
      </c>
      <c r="J295" s="89"/>
      <c r="K295" s="69"/>
    </row>
    <row r="296" spans="1:11" x14ac:dyDescent="0.25">
      <c r="A296" s="69"/>
      <c r="B296" s="89"/>
      <c r="C296" s="69"/>
      <c r="D296" s="16">
        <v>2023</v>
      </c>
      <c r="E296" s="2">
        <f t="shared" si="103"/>
        <v>0</v>
      </c>
      <c r="F296" s="2">
        <v>0</v>
      </c>
      <c r="G296" s="5">
        <v>0</v>
      </c>
      <c r="H296" s="5">
        <v>0</v>
      </c>
      <c r="I296" s="5">
        <v>0</v>
      </c>
      <c r="J296" s="89"/>
      <c r="K296" s="69"/>
    </row>
    <row r="297" spans="1:11" x14ac:dyDescent="0.25">
      <c r="A297" s="69"/>
      <c r="B297" s="89"/>
      <c r="C297" s="69"/>
      <c r="D297" s="16">
        <v>2024</v>
      </c>
      <c r="E297" s="2">
        <f t="shared" si="103"/>
        <v>0</v>
      </c>
      <c r="F297" s="2">
        <v>0</v>
      </c>
      <c r="G297" s="5">
        <v>0</v>
      </c>
      <c r="H297" s="5">
        <v>0</v>
      </c>
      <c r="I297" s="5">
        <v>0</v>
      </c>
      <c r="J297" s="89"/>
      <c r="K297" s="69"/>
    </row>
    <row r="298" spans="1:11" x14ac:dyDescent="0.25">
      <c r="A298" s="70"/>
      <c r="B298" s="90"/>
      <c r="C298" s="70"/>
      <c r="D298" s="16">
        <v>2025</v>
      </c>
      <c r="E298" s="2">
        <f t="shared" si="103"/>
        <v>0</v>
      </c>
      <c r="F298" s="2">
        <v>0</v>
      </c>
      <c r="G298" s="5">
        <v>0</v>
      </c>
      <c r="H298" s="5">
        <v>0</v>
      </c>
      <c r="I298" s="5">
        <v>0</v>
      </c>
      <c r="J298" s="90"/>
      <c r="K298" s="70"/>
    </row>
    <row r="299" spans="1:11" x14ac:dyDescent="0.25">
      <c r="A299" s="67" t="s">
        <v>85</v>
      </c>
      <c r="B299" s="88" t="s">
        <v>86</v>
      </c>
      <c r="C299" s="68" t="s">
        <v>44</v>
      </c>
      <c r="D299" s="20" t="s">
        <v>0</v>
      </c>
      <c r="E299" s="4">
        <f t="shared" si="103"/>
        <v>3097</v>
      </c>
      <c r="F299" s="4">
        <f>SUM(F300:F304)</f>
        <v>3097</v>
      </c>
      <c r="G299" s="4">
        <f>SUM(G300:G304)</f>
        <v>0</v>
      </c>
      <c r="H299" s="4">
        <f>SUM(H300:H304)</f>
        <v>0</v>
      </c>
      <c r="I299" s="4">
        <f>SUM(I300:I304)</f>
        <v>0</v>
      </c>
      <c r="J299" s="88" t="s">
        <v>253</v>
      </c>
      <c r="K299" s="68" t="s">
        <v>251</v>
      </c>
    </row>
    <row r="300" spans="1:11" x14ac:dyDescent="0.25">
      <c r="A300" s="69"/>
      <c r="B300" s="89"/>
      <c r="C300" s="69"/>
      <c r="D300" s="55">
        <v>2021</v>
      </c>
      <c r="E300" s="2">
        <f>SUM(F300:I300)</f>
        <v>1500</v>
      </c>
      <c r="F300" s="2">
        <v>1500</v>
      </c>
      <c r="G300" s="5">
        <v>0</v>
      </c>
      <c r="H300" s="5">
        <v>0</v>
      </c>
      <c r="I300" s="5">
        <v>0</v>
      </c>
      <c r="J300" s="89"/>
      <c r="K300" s="69"/>
    </row>
    <row r="301" spans="1:11" x14ac:dyDescent="0.25">
      <c r="A301" s="69"/>
      <c r="B301" s="89"/>
      <c r="C301" s="69"/>
      <c r="D301" s="55">
        <v>2022</v>
      </c>
      <c r="E301" s="2">
        <f t="shared" ref="E301:E305" si="104">SUM(F301:I301)</f>
        <v>1597</v>
      </c>
      <c r="F301" s="2">
        <v>1597</v>
      </c>
      <c r="G301" s="5">
        <v>0</v>
      </c>
      <c r="H301" s="5">
        <v>0</v>
      </c>
      <c r="I301" s="5">
        <v>0</v>
      </c>
      <c r="J301" s="89"/>
      <c r="K301" s="69"/>
    </row>
    <row r="302" spans="1:11" x14ac:dyDescent="0.25">
      <c r="A302" s="69"/>
      <c r="B302" s="89"/>
      <c r="C302" s="69"/>
      <c r="D302" s="55">
        <v>2023</v>
      </c>
      <c r="E302" s="2">
        <f t="shared" si="104"/>
        <v>0</v>
      </c>
      <c r="F302" s="2">
        <v>0</v>
      </c>
      <c r="G302" s="5">
        <v>0</v>
      </c>
      <c r="H302" s="5">
        <v>0</v>
      </c>
      <c r="I302" s="5">
        <v>0</v>
      </c>
      <c r="J302" s="89"/>
      <c r="K302" s="69"/>
    </row>
    <row r="303" spans="1:11" x14ac:dyDescent="0.25">
      <c r="A303" s="69"/>
      <c r="B303" s="89"/>
      <c r="C303" s="69"/>
      <c r="D303" s="55">
        <v>2024</v>
      </c>
      <c r="E303" s="2">
        <f t="shared" si="104"/>
        <v>0</v>
      </c>
      <c r="F303" s="2">
        <v>0</v>
      </c>
      <c r="G303" s="5">
        <v>0</v>
      </c>
      <c r="H303" s="5">
        <v>0</v>
      </c>
      <c r="I303" s="5">
        <v>0</v>
      </c>
      <c r="J303" s="89"/>
      <c r="K303" s="69"/>
    </row>
    <row r="304" spans="1:11" x14ac:dyDescent="0.25">
      <c r="A304" s="70"/>
      <c r="B304" s="90"/>
      <c r="C304" s="70"/>
      <c r="D304" s="55">
        <v>2025</v>
      </c>
      <c r="E304" s="2">
        <f t="shared" si="104"/>
        <v>0</v>
      </c>
      <c r="F304" s="2">
        <v>0</v>
      </c>
      <c r="G304" s="5">
        <v>0</v>
      </c>
      <c r="H304" s="5">
        <v>0</v>
      </c>
      <c r="I304" s="5">
        <v>0</v>
      </c>
      <c r="J304" s="90"/>
      <c r="K304" s="70"/>
    </row>
    <row r="305" spans="1:11" x14ac:dyDescent="0.25">
      <c r="A305" s="67" t="s">
        <v>361</v>
      </c>
      <c r="B305" s="88" t="s">
        <v>87</v>
      </c>
      <c r="C305" s="68">
        <v>2022</v>
      </c>
      <c r="D305" s="20" t="s">
        <v>0</v>
      </c>
      <c r="E305" s="4">
        <f t="shared" si="104"/>
        <v>3595.39572</v>
      </c>
      <c r="F305" s="4">
        <f>SUM(F306:F310)</f>
        <v>3595.39572</v>
      </c>
      <c r="G305" s="4">
        <f>SUM(G306:G310)</f>
        <v>0</v>
      </c>
      <c r="H305" s="4">
        <f>SUM(H306:H310)</f>
        <v>0</v>
      </c>
      <c r="I305" s="4">
        <f>SUM(I306:I310)</f>
        <v>0</v>
      </c>
      <c r="J305" s="88" t="s">
        <v>254</v>
      </c>
      <c r="K305" s="68" t="s">
        <v>251</v>
      </c>
    </row>
    <row r="306" spans="1:11" x14ac:dyDescent="0.25">
      <c r="A306" s="69"/>
      <c r="B306" s="89"/>
      <c r="C306" s="69"/>
      <c r="D306" s="55">
        <v>2021</v>
      </c>
      <c r="E306" s="2">
        <f>SUM(F306:I306)</f>
        <v>0</v>
      </c>
      <c r="F306" s="2">
        <v>0</v>
      </c>
      <c r="G306" s="5">
        <v>0</v>
      </c>
      <c r="H306" s="5">
        <v>0</v>
      </c>
      <c r="I306" s="5">
        <v>0</v>
      </c>
      <c r="J306" s="89"/>
      <c r="K306" s="69"/>
    </row>
    <row r="307" spans="1:11" x14ac:dyDescent="0.25">
      <c r="A307" s="69"/>
      <c r="B307" s="89"/>
      <c r="C307" s="69"/>
      <c r="D307" s="55">
        <v>2022</v>
      </c>
      <c r="E307" s="2">
        <f t="shared" ref="E307:E311" si="105">SUM(F307:I307)</f>
        <v>3595.39572</v>
      </c>
      <c r="F307" s="2">
        <v>3595.39572</v>
      </c>
      <c r="G307" s="5">
        <v>0</v>
      </c>
      <c r="H307" s="5">
        <v>0</v>
      </c>
      <c r="I307" s="5">
        <v>0</v>
      </c>
      <c r="J307" s="89"/>
      <c r="K307" s="69"/>
    </row>
    <row r="308" spans="1:11" x14ac:dyDescent="0.25">
      <c r="A308" s="69"/>
      <c r="B308" s="89"/>
      <c r="C308" s="69"/>
      <c r="D308" s="55">
        <v>2023</v>
      </c>
      <c r="E308" s="2">
        <f t="shared" si="105"/>
        <v>0</v>
      </c>
      <c r="F308" s="2">
        <v>0</v>
      </c>
      <c r="G308" s="5">
        <v>0</v>
      </c>
      <c r="H308" s="5">
        <v>0</v>
      </c>
      <c r="I308" s="5">
        <v>0</v>
      </c>
      <c r="J308" s="89"/>
      <c r="K308" s="69"/>
    </row>
    <row r="309" spans="1:11" x14ac:dyDescent="0.25">
      <c r="A309" s="69"/>
      <c r="B309" s="89"/>
      <c r="C309" s="69"/>
      <c r="D309" s="55">
        <v>2024</v>
      </c>
      <c r="E309" s="2">
        <f t="shared" si="105"/>
        <v>0</v>
      </c>
      <c r="F309" s="2">
        <v>0</v>
      </c>
      <c r="G309" s="5">
        <v>0</v>
      </c>
      <c r="H309" s="5">
        <v>0</v>
      </c>
      <c r="I309" s="5">
        <v>0</v>
      </c>
      <c r="J309" s="89"/>
      <c r="K309" s="69"/>
    </row>
    <row r="310" spans="1:11" x14ac:dyDescent="0.25">
      <c r="A310" s="70"/>
      <c r="B310" s="90"/>
      <c r="C310" s="70"/>
      <c r="D310" s="55">
        <v>2025</v>
      </c>
      <c r="E310" s="2">
        <f t="shared" si="105"/>
        <v>0</v>
      </c>
      <c r="F310" s="2">
        <v>0</v>
      </c>
      <c r="G310" s="5">
        <v>0</v>
      </c>
      <c r="H310" s="5">
        <v>0</v>
      </c>
      <c r="I310" s="5">
        <v>0</v>
      </c>
      <c r="J310" s="90"/>
      <c r="K310" s="70"/>
    </row>
    <row r="311" spans="1:11" x14ac:dyDescent="0.25">
      <c r="A311" s="143" t="s">
        <v>352</v>
      </c>
      <c r="B311" s="146" t="s">
        <v>310</v>
      </c>
      <c r="C311" s="68" t="s">
        <v>306</v>
      </c>
      <c r="D311" s="20" t="s">
        <v>0</v>
      </c>
      <c r="E311" s="4">
        <f t="shared" si="105"/>
        <v>52950</v>
      </c>
      <c r="F311" s="4">
        <f>SUM(F312:F316)</f>
        <v>52950</v>
      </c>
      <c r="G311" s="4">
        <f>SUM(G312:G316)</f>
        <v>0</v>
      </c>
      <c r="H311" s="4">
        <f>SUM(H312:H316)</f>
        <v>0</v>
      </c>
      <c r="I311" s="4">
        <f>SUM(I312:I316)</f>
        <v>0</v>
      </c>
      <c r="J311" s="88" t="s">
        <v>370</v>
      </c>
      <c r="K311" s="68" t="s">
        <v>251</v>
      </c>
    </row>
    <row r="312" spans="1:11" x14ac:dyDescent="0.25">
      <c r="A312" s="144"/>
      <c r="B312" s="147"/>
      <c r="C312" s="69"/>
      <c r="D312" s="60">
        <v>2021</v>
      </c>
      <c r="E312" s="2">
        <f>SUM(F312:I312)</f>
        <v>0</v>
      </c>
      <c r="F312" s="2">
        <v>0</v>
      </c>
      <c r="G312" s="5">
        <v>0</v>
      </c>
      <c r="H312" s="5">
        <v>0</v>
      </c>
      <c r="I312" s="5">
        <v>0</v>
      </c>
      <c r="J312" s="89"/>
      <c r="K312" s="69"/>
    </row>
    <row r="313" spans="1:11" x14ac:dyDescent="0.25">
      <c r="A313" s="144"/>
      <c r="B313" s="147"/>
      <c r="C313" s="69"/>
      <c r="D313" s="60">
        <v>2022</v>
      </c>
      <c r="E313" s="2">
        <f t="shared" ref="E313:E323" si="106">SUM(F313:I313)</f>
        <v>0</v>
      </c>
      <c r="F313" s="2">
        <v>0</v>
      </c>
      <c r="G313" s="5">
        <v>0</v>
      </c>
      <c r="H313" s="5">
        <v>0</v>
      </c>
      <c r="I313" s="5">
        <v>0</v>
      </c>
      <c r="J313" s="89"/>
      <c r="K313" s="69"/>
    </row>
    <row r="314" spans="1:11" x14ac:dyDescent="0.25">
      <c r="A314" s="144"/>
      <c r="B314" s="147"/>
      <c r="C314" s="69"/>
      <c r="D314" s="60">
        <v>2023</v>
      </c>
      <c r="E314" s="2">
        <f t="shared" si="106"/>
        <v>12950</v>
      </c>
      <c r="F314" s="2">
        <v>12950</v>
      </c>
      <c r="G314" s="5">
        <v>0</v>
      </c>
      <c r="H314" s="5">
        <v>0</v>
      </c>
      <c r="I314" s="5">
        <v>0</v>
      </c>
      <c r="J314" s="89"/>
      <c r="K314" s="69"/>
    </row>
    <row r="315" spans="1:11" x14ac:dyDescent="0.25">
      <c r="A315" s="144"/>
      <c r="B315" s="147"/>
      <c r="C315" s="69"/>
      <c r="D315" s="60">
        <v>2024</v>
      </c>
      <c r="E315" s="2">
        <f t="shared" si="106"/>
        <v>20000</v>
      </c>
      <c r="F315" s="2">
        <v>20000</v>
      </c>
      <c r="G315" s="5">
        <v>0</v>
      </c>
      <c r="H315" s="5">
        <v>0</v>
      </c>
      <c r="I315" s="5">
        <v>0</v>
      </c>
      <c r="J315" s="89"/>
      <c r="K315" s="69"/>
    </row>
    <row r="316" spans="1:11" x14ac:dyDescent="0.25">
      <c r="A316" s="145"/>
      <c r="B316" s="148"/>
      <c r="C316" s="70"/>
      <c r="D316" s="60">
        <v>2025</v>
      </c>
      <c r="E316" s="2">
        <f t="shared" si="106"/>
        <v>20000</v>
      </c>
      <c r="F316" s="2">
        <v>20000</v>
      </c>
      <c r="G316" s="5">
        <v>0</v>
      </c>
      <c r="H316" s="5">
        <v>0</v>
      </c>
      <c r="I316" s="5">
        <v>0</v>
      </c>
      <c r="J316" s="90"/>
      <c r="K316" s="70"/>
    </row>
    <row r="317" spans="1:11" x14ac:dyDescent="0.25">
      <c r="A317" s="143" t="s">
        <v>368</v>
      </c>
      <c r="B317" s="146" t="s">
        <v>373</v>
      </c>
      <c r="C317" s="68" t="s">
        <v>367</v>
      </c>
      <c r="D317" s="20" t="s">
        <v>0</v>
      </c>
      <c r="E317" s="4">
        <f t="shared" si="106"/>
        <v>94411.5</v>
      </c>
      <c r="F317" s="4">
        <f>SUM(F318:F322)</f>
        <v>94411.5</v>
      </c>
      <c r="G317" s="4">
        <f>SUM(G318:G322)</f>
        <v>0</v>
      </c>
      <c r="H317" s="4">
        <f>SUM(H318:H322)</f>
        <v>0</v>
      </c>
      <c r="I317" s="4">
        <f>SUM(I318:I322)</f>
        <v>0</v>
      </c>
      <c r="J317" s="88" t="s">
        <v>382</v>
      </c>
      <c r="K317" s="68" t="s">
        <v>371</v>
      </c>
    </row>
    <row r="318" spans="1:11" x14ac:dyDescent="0.25">
      <c r="A318" s="144"/>
      <c r="B318" s="147"/>
      <c r="C318" s="69"/>
      <c r="D318" s="61">
        <v>2021</v>
      </c>
      <c r="E318" s="2">
        <f>SUM(F318:I318)</f>
        <v>0</v>
      </c>
      <c r="F318" s="5">
        <v>0</v>
      </c>
      <c r="G318" s="5">
        <v>0</v>
      </c>
      <c r="H318" s="5">
        <v>0</v>
      </c>
      <c r="I318" s="5">
        <v>0</v>
      </c>
      <c r="J318" s="89"/>
      <c r="K318" s="69"/>
    </row>
    <row r="319" spans="1:11" x14ac:dyDescent="0.25">
      <c r="A319" s="144"/>
      <c r="B319" s="147"/>
      <c r="C319" s="69"/>
      <c r="D319" s="61">
        <v>2022</v>
      </c>
      <c r="E319" s="2">
        <f t="shared" ref="E319:E322" si="107">SUM(F319:I319)</f>
        <v>0</v>
      </c>
      <c r="F319" s="5">
        <v>0</v>
      </c>
      <c r="G319" s="5">
        <v>0</v>
      </c>
      <c r="H319" s="5">
        <v>0</v>
      </c>
      <c r="I319" s="5">
        <v>0</v>
      </c>
      <c r="J319" s="89"/>
      <c r="K319" s="69"/>
    </row>
    <row r="320" spans="1:11" x14ac:dyDescent="0.25">
      <c r="A320" s="144"/>
      <c r="B320" s="147"/>
      <c r="C320" s="69"/>
      <c r="D320" s="61">
        <v>2023</v>
      </c>
      <c r="E320" s="2">
        <f t="shared" si="107"/>
        <v>94411.5</v>
      </c>
      <c r="F320" s="2">
        <f>23000+71411.5</f>
        <v>94411.5</v>
      </c>
      <c r="G320" s="5">
        <v>0</v>
      </c>
      <c r="H320" s="5">
        <v>0</v>
      </c>
      <c r="I320" s="5">
        <v>0</v>
      </c>
      <c r="J320" s="89"/>
      <c r="K320" s="69"/>
    </row>
    <row r="321" spans="1:11" x14ac:dyDescent="0.25">
      <c r="A321" s="144"/>
      <c r="B321" s="147"/>
      <c r="C321" s="69"/>
      <c r="D321" s="61">
        <v>2024</v>
      </c>
      <c r="E321" s="2">
        <f t="shared" si="107"/>
        <v>0</v>
      </c>
      <c r="F321" s="5">
        <v>0</v>
      </c>
      <c r="G321" s="5">
        <v>0</v>
      </c>
      <c r="H321" s="5">
        <v>0</v>
      </c>
      <c r="I321" s="5">
        <v>0</v>
      </c>
      <c r="J321" s="89"/>
      <c r="K321" s="69"/>
    </row>
    <row r="322" spans="1:11" x14ac:dyDescent="0.25">
      <c r="A322" s="145"/>
      <c r="B322" s="148"/>
      <c r="C322" s="70"/>
      <c r="D322" s="61">
        <v>2025</v>
      </c>
      <c r="E322" s="2">
        <f t="shared" si="107"/>
        <v>0</v>
      </c>
      <c r="F322" s="5">
        <v>0</v>
      </c>
      <c r="G322" s="5">
        <v>0</v>
      </c>
      <c r="H322" s="5">
        <v>0</v>
      </c>
      <c r="I322" s="5">
        <v>0</v>
      </c>
      <c r="J322" s="90"/>
      <c r="K322" s="70"/>
    </row>
    <row r="323" spans="1:11" x14ac:dyDescent="0.25">
      <c r="A323" s="86" t="s">
        <v>88</v>
      </c>
      <c r="B323" s="87" t="s">
        <v>89</v>
      </c>
      <c r="C323" s="86" t="s">
        <v>8</v>
      </c>
      <c r="D323" s="7" t="s">
        <v>0</v>
      </c>
      <c r="E323" s="1">
        <f t="shared" si="106"/>
        <v>14923.808860000001</v>
      </c>
      <c r="F323" s="1">
        <f>SUM(F324:F328)</f>
        <v>13615.582900000001</v>
      </c>
      <c r="G323" s="1">
        <f>SUM(G324:G328)</f>
        <v>637.80000000000007</v>
      </c>
      <c r="H323" s="1">
        <f>SUM(H324:H328)</f>
        <v>0</v>
      </c>
      <c r="I323" s="1">
        <f>SUM(I324:I328)</f>
        <v>670.42596000000003</v>
      </c>
      <c r="J323" s="94" t="s">
        <v>249</v>
      </c>
      <c r="K323" s="86" t="s">
        <v>255</v>
      </c>
    </row>
    <row r="324" spans="1:11" x14ac:dyDescent="0.25">
      <c r="A324" s="86"/>
      <c r="B324" s="87"/>
      <c r="C324" s="149"/>
      <c r="D324" s="43">
        <v>2021</v>
      </c>
      <c r="E324" s="8">
        <f>SUM(F324:I324)</f>
        <v>2207.5</v>
      </c>
      <c r="F324" s="8">
        <f>F330+F336+F342+F348+F354+F360+F366+F372+F378</f>
        <v>1942.9</v>
      </c>
      <c r="G324" s="8">
        <f t="shared" ref="F324:I328" si="108">G330+G336+G342+G348+G354+G360+G366+G372+G378</f>
        <v>129</v>
      </c>
      <c r="H324" s="8">
        <f t="shared" si="108"/>
        <v>0</v>
      </c>
      <c r="I324" s="8">
        <f t="shared" si="108"/>
        <v>135.6</v>
      </c>
      <c r="J324" s="95"/>
      <c r="K324" s="86"/>
    </row>
    <row r="325" spans="1:11" x14ac:dyDescent="0.25">
      <c r="A325" s="86"/>
      <c r="B325" s="87"/>
      <c r="C325" s="149"/>
      <c r="D325" s="43">
        <v>2022</v>
      </c>
      <c r="E325" s="8">
        <f t="shared" ref="E325:E328" si="109">SUM(F325:I325)</f>
        <v>5616.2725100000007</v>
      </c>
      <c r="F325" s="8">
        <f>F331+F337+F343+F349+F355+F361+F367+F373+F379</f>
        <v>5353.49719</v>
      </c>
      <c r="G325" s="8">
        <f t="shared" si="108"/>
        <v>128.1</v>
      </c>
      <c r="H325" s="8">
        <f t="shared" si="108"/>
        <v>0</v>
      </c>
      <c r="I325" s="8">
        <f t="shared" si="108"/>
        <v>134.67532</v>
      </c>
      <c r="J325" s="95"/>
      <c r="K325" s="86"/>
    </row>
    <row r="326" spans="1:11" x14ac:dyDescent="0.25">
      <c r="A326" s="86"/>
      <c r="B326" s="87"/>
      <c r="C326" s="149"/>
      <c r="D326" s="43">
        <v>2023</v>
      </c>
      <c r="E326" s="8">
        <f t="shared" si="109"/>
        <v>2958.2285700000002</v>
      </c>
      <c r="F326" s="8">
        <f t="shared" si="108"/>
        <v>2702.92857</v>
      </c>
      <c r="G326" s="8">
        <f t="shared" si="108"/>
        <v>124.5</v>
      </c>
      <c r="H326" s="8">
        <f t="shared" si="108"/>
        <v>0</v>
      </c>
      <c r="I326" s="8">
        <f t="shared" si="108"/>
        <v>130.80000000000001</v>
      </c>
      <c r="J326" s="95"/>
      <c r="K326" s="86"/>
    </row>
    <row r="327" spans="1:11" x14ac:dyDescent="0.25">
      <c r="A327" s="86"/>
      <c r="B327" s="87"/>
      <c r="C327" s="149"/>
      <c r="D327" s="43">
        <v>2024</v>
      </c>
      <c r="E327" s="8">
        <f t="shared" si="109"/>
        <v>2069.4038899999996</v>
      </c>
      <c r="F327" s="8">
        <f t="shared" si="108"/>
        <v>1806.6285699999999</v>
      </c>
      <c r="G327" s="8">
        <f t="shared" si="108"/>
        <v>128.1</v>
      </c>
      <c r="H327" s="8">
        <f t="shared" si="108"/>
        <v>0</v>
      </c>
      <c r="I327" s="8">
        <f t="shared" si="108"/>
        <v>134.67532</v>
      </c>
      <c r="J327" s="95"/>
      <c r="K327" s="86"/>
    </row>
    <row r="328" spans="1:11" x14ac:dyDescent="0.25">
      <c r="A328" s="86"/>
      <c r="B328" s="87"/>
      <c r="C328" s="149"/>
      <c r="D328" s="43">
        <v>2025</v>
      </c>
      <c r="E328" s="8">
        <f t="shared" si="109"/>
        <v>2072.4038899999996</v>
      </c>
      <c r="F328" s="8">
        <f t="shared" si="108"/>
        <v>1809.6285699999999</v>
      </c>
      <c r="G328" s="8">
        <f t="shared" si="108"/>
        <v>128.1</v>
      </c>
      <c r="H328" s="8">
        <f t="shared" si="108"/>
        <v>0</v>
      </c>
      <c r="I328" s="8">
        <f t="shared" si="108"/>
        <v>134.67532</v>
      </c>
      <c r="J328" s="96"/>
      <c r="K328" s="86"/>
    </row>
    <row r="329" spans="1:11" x14ac:dyDescent="0.25">
      <c r="A329" s="67" t="s">
        <v>90</v>
      </c>
      <c r="B329" s="75" t="s">
        <v>91</v>
      </c>
      <c r="C329" s="68" t="s">
        <v>8</v>
      </c>
      <c r="D329" s="20" t="s">
        <v>0</v>
      </c>
      <c r="E329" s="4">
        <f t="shared" ref="E329" si="110">SUM(F329:I329)</f>
        <v>2450</v>
      </c>
      <c r="F329" s="4">
        <f>SUM(F330:F334)</f>
        <v>2450</v>
      </c>
      <c r="G329" s="4">
        <f>SUM(G330:G334)</f>
        <v>0</v>
      </c>
      <c r="H329" s="4">
        <f>SUM(H330:H334)</f>
        <v>0</v>
      </c>
      <c r="I329" s="4">
        <f>SUM(I330:I334)</f>
        <v>0</v>
      </c>
      <c r="J329" s="75" t="s">
        <v>256</v>
      </c>
      <c r="K329" s="150" t="s">
        <v>9</v>
      </c>
    </row>
    <row r="330" spans="1:11" x14ac:dyDescent="0.25">
      <c r="A330" s="67"/>
      <c r="B330" s="75"/>
      <c r="C330" s="69"/>
      <c r="D330" s="16">
        <v>2021</v>
      </c>
      <c r="E330" s="2">
        <f>SUM(F330:I330)</f>
        <v>450</v>
      </c>
      <c r="F330" s="2">
        <v>450</v>
      </c>
      <c r="G330" s="2">
        <v>0</v>
      </c>
      <c r="H330" s="2">
        <v>0</v>
      </c>
      <c r="I330" s="2">
        <v>0</v>
      </c>
      <c r="J330" s="75"/>
      <c r="K330" s="150"/>
    </row>
    <row r="331" spans="1:11" x14ac:dyDescent="0.25">
      <c r="A331" s="67"/>
      <c r="B331" s="75"/>
      <c r="C331" s="69"/>
      <c r="D331" s="16">
        <v>2022</v>
      </c>
      <c r="E331" s="2">
        <f t="shared" ref="E331:E335" si="111">SUM(F331:I331)</f>
        <v>500</v>
      </c>
      <c r="F331" s="2">
        <v>500</v>
      </c>
      <c r="G331" s="2">
        <v>0</v>
      </c>
      <c r="H331" s="2">
        <v>0</v>
      </c>
      <c r="I331" s="2">
        <v>0</v>
      </c>
      <c r="J331" s="75"/>
      <c r="K331" s="150"/>
    </row>
    <row r="332" spans="1:11" x14ac:dyDescent="0.25">
      <c r="A332" s="67"/>
      <c r="B332" s="75"/>
      <c r="C332" s="69"/>
      <c r="D332" s="16">
        <v>2023</v>
      </c>
      <c r="E332" s="2">
        <f t="shared" si="111"/>
        <v>500</v>
      </c>
      <c r="F332" s="2">
        <v>500</v>
      </c>
      <c r="G332" s="2">
        <v>0</v>
      </c>
      <c r="H332" s="2">
        <v>0</v>
      </c>
      <c r="I332" s="2">
        <v>0</v>
      </c>
      <c r="J332" s="75"/>
      <c r="K332" s="150"/>
    </row>
    <row r="333" spans="1:11" x14ac:dyDescent="0.25">
      <c r="A333" s="67"/>
      <c r="B333" s="75"/>
      <c r="C333" s="69"/>
      <c r="D333" s="16">
        <v>2024</v>
      </c>
      <c r="E333" s="2">
        <f t="shared" si="111"/>
        <v>500</v>
      </c>
      <c r="F333" s="2">
        <v>500</v>
      </c>
      <c r="G333" s="2">
        <v>0</v>
      </c>
      <c r="H333" s="2">
        <v>0</v>
      </c>
      <c r="I333" s="2">
        <v>0</v>
      </c>
      <c r="J333" s="75"/>
      <c r="K333" s="150"/>
    </row>
    <row r="334" spans="1:11" x14ac:dyDescent="0.25">
      <c r="A334" s="67"/>
      <c r="B334" s="75"/>
      <c r="C334" s="70"/>
      <c r="D334" s="16">
        <v>2025</v>
      </c>
      <c r="E334" s="2">
        <f t="shared" si="111"/>
        <v>500</v>
      </c>
      <c r="F334" s="2">
        <v>500</v>
      </c>
      <c r="G334" s="2">
        <v>0</v>
      </c>
      <c r="H334" s="2">
        <v>0</v>
      </c>
      <c r="I334" s="2">
        <v>0</v>
      </c>
      <c r="J334" s="75"/>
      <c r="K334" s="150"/>
    </row>
    <row r="335" spans="1:11" x14ac:dyDescent="0.25">
      <c r="A335" s="67" t="s">
        <v>92</v>
      </c>
      <c r="B335" s="75" t="s">
        <v>93</v>
      </c>
      <c r="C335" s="68">
        <v>2021</v>
      </c>
      <c r="D335" s="20" t="s">
        <v>0</v>
      </c>
      <c r="E335" s="4">
        <f t="shared" si="111"/>
        <v>84.4</v>
      </c>
      <c r="F335" s="4">
        <f>SUM(F336:F340)</f>
        <v>84.4</v>
      </c>
      <c r="G335" s="4">
        <f>SUM(G336:G340)</f>
        <v>0</v>
      </c>
      <c r="H335" s="4">
        <f>SUM(H336:H340)</f>
        <v>0</v>
      </c>
      <c r="I335" s="4">
        <f>SUM(I336:I340)</f>
        <v>0</v>
      </c>
      <c r="J335" s="75" t="s">
        <v>311</v>
      </c>
      <c r="K335" s="150" t="s">
        <v>9</v>
      </c>
    </row>
    <row r="336" spans="1:11" x14ac:dyDescent="0.25">
      <c r="A336" s="67"/>
      <c r="B336" s="75"/>
      <c r="C336" s="69"/>
      <c r="D336" s="55">
        <v>2021</v>
      </c>
      <c r="E336" s="2">
        <f>SUM(F336:I336)</f>
        <v>84.4</v>
      </c>
      <c r="F336" s="2">
        <v>84.4</v>
      </c>
      <c r="G336" s="2">
        <v>0</v>
      </c>
      <c r="H336" s="2">
        <v>0</v>
      </c>
      <c r="I336" s="2">
        <v>0</v>
      </c>
      <c r="J336" s="75"/>
      <c r="K336" s="150"/>
    </row>
    <row r="337" spans="1:11" x14ac:dyDescent="0.25">
      <c r="A337" s="67"/>
      <c r="B337" s="75"/>
      <c r="C337" s="69"/>
      <c r="D337" s="55">
        <v>2022</v>
      </c>
      <c r="E337" s="2">
        <f t="shared" ref="E337:E341" si="112">SUM(F337:I337)</f>
        <v>0</v>
      </c>
      <c r="F337" s="2">
        <v>0</v>
      </c>
      <c r="G337" s="2">
        <v>0</v>
      </c>
      <c r="H337" s="2">
        <v>0</v>
      </c>
      <c r="I337" s="2">
        <v>0</v>
      </c>
      <c r="J337" s="75"/>
      <c r="K337" s="150"/>
    </row>
    <row r="338" spans="1:11" x14ac:dyDescent="0.25">
      <c r="A338" s="67"/>
      <c r="B338" s="75"/>
      <c r="C338" s="69"/>
      <c r="D338" s="55">
        <v>2023</v>
      </c>
      <c r="E338" s="2">
        <f t="shared" si="112"/>
        <v>0</v>
      </c>
      <c r="F338" s="2">
        <v>0</v>
      </c>
      <c r="G338" s="2">
        <v>0</v>
      </c>
      <c r="H338" s="2">
        <v>0</v>
      </c>
      <c r="I338" s="2">
        <v>0</v>
      </c>
      <c r="J338" s="75"/>
      <c r="K338" s="150"/>
    </row>
    <row r="339" spans="1:11" x14ac:dyDescent="0.25">
      <c r="A339" s="67"/>
      <c r="B339" s="75"/>
      <c r="C339" s="69"/>
      <c r="D339" s="55">
        <v>2024</v>
      </c>
      <c r="E339" s="2">
        <f t="shared" si="112"/>
        <v>0</v>
      </c>
      <c r="F339" s="2">
        <v>0</v>
      </c>
      <c r="G339" s="2">
        <v>0</v>
      </c>
      <c r="H339" s="2">
        <v>0</v>
      </c>
      <c r="I339" s="2">
        <v>0</v>
      </c>
      <c r="J339" s="75"/>
      <c r="K339" s="150"/>
    </row>
    <row r="340" spans="1:11" x14ac:dyDescent="0.25">
      <c r="A340" s="67"/>
      <c r="B340" s="75"/>
      <c r="C340" s="70"/>
      <c r="D340" s="55">
        <v>2025</v>
      </c>
      <c r="E340" s="2">
        <f t="shared" si="112"/>
        <v>0</v>
      </c>
      <c r="F340" s="2">
        <v>0</v>
      </c>
      <c r="G340" s="2">
        <v>0</v>
      </c>
      <c r="H340" s="2">
        <v>0</v>
      </c>
      <c r="I340" s="2">
        <v>0</v>
      </c>
      <c r="J340" s="75"/>
      <c r="K340" s="150"/>
    </row>
    <row r="341" spans="1:11" x14ac:dyDescent="0.25">
      <c r="A341" s="67" t="s">
        <v>94</v>
      </c>
      <c r="B341" s="88" t="s">
        <v>95</v>
      </c>
      <c r="C341" s="68" t="s">
        <v>8</v>
      </c>
      <c r="D341" s="20" t="s">
        <v>0</v>
      </c>
      <c r="E341" s="4">
        <f t="shared" si="112"/>
        <v>200</v>
      </c>
      <c r="F341" s="4">
        <f>SUM(F342:F346)</f>
        <v>200</v>
      </c>
      <c r="G341" s="4">
        <f>SUM(G342:G346)</f>
        <v>0</v>
      </c>
      <c r="H341" s="4">
        <f>SUM(H342:H346)</f>
        <v>0</v>
      </c>
      <c r="I341" s="4">
        <f>SUM(I342:I346)</f>
        <v>0</v>
      </c>
      <c r="J341" s="88" t="s">
        <v>369</v>
      </c>
      <c r="K341" s="150" t="s">
        <v>9</v>
      </c>
    </row>
    <row r="342" spans="1:11" x14ac:dyDescent="0.25">
      <c r="A342" s="67"/>
      <c r="B342" s="89"/>
      <c r="C342" s="69"/>
      <c r="D342" s="60">
        <v>2021</v>
      </c>
      <c r="E342" s="2">
        <f>SUM(F342:I342)</f>
        <v>0</v>
      </c>
      <c r="F342" s="2">
        <v>0</v>
      </c>
      <c r="G342" s="2">
        <v>0</v>
      </c>
      <c r="H342" s="2">
        <v>0</v>
      </c>
      <c r="I342" s="2">
        <v>0</v>
      </c>
      <c r="J342" s="89"/>
      <c r="K342" s="150"/>
    </row>
    <row r="343" spans="1:11" x14ac:dyDescent="0.25">
      <c r="A343" s="67"/>
      <c r="B343" s="89"/>
      <c r="C343" s="69"/>
      <c r="D343" s="60">
        <v>2022</v>
      </c>
      <c r="E343" s="2">
        <f t="shared" ref="E343:E347" si="113">SUM(F343:I343)</f>
        <v>0</v>
      </c>
      <c r="F343" s="2">
        <v>0</v>
      </c>
      <c r="G343" s="2">
        <v>0</v>
      </c>
      <c r="H343" s="2">
        <v>0</v>
      </c>
      <c r="I343" s="2">
        <v>0</v>
      </c>
      <c r="J343" s="89"/>
      <c r="K343" s="150"/>
    </row>
    <row r="344" spans="1:11" x14ac:dyDescent="0.25">
      <c r="A344" s="67"/>
      <c r="B344" s="89"/>
      <c r="C344" s="69"/>
      <c r="D344" s="60">
        <v>2023</v>
      </c>
      <c r="E344" s="2">
        <f t="shared" si="113"/>
        <v>0</v>
      </c>
      <c r="F344" s="2">
        <f>100-100</f>
        <v>0</v>
      </c>
      <c r="G344" s="2">
        <v>0</v>
      </c>
      <c r="H344" s="2">
        <v>0</v>
      </c>
      <c r="I344" s="2">
        <v>0</v>
      </c>
      <c r="J344" s="89"/>
      <c r="K344" s="150"/>
    </row>
    <row r="345" spans="1:11" x14ac:dyDescent="0.25">
      <c r="A345" s="67"/>
      <c r="B345" s="89"/>
      <c r="C345" s="69"/>
      <c r="D345" s="60">
        <v>2024</v>
      </c>
      <c r="E345" s="2">
        <f t="shared" si="113"/>
        <v>100</v>
      </c>
      <c r="F345" s="2">
        <v>100</v>
      </c>
      <c r="G345" s="2">
        <v>0</v>
      </c>
      <c r="H345" s="2">
        <v>0</v>
      </c>
      <c r="I345" s="2">
        <v>0</v>
      </c>
      <c r="J345" s="89"/>
      <c r="K345" s="150"/>
    </row>
    <row r="346" spans="1:11" x14ac:dyDescent="0.25">
      <c r="A346" s="67"/>
      <c r="B346" s="90"/>
      <c r="C346" s="70"/>
      <c r="D346" s="60">
        <v>2025</v>
      </c>
      <c r="E346" s="2">
        <f t="shared" si="113"/>
        <v>100</v>
      </c>
      <c r="F346" s="2">
        <v>100</v>
      </c>
      <c r="G346" s="2">
        <v>0</v>
      </c>
      <c r="H346" s="2">
        <v>0</v>
      </c>
      <c r="I346" s="2">
        <v>0</v>
      </c>
      <c r="J346" s="90"/>
      <c r="K346" s="150"/>
    </row>
    <row r="347" spans="1:11" x14ac:dyDescent="0.25">
      <c r="A347" s="67" t="s">
        <v>96</v>
      </c>
      <c r="B347" s="75" t="s">
        <v>97</v>
      </c>
      <c r="C347" s="68" t="s">
        <v>44</v>
      </c>
      <c r="D347" s="20" t="s">
        <v>0</v>
      </c>
      <c r="E347" s="4">
        <f t="shared" si="113"/>
        <v>380</v>
      </c>
      <c r="F347" s="4">
        <f>SUM(F348:F352)</f>
        <v>380</v>
      </c>
      <c r="G347" s="4">
        <f>SUM(G348:G352)</f>
        <v>0</v>
      </c>
      <c r="H347" s="4">
        <f>SUM(H348:H352)</f>
        <v>0</v>
      </c>
      <c r="I347" s="4">
        <f>SUM(I348:I352)</f>
        <v>0</v>
      </c>
      <c r="J347" s="75" t="s">
        <v>257</v>
      </c>
      <c r="K347" s="150" t="s">
        <v>9</v>
      </c>
    </row>
    <row r="348" spans="1:11" x14ac:dyDescent="0.25">
      <c r="A348" s="67"/>
      <c r="B348" s="75"/>
      <c r="C348" s="69"/>
      <c r="D348" s="55">
        <v>2021</v>
      </c>
      <c r="E348" s="2">
        <f>SUM(F348:I348)</f>
        <v>180</v>
      </c>
      <c r="F348" s="2">
        <v>180</v>
      </c>
      <c r="G348" s="2">
        <v>0</v>
      </c>
      <c r="H348" s="2">
        <v>0</v>
      </c>
      <c r="I348" s="2">
        <v>0</v>
      </c>
      <c r="J348" s="75"/>
      <c r="K348" s="150"/>
    </row>
    <row r="349" spans="1:11" x14ac:dyDescent="0.25">
      <c r="A349" s="67"/>
      <c r="B349" s="75"/>
      <c r="C349" s="69"/>
      <c r="D349" s="55">
        <v>2022</v>
      </c>
      <c r="E349" s="2">
        <f t="shared" ref="E349:E353" si="114">SUM(F349:I349)</f>
        <v>200</v>
      </c>
      <c r="F349" s="2">
        <v>200</v>
      </c>
      <c r="G349" s="2">
        <v>0</v>
      </c>
      <c r="H349" s="2">
        <v>0</v>
      </c>
      <c r="I349" s="2">
        <v>0</v>
      </c>
      <c r="J349" s="75"/>
      <c r="K349" s="150"/>
    </row>
    <row r="350" spans="1:11" x14ac:dyDescent="0.25">
      <c r="A350" s="67"/>
      <c r="B350" s="75"/>
      <c r="C350" s="69"/>
      <c r="D350" s="55">
        <v>2023</v>
      </c>
      <c r="E350" s="2">
        <f t="shared" si="114"/>
        <v>0</v>
      </c>
      <c r="F350" s="2">
        <v>0</v>
      </c>
      <c r="G350" s="2">
        <v>0</v>
      </c>
      <c r="H350" s="2">
        <v>0</v>
      </c>
      <c r="I350" s="2">
        <v>0</v>
      </c>
      <c r="J350" s="75"/>
      <c r="K350" s="150"/>
    </row>
    <row r="351" spans="1:11" x14ac:dyDescent="0.25">
      <c r="A351" s="67"/>
      <c r="B351" s="75"/>
      <c r="C351" s="69"/>
      <c r="D351" s="55">
        <v>2024</v>
      </c>
      <c r="E351" s="2">
        <f t="shared" si="114"/>
        <v>0</v>
      </c>
      <c r="F351" s="2">
        <v>0</v>
      </c>
      <c r="G351" s="2">
        <v>0</v>
      </c>
      <c r="H351" s="2">
        <v>0</v>
      </c>
      <c r="I351" s="2">
        <v>0</v>
      </c>
      <c r="J351" s="75"/>
      <c r="K351" s="150"/>
    </row>
    <row r="352" spans="1:11" x14ac:dyDescent="0.25">
      <c r="A352" s="67"/>
      <c r="B352" s="75"/>
      <c r="C352" s="70"/>
      <c r="D352" s="55">
        <v>2025</v>
      </c>
      <c r="E352" s="2">
        <f t="shared" si="114"/>
        <v>0</v>
      </c>
      <c r="F352" s="2">
        <v>0</v>
      </c>
      <c r="G352" s="2">
        <v>0</v>
      </c>
      <c r="H352" s="2">
        <v>0</v>
      </c>
      <c r="I352" s="2">
        <v>0</v>
      </c>
      <c r="J352" s="75"/>
      <c r="K352" s="150"/>
    </row>
    <row r="353" spans="1:11" x14ac:dyDescent="0.25">
      <c r="A353" s="151" t="s">
        <v>98</v>
      </c>
      <c r="B353" s="152" t="s">
        <v>99</v>
      </c>
      <c r="C353" s="68">
        <v>2021</v>
      </c>
      <c r="D353" s="20" t="s">
        <v>0</v>
      </c>
      <c r="E353" s="4">
        <f t="shared" si="114"/>
        <v>88.2</v>
      </c>
      <c r="F353" s="4">
        <f>SUM(F354:F358)</f>
        <v>88.2</v>
      </c>
      <c r="G353" s="4">
        <f>SUM(G354:G358)</f>
        <v>0</v>
      </c>
      <c r="H353" s="4">
        <f>SUM(H354:H358)</f>
        <v>0</v>
      </c>
      <c r="I353" s="4">
        <f>SUM(I354:I358)</f>
        <v>0</v>
      </c>
      <c r="J353" s="88" t="s">
        <v>312</v>
      </c>
      <c r="K353" s="150" t="s">
        <v>9</v>
      </c>
    </row>
    <row r="354" spans="1:11" x14ac:dyDescent="0.25">
      <c r="A354" s="151"/>
      <c r="B354" s="152"/>
      <c r="C354" s="69"/>
      <c r="D354" s="55">
        <v>2021</v>
      </c>
      <c r="E354" s="2">
        <f>SUM(F354:I354)</f>
        <v>88.2</v>
      </c>
      <c r="F354" s="2">
        <v>88.2</v>
      </c>
      <c r="G354" s="5">
        <v>0</v>
      </c>
      <c r="H354" s="5">
        <v>0</v>
      </c>
      <c r="I354" s="5">
        <v>0</v>
      </c>
      <c r="J354" s="89"/>
      <c r="K354" s="150"/>
    </row>
    <row r="355" spans="1:11" x14ac:dyDescent="0.25">
      <c r="A355" s="151"/>
      <c r="B355" s="152"/>
      <c r="C355" s="69"/>
      <c r="D355" s="55">
        <v>2022</v>
      </c>
      <c r="E355" s="2">
        <f t="shared" ref="E355:E359" si="115">SUM(F355:I355)</f>
        <v>0</v>
      </c>
      <c r="F355" s="2">
        <v>0</v>
      </c>
      <c r="G355" s="5">
        <v>0</v>
      </c>
      <c r="H355" s="5">
        <v>0</v>
      </c>
      <c r="I355" s="5">
        <v>0</v>
      </c>
      <c r="J355" s="89"/>
      <c r="K355" s="150"/>
    </row>
    <row r="356" spans="1:11" x14ac:dyDescent="0.25">
      <c r="A356" s="151"/>
      <c r="B356" s="152"/>
      <c r="C356" s="69"/>
      <c r="D356" s="55">
        <v>2023</v>
      </c>
      <c r="E356" s="2">
        <f t="shared" si="115"/>
        <v>0</v>
      </c>
      <c r="F356" s="2">
        <v>0</v>
      </c>
      <c r="G356" s="5">
        <v>0</v>
      </c>
      <c r="H356" s="5">
        <v>0</v>
      </c>
      <c r="I356" s="5">
        <v>0</v>
      </c>
      <c r="J356" s="89"/>
      <c r="K356" s="150"/>
    </row>
    <row r="357" spans="1:11" x14ac:dyDescent="0.25">
      <c r="A357" s="151"/>
      <c r="B357" s="152"/>
      <c r="C357" s="69"/>
      <c r="D357" s="55">
        <v>2024</v>
      </c>
      <c r="E357" s="2">
        <f t="shared" si="115"/>
        <v>0</v>
      </c>
      <c r="F357" s="2">
        <v>0</v>
      </c>
      <c r="G357" s="5">
        <v>0</v>
      </c>
      <c r="H357" s="5">
        <v>0</v>
      </c>
      <c r="I357" s="5">
        <v>0</v>
      </c>
      <c r="J357" s="89"/>
      <c r="K357" s="150"/>
    </row>
    <row r="358" spans="1:11" x14ac:dyDescent="0.25">
      <c r="A358" s="151"/>
      <c r="B358" s="152"/>
      <c r="C358" s="70"/>
      <c r="D358" s="55">
        <v>2025</v>
      </c>
      <c r="E358" s="2">
        <f t="shared" si="115"/>
        <v>0</v>
      </c>
      <c r="F358" s="2">
        <v>0</v>
      </c>
      <c r="G358" s="5">
        <v>0</v>
      </c>
      <c r="H358" s="5">
        <v>0</v>
      </c>
      <c r="I358" s="5">
        <v>0</v>
      </c>
      <c r="J358" s="90"/>
      <c r="K358" s="150"/>
    </row>
    <row r="359" spans="1:11" x14ac:dyDescent="0.25">
      <c r="A359" s="67" t="s">
        <v>100</v>
      </c>
      <c r="B359" s="75" t="s">
        <v>101</v>
      </c>
      <c r="C359" s="68" t="s">
        <v>8</v>
      </c>
      <c r="D359" s="20" t="s">
        <v>0</v>
      </c>
      <c r="E359" s="4">
        <f t="shared" si="115"/>
        <v>1975.8402400000002</v>
      </c>
      <c r="F359" s="4">
        <f>SUM(F360:F364)</f>
        <v>667.61428000000012</v>
      </c>
      <c r="G359" s="4">
        <f>SUM(G360:G364)</f>
        <v>637.80000000000007</v>
      </c>
      <c r="H359" s="4">
        <f>SUM(H360:H364)</f>
        <v>0</v>
      </c>
      <c r="I359" s="4">
        <f>SUM(I360:I364)</f>
        <v>670.42596000000003</v>
      </c>
      <c r="J359" s="75" t="s">
        <v>258</v>
      </c>
      <c r="K359" s="67" t="s">
        <v>259</v>
      </c>
    </row>
    <row r="360" spans="1:11" x14ac:dyDescent="0.25">
      <c r="A360" s="67"/>
      <c r="B360" s="153"/>
      <c r="C360" s="69"/>
      <c r="D360" s="55">
        <v>2021</v>
      </c>
      <c r="E360" s="2">
        <f>SUM(F360:I360)</f>
        <v>398.9</v>
      </c>
      <c r="F360" s="2">
        <v>134.30000000000001</v>
      </c>
      <c r="G360" s="2">
        <v>129</v>
      </c>
      <c r="H360" s="2">
        <v>0</v>
      </c>
      <c r="I360" s="2">
        <v>135.6</v>
      </c>
      <c r="J360" s="75"/>
      <c r="K360" s="67"/>
    </row>
    <row r="361" spans="1:11" x14ac:dyDescent="0.25">
      <c r="A361" s="67"/>
      <c r="B361" s="153"/>
      <c r="C361" s="69"/>
      <c r="D361" s="55">
        <v>2022</v>
      </c>
      <c r="E361" s="2">
        <f t="shared" ref="E361:E365" si="116">SUM(F361:I361)</f>
        <v>396.10389000000004</v>
      </c>
      <c r="F361" s="2">
        <v>133.32857000000001</v>
      </c>
      <c r="G361" s="2">
        <v>128.1</v>
      </c>
      <c r="H361" s="2">
        <v>0</v>
      </c>
      <c r="I361" s="2">
        <v>134.67532</v>
      </c>
      <c r="J361" s="75"/>
      <c r="K361" s="67"/>
    </row>
    <row r="362" spans="1:11" x14ac:dyDescent="0.25">
      <c r="A362" s="67"/>
      <c r="B362" s="153"/>
      <c r="C362" s="69"/>
      <c r="D362" s="55">
        <v>2023</v>
      </c>
      <c r="E362" s="2">
        <f t="shared" si="116"/>
        <v>388.62857000000002</v>
      </c>
      <c r="F362" s="2">
        <v>133.32857000000001</v>
      </c>
      <c r="G362" s="2">
        <v>124.5</v>
      </c>
      <c r="H362" s="2">
        <v>0</v>
      </c>
      <c r="I362" s="2">
        <v>130.80000000000001</v>
      </c>
      <c r="J362" s="75"/>
      <c r="K362" s="67"/>
    </row>
    <row r="363" spans="1:11" x14ac:dyDescent="0.25">
      <c r="A363" s="67"/>
      <c r="B363" s="153"/>
      <c r="C363" s="69"/>
      <c r="D363" s="55">
        <v>2024</v>
      </c>
      <c r="E363" s="2">
        <f t="shared" si="116"/>
        <v>396.10389000000004</v>
      </c>
      <c r="F363" s="2">
        <v>133.32857000000001</v>
      </c>
      <c r="G363" s="2">
        <v>128.1</v>
      </c>
      <c r="H363" s="2">
        <v>0</v>
      </c>
      <c r="I363" s="2">
        <v>134.67532</v>
      </c>
      <c r="J363" s="75"/>
      <c r="K363" s="67"/>
    </row>
    <row r="364" spans="1:11" x14ac:dyDescent="0.25">
      <c r="A364" s="67"/>
      <c r="B364" s="153"/>
      <c r="C364" s="70"/>
      <c r="D364" s="55">
        <v>2025</v>
      </c>
      <c r="E364" s="2">
        <f t="shared" si="116"/>
        <v>396.10389000000004</v>
      </c>
      <c r="F364" s="2">
        <v>133.32857000000001</v>
      </c>
      <c r="G364" s="2">
        <v>128.1</v>
      </c>
      <c r="H364" s="2">
        <v>0</v>
      </c>
      <c r="I364" s="2">
        <v>134.67532</v>
      </c>
      <c r="J364" s="75"/>
      <c r="K364" s="67"/>
    </row>
    <row r="365" spans="1:11" x14ac:dyDescent="0.25">
      <c r="A365" s="67" t="s">
        <v>102</v>
      </c>
      <c r="B365" s="75" t="s">
        <v>103</v>
      </c>
      <c r="C365" s="68" t="s">
        <v>44</v>
      </c>
      <c r="D365" s="20" t="s">
        <v>0</v>
      </c>
      <c r="E365" s="4">
        <f t="shared" si="116"/>
        <v>388.90638000000001</v>
      </c>
      <c r="F365" s="4">
        <f>SUM(F366:F370)</f>
        <v>388.90638000000001</v>
      </c>
      <c r="G365" s="4">
        <f>SUM(G366:G370)</f>
        <v>0</v>
      </c>
      <c r="H365" s="4">
        <f>SUM(H366:H370)</f>
        <v>0</v>
      </c>
      <c r="I365" s="4">
        <f>SUM(I366:I370)</f>
        <v>0</v>
      </c>
      <c r="J365" s="75" t="s">
        <v>260</v>
      </c>
      <c r="K365" s="67" t="s">
        <v>261</v>
      </c>
    </row>
    <row r="366" spans="1:11" x14ac:dyDescent="0.25">
      <c r="A366" s="67"/>
      <c r="B366" s="154"/>
      <c r="C366" s="69"/>
      <c r="D366" s="55">
        <v>2021</v>
      </c>
      <c r="E366" s="2">
        <f>SUM(F366:I366)</f>
        <v>106</v>
      </c>
      <c r="F366" s="2">
        <v>106</v>
      </c>
      <c r="G366" s="2">
        <v>0</v>
      </c>
      <c r="H366" s="2">
        <v>0</v>
      </c>
      <c r="I366" s="2">
        <v>0</v>
      </c>
      <c r="J366" s="75"/>
      <c r="K366" s="67"/>
    </row>
    <row r="367" spans="1:11" x14ac:dyDescent="0.25">
      <c r="A367" s="67"/>
      <c r="B367" s="154"/>
      <c r="C367" s="69"/>
      <c r="D367" s="55">
        <v>2022</v>
      </c>
      <c r="E367" s="2">
        <f t="shared" ref="E367:E371" si="117">SUM(F367:I367)</f>
        <v>63.706380000000003</v>
      </c>
      <c r="F367" s="2">
        <v>63.706380000000003</v>
      </c>
      <c r="G367" s="2">
        <v>0</v>
      </c>
      <c r="H367" s="2">
        <v>0</v>
      </c>
      <c r="I367" s="2">
        <v>0</v>
      </c>
      <c r="J367" s="75"/>
      <c r="K367" s="67"/>
    </row>
    <row r="368" spans="1:11" x14ac:dyDescent="0.25">
      <c r="A368" s="67"/>
      <c r="B368" s="154"/>
      <c r="C368" s="69"/>
      <c r="D368" s="55">
        <v>2023</v>
      </c>
      <c r="E368" s="2">
        <f t="shared" si="117"/>
        <v>69.599999999999994</v>
      </c>
      <c r="F368" s="2">
        <v>69.599999999999994</v>
      </c>
      <c r="G368" s="2">
        <v>0</v>
      </c>
      <c r="H368" s="2">
        <v>0</v>
      </c>
      <c r="I368" s="2">
        <v>0</v>
      </c>
      <c r="J368" s="75"/>
      <c r="K368" s="67"/>
    </row>
    <row r="369" spans="1:11" x14ac:dyDescent="0.25">
      <c r="A369" s="67"/>
      <c r="B369" s="154"/>
      <c r="C369" s="69"/>
      <c r="D369" s="55">
        <v>2024</v>
      </c>
      <c r="E369" s="2">
        <f t="shared" si="117"/>
        <v>73.3</v>
      </c>
      <c r="F369" s="2">
        <v>73.3</v>
      </c>
      <c r="G369" s="2">
        <v>0</v>
      </c>
      <c r="H369" s="2">
        <v>0</v>
      </c>
      <c r="I369" s="2">
        <v>0</v>
      </c>
      <c r="J369" s="75"/>
      <c r="K369" s="67"/>
    </row>
    <row r="370" spans="1:11" x14ac:dyDescent="0.25">
      <c r="A370" s="67"/>
      <c r="B370" s="154"/>
      <c r="C370" s="70"/>
      <c r="D370" s="55">
        <v>2025</v>
      </c>
      <c r="E370" s="2">
        <f t="shared" si="117"/>
        <v>76.3</v>
      </c>
      <c r="F370" s="2">
        <v>76.3</v>
      </c>
      <c r="G370" s="2">
        <v>0</v>
      </c>
      <c r="H370" s="2">
        <v>0</v>
      </c>
      <c r="I370" s="2">
        <v>0</v>
      </c>
      <c r="J370" s="75"/>
      <c r="K370" s="67"/>
    </row>
    <row r="371" spans="1:11" x14ac:dyDescent="0.25">
      <c r="A371" s="67" t="s">
        <v>104</v>
      </c>
      <c r="B371" s="88" t="s">
        <v>105</v>
      </c>
      <c r="C371" s="67" t="s">
        <v>8</v>
      </c>
      <c r="D371" s="20" t="s">
        <v>0</v>
      </c>
      <c r="E371" s="4">
        <f t="shared" si="117"/>
        <v>5000</v>
      </c>
      <c r="F371" s="4">
        <f>SUM(F372:F376)</f>
        <v>5000</v>
      </c>
      <c r="G371" s="4">
        <f>SUM(G372:G376)</f>
        <v>0</v>
      </c>
      <c r="H371" s="4">
        <f>SUM(H372:H376)</f>
        <v>0</v>
      </c>
      <c r="I371" s="4">
        <f>SUM(I372:I376)</f>
        <v>0</v>
      </c>
      <c r="J371" s="88" t="s">
        <v>359</v>
      </c>
      <c r="K371" s="68" t="s">
        <v>245</v>
      </c>
    </row>
    <row r="372" spans="1:11" x14ac:dyDescent="0.25">
      <c r="A372" s="67"/>
      <c r="B372" s="89"/>
      <c r="C372" s="67"/>
      <c r="D372" s="55">
        <v>2021</v>
      </c>
      <c r="E372" s="2">
        <f>SUM(F372:I372)</f>
        <v>900</v>
      </c>
      <c r="F372" s="2">
        <v>900</v>
      </c>
      <c r="G372" s="2">
        <v>0</v>
      </c>
      <c r="H372" s="2">
        <v>0</v>
      </c>
      <c r="I372" s="2">
        <v>0</v>
      </c>
      <c r="J372" s="89"/>
      <c r="K372" s="69"/>
    </row>
    <row r="373" spans="1:11" x14ac:dyDescent="0.25">
      <c r="A373" s="67"/>
      <c r="B373" s="89"/>
      <c r="C373" s="67"/>
      <c r="D373" s="55">
        <v>2022</v>
      </c>
      <c r="E373" s="2">
        <f t="shared" ref="E373:E377" si="118">SUM(F373:I373)</f>
        <v>1100</v>
      </c>
      <c r="F373" s="2">
        <v>1100</v>
      </c>
      <c r="G373" s="2">
        <v>0</v>
      </c>
      <c r="H373" s="2">
        <v>0</v>
      </c>
      <c r="I373" s="2">
        <v>0</v>
      </c>
      <c r="J373" s="89"/>
      <c r="K373" s="69"/>
    </row>
    <row r="374" spans="1:11" x14ac:dyDescent="0.25">
      <c r="A374" s="67"/>
      <c r="B374" s="89"/>
      <c r="C374" s="67"/>
      <c r="D374" s="55">
        <v>2023</v>
      </c>
      <c r="E374" s="2">
        <f t="shared" si="118"/>
        <v>1000</v>
      </c>
      <c r="F374" s="2">
        <v>1000</v>
      </c>
      <c r="G374" s="2">
        <v>0</v>
      </c>
      <c r="H374" s="2">
        <v>0</v>
      </c>
      <c r="I374" s="2">
        <v>0</v>
      </c>
      <c r="J374" s="89"/>
      <c r="K374" s="69"/>
    </row>
    <row r="375" spans="1:11" x14ac:dyDescent="0.25">
      <c r="A375" s="67"/>
      <c r="B375" s="89"/>
      <c r="C375" s="67"/>
      <c r="D375" s="55">
        <v>2024</v>
      </c>
      <c r="E375" s="2">
        <f t="shared" si="118"/>
        <v>1000</v>
      </c>
      <c r="F375" s="2">
        <v>1000</v>
      </c>
      <c r="G375" s="2">
        <v>0</v>
      </c>
      <c r="H375" s="2">
        <v>0</v>
      </c>
      <c r="I375" s="2">
        <v>0</v>
      </c>
      <c r="J375" s="89"/>
      <c r="K375" s="69"/>
    </row>
    <row r="376" spans="1:11" x14ac:dyDescent="0.25">
      <c r="A376" s="67"/>
      <c r="B376" s="90"/>
      <c r="C376" s="67"/>
      <c r="D376" s="55">
        <v>2025</v>
      </c>
      <c r="E376" s="2">
        <f t="shared" si="118"/>
        <v>1000</v>
      </c>
      <c r="F376" s="2">
        <v>1000</v>
      </c>
      <c r="G376" s="2">
        <v>0</v>
      </c>
      <c r="H376" s="2">
        <v>0</v>
      </c>
      <c r="I376" s="2">
        <v>0</v>
      </c>
      <c r="J376" s="90"/>
      <c r="K376" s="70"/>
    </row>
    <row r="377" spans="1:11" x14ac:dyDescent="0.25">
      <c r="A377" s="67" t="s">
        <v>106</v>
      </c>
      <c r="B377" s="91" t="s">
        <v>107</v>
      </c>
      <c r="C377" s="67" t="s">
        <v>14</v>
      </c>
      <c r="D377" s="20" t="s">
        <v>0</v>
      </c>
      <c r="E377" s="4">
        <f t="shared" si="118"/>
        <v>4356.4622399999998</v>
      </c>
      <c r="F377" s="4">
        <f>SUM(F378:F382)</f>
        <v>4356.4622399999998</v>
      </c>
      <c r="G377" s="4">
        <f>SUM(G378:G382)</f>
        <v>0</v>
      </c>
      <c r="H377" s="4">
        <f>SUM(H378:H382)</f>
        <v>0</v>
      </c>
      <c r="I377" s="4">
        <f>SUM(I378:I382)</f>
        <v>0</v>
      </c>
      <c r="J377" s="88" t="s">
        <v>313</v>
      </c>
      <c r="K377" s="68" t="s">
        <v>262</v>
      </c>
    </row>
    <row r="378" spans="1:11" x14ac:dyDescent="0.25">
      <c r="A378" s="67"/>
      <c r="B378" s="92"/>
      <c r="C378" s="67"/>
      <c r="D378" s="55">
        <v>2021</v>
      </c>
      <c r="E378" s="2">
        <f>SUM(F378:I378)</f>
        <v>0</v>
      </c>
      <c r="F378" s="2">
        <v>0</v>
      </c>
      <c r="G378" s="2">
        <v>0</v>
      </c>
      <c r="H378" s="2">
        <v>0</v>
      </c>
      <c r="I378" s="2">
        <v>0</v>
      </c>
      <c r="J378" s="89"/>
      <c r="K378" s="69"/>
    </row>
    <row r="379" spans="1:11" x14ac:dyDescent="0.25">
      <c r="A379" s="67"/>
      <c r="B379" s="92"/>
      <c r="C379" s="67"/>
      <c r="D379" s="55">
        <v>2022</v>
      </c>
      <c r="E379" s="2">
        <f>SUM(F379:I379)</f>
        <v>3356.4622399999998</v>
      </c>
      <c r="F379" s="2">
        <f>1846.46224+1310+200</f>
        <v>3356.4622399999998</v>
      </c>
      <c r="G379" s="2">
        <v>0</v>
      </c>
      <c r="H379" s="2">
        <v>0</v>
      </c>
      <c r="I379" s="2">
        <v>0</v>
      </c>
      <c r="J379" s="89"/>
      <c r="K379" s="69"/>
    </row>
    <row r="380" spans="1:11" x14ac:dyDescent="0.25">
      <c r="A380" s="67"/>
      <c r="B380" s="92"/>
      <c r="C380" s="67"/>
      <c r="D380" s="55">
        <v>2023</v>
      </c>
      <c r="E380" s="2">
        <f t="shared" ref="E380:E382" si="119">SUM(F380:I380)</f>
        <v>1000</v>
      </c>
      <c r="F380" s="2">
        <v>1000</v>
      </c>
      <c r="G380" s="2">
        <v>0</v>
      </c>
      <c r="H380" s="2">
        <v>0</v>
      </c>
      <c r="I380" s="2">
        <v>0</v>
      </c>
      <c r="J380" s="89"/>
      <c r="K380" s="69"/>
    </row>
    <row r="381" spans="1:11" x14ac:dyDescent="0.25">
      <c r="A381" s="67"/>
      <c r="B381" s="92"/>
      <c r="C381" s="67"/>
      <c r="D381" s="55">
        <v>2024</v>
      </c>
      <c r="E381" s="2">
        <f t="shared" si="119"/>
        <v>0</v>
      </c>
      <c r="F381" s="2">
        <v>0</v>
      </c>
      <c r="G381" s="2">
        <v>0</v>
      </c>
      <c r="H381" s="2">
        <v>0</v>
      </c>
      <c r="I381" s="2">
        <v>0</v>
      </c>
      <c r="J381" s="89"/>
      <c r="K381" s="69"/>
    </row>
    <row r="382" spans="1:11" x14ac:dyDescent="0.25">
      <c r="A382" s="67"/>
      <c r="B382" s="93"/>
      <c r="C382" s="67"/>
      <c r="D382" s="55">
        <v>2025</v>
      </c>
      <c r="E382" s="2">
        <f t="shared" si="119"/>
        <v>0</v>
      </c>
      <c r="F382" s="2">
        <v>0</v>
      </c>
      <c r="G382" s="2">
        <v>0</v>
      </c>
      <c r="H382" s="2">
        <v>0</v>
      </c>
      <c r="I382" s="2">
        <v>0</v>
      </c>
      <c r="J382" s="90"/>
      <c r="K382" s="70"/>
    </row>
    <row r="383" spans="1:11" x14ac:dyDescent="0.25">
      <c r="A383" s="97" t="s">
        <v>108</v>
      </c>
      <c r="B383" s="94" t="s">
        <v>109</v>
      </c>
      <c r="C383" s="97" t="s">
        <v>8</v>
      </c>
      <c r="D383" s="7" t="s">
        <v>0</v>
      </c>
      <c r="E383" s="1">
        <f t="shared" ref="E383" si="120">SUM(F383:I383)</f>
        <v>73879.230710000003</v>
      </c>
      <c r="F383" s="1">
        <f>SUM(F384:F388)</f>
        <v>73879.230710000003</v>
      </c>
      <c r="G383" s="1">
        <f>SUM(G384:G388)</f>
        <v>0</v>
      </c>
      <c r="H383" s="1">
        <f>SUM(H384:H388)</f>
        <v>0</v>
      </c>
      <c r="I383" s="1">
        <f>SUM(I384:I388)</f>
        <v>0</v>
      </c>
      <c r="J383" s="87" t="s">
        <v>263</v>
      </c>
      <c r="K383" s="86" t="s">
        <v>248</v>
      </c>
    </row>
    <row r="384" spans="1:11" x14ac:dyDescent="0.25">
      <c r="A384" s="98"/>
      <c r="B384" s="95"/>
      <c r="C384" s="98"/>
      <c r="D384" s="43">
        <v>2021</v>
      </c>
      <c r="E384" s="8">
        <f>SUM(F384:I384)</f>
        <v>12073.5</v>
      </c>
      <c r="F384" s="8">
        <f>F390+F396</f>
        <v>12073.5</v>
      </c>
      <c r="G384" s="8">
        <f t="shared" ref="G384:I388" si="121">SUM(G390,G396)</f>
        <v>0</v>
      </c>
      <c r="H384" s="8">
        <f t="shared" si="121"/>
        <v>0</v>
      </c>
      <c r="I384" s="8">
        <f t="shared" si="121"/>
        <v>0</v>
      </c>
      <c r="J384" s="87"/>
      <c r="K384" s="86"/>
    </row>
    <row r="385" spans="1:11" x14ac:dyDescent="0.25">
      <c r="A385" s="98"/>
      <c r="B385" s="95"/>
      <c r="C385" s="98"/>
      <c r="D385" s="43">
        <v>2022</v>
      </c>
      <c r="E385" s="8">
        <f t="shared" ref="E385:E388" si="122">SUM(F385:I385)</f>
        <v>13757.3</v>
      </c>
      <c r="F385" s="8">
        <f t="shared" ref="F385:F388" si="123">F391+F397</f>
        <v>13757.3</v>
      </c>
      <c r="G385" s="8">
        <f t="shared" si="121"/>
        <v>0</v>
      </c>
      <c r="H385" s="8">
        <f t="shared" si="121"/>
        <v>0</v>
      </c>
      <c r="I385" s="8">
        <f t="shared" si="121"/>
        <v>0</v>
      </c>
      <c r="J385" s="87"/>
      <c r="K385" s="86"/>
    </row>
    <row r="386" spans="1:11" x14ac:dyDescent="0.25">
      <c r="A386" s="98"/>
      <c r="B386" s="95"/>
      <c r="C386" s="98"/>
      <c r="D386" s="43">
        <v>2023</v>
      </c>
      <c r="E386" s="8">
        <f t="shared" si="122"/>
        <v>16324.167960000001</v>
      </c>
      <c r="F386" s="8">
        <f t="shared" si="123"/>
        <v>16324.167960000001</v>
      </c>
      <c r="G386" s="8">
        <f t="shared" si="121"/>
        <v>0</v>
      </c>
      <c r="H386" s="8">
        <f t="shared" si="121"/>
        <v>0</v>
      </c>
      <c r="I386" s="8">
        <f t="shared" si="121"/>
        <v>0</v>
      </c>
      <c r="J386" s="87"/>
      <c r="K386" s="86"/>
    </row>
    <row r="387" spans="1:11" x14ac:dyDescent="0.25">
      <c r="A387" s="98"/>
      <c r="B387" s="95"/>
      <c r="C387" s="98"/>
      <c r="D387" s="43">
        <v>2024</v>
      </c>
      <c r="E387" s="8">
        <f t="shared" si="122"/>
        <v>15810.16734</v>
      </c>
      <c r="F387" s="8">
        <f t="shared" si="123"/>
        <v>15810.16734</v>
      </c>
      <c r="G387" s="8">
        <f t="shared" si="121"/>
        <v>0</v>
      </c>
      <c r="H387" s="8">
        <f t="shared" si="121"/>
        <v>0</v>
      </c>
      <c r="I387" s="8">
        <f t="shared" si="121"/>
        <v>0</v>
      </c>
      <c r="J387" s="87"/>
      <c r="K387" s="86"/>
    </row>
    <row r="388" spans="1:11" x14ac:dyDescent="0.25">
      <c r="A388" s="99"/>
      <c r="B388" s="96"/>
      <c r="C388" s="99"/>
      <c r="D388" s="43">
        <v>2025</v>
      </c>
      <c r="E388" s="8">
        <f t="shared" si="122"/>
        <v>15914.09541</v>
      </c>
      <c r="F388" s="8">
        <f t="shared" si="123"/>
        <v>15914.09541</v>
      </c>
      <c r="G388" s="8">
        <f t="shared" si="121"/>
        <v>0</v>
      </c>
      <c r="H388" s="8">
        <f t="shared" si="121"/>
        <v>0</v>
      </c>
      <c r="I388" s="8">
        <f t="shared" si="121"/>
        <v>0</v>
      </c>
      <c r="J388" s="87"/>
      <c r="K388" s="86"/>
    </row>
    <row r="389" spans="1:11" x14ac:dyDescent="0.25">
      <c r="A389" s="67" t="s">
        <v>110</v>
      </c>
      <c r="B389" s="75" t="s">
        <v>111</v>
      </c>
      <c r="C389" s="68" t="s">
        <v>8</v>
      </c>
      <c r="D389" s="20" t="s">
        <v>0</v>
      </c>
      <c r="E389" s="4">
        <f t="shared" ref="E389" si="124">SUM(F389:I389)</f>
        <v>73289.230710000003</v>
      </c>
      <c r="F389" s="4">
        <f>SUM(F390:F394)</f>
        <v>73289.230710000003</v>
      </c>
      <c r="G389" s="4">
        <f>SUM(G390:G394)</f>
        <v>0</v>
      </c>
      <c r="H389" s="4">
        <f>SUM(H390:H394)</f>
        <v>0</v>
      </c>
      <c r="I389" s="4">
        <f>SUM(I390:I394)</f>
        <v>0</v>
      </c>
      <c r="J389" s="75" t="s">
        <v>264</v>
      </c>
      <c r="K389" s="67" t="s">
        <v>248</v>
      </c>
    </row>
    <row r="390" spans="1:11" x14ac:dyDescent="0.25">
      <c r="A390" s="67"/>
      <c r="B390" s="75"/>
      <c r="C390" s="69"/>
      <c r="D390" s="55">
        <v>2021</v>
      </c>
      <c r="E390" s="2">
        <f>SUM(F390:I390)</f>
        <v>11933.5</v>
      </c>
      <c r="F390" s="2">
        <v>11933.5</v>
      </c>
      <c r="G390" s="2">
        <v>0</v>
      </c>
      <c r="H390" s="2">
        <v>0</v>
      </c>
      <c r="I390" s="2">
        <v>0</v>
      </c>
      <c r="J390" s="75"/>
      <c r="K390" s="67"/>
    </row>
    <row r="391" spans="1:11" x14ac:dyDescent="0.25">
      <c r="A391" s="67"/>
      <c r="B391" s="75"/>
      <c r="C391" s="69"/>
      <c r="D391" s="55">
        <v>2022</v>
      </c>
      <c r="E391" s="2">
        <f t="shared" ref="E391:E395" si="125">SUM(F391:I391)</f>
        <v>13657.3</v>
      </c>
      <c r="F391" s="2">
        <v>13657.3</v>
      </c>
      <c r="G391" s="2">
        <v>0</v>
      </c>
      <c r="H391" s="2">
        <v>0</v>
      </c>
      <c r="I391" s="2">
        <v>0</v>
      </c>
      <c r="J391" s="75"/>
      <c r="K391" s="67"/>
    </row>
    <row r="392" spans="1:11" x14ac:dyDescent="0.25">
      <c r="A392" s="67"/>
      <c r="B392" s="75"/>
      <c r="C392" s="69"/>
      <c r="D392" s="55">
        <v>2023</v>
      </c>
      <c r="E392" s="2">
        <f t="shared" si="125"/>
        <v>16174.167960000001</v>
      </c>
      <c r="F392" s="2">
        <v>16174.167960000001</v>
      </c>
      <c r="G392" s="2">
        <v>0</v>
      </c>
      <c r="H392" s="2">
        <v>0</v>
      </c>
      <c r="I392" s="2">
        <v>0</v>
      </c>
      <c r="J392" s="75"/>
      <c r="K392" s="67"/>
    </row>
    <row r="393" spans="1:11" x14ac:dyDescent="0.25">
      <c r="A393" s="67"/>
      <c r="B393" s="75"/>
      <c r="C393" s="69"/>
      <c r="D393" s="55">
        <v>2024</v>
      </c>
      <c r="E393" s="2">
        <f t="shared" si="125"/>
        <v>15710.16734</v>
      </c>
      <c r="F393" s="2">
        <v>15710.16734</v>
      </c>
      <c r="G393" s="2">
        <v>0</v>
      </c>
      <c r="H393" s="2">
        <v>0</v>
      </c>
      <c r="I393" s="2">
        <v>0</v>
      </c>
      <c r="J393" s="75"/>
      <c r="K393" s="67"/>
    </row>
    <row r="394" spans="1:11" x14ac:dyDescent="0.25">
      <c r="A394" s="67"/>
      <c r="B394" s="75"/>
      <c r="C394" s="70"/>
      <c r="D394" s="55">
        <v>2025</v>
      </c>
      <c r="E394" s="2">
        <f t="shared" si="125"/>
        <v>15814.09541</v>
      </c>
      <c r="F394" s="2">
        <v>15814.09541</v>
      </c>
      <c r="G394" s="2">
        <v>0</v>
      </c>
      <c r="H394" s="2">
        <v>0</v>
      </c>
      <c r="I394" s="2">
        <v>0</v>
      </c>
      <c r="J394" s="75"/>
      <c r="K394" s="67"/>
    </row>
    <row r="395" spans="1:11" x14ac:dyDescent="0.25">
      <c r="A395" s="67" t="s">
        <v>112</v>
      </c>
      <c r="B395" s="75" t="s">
        <v>113</v>
      </c>
      <c r="C395" s="67" t="s">
        <v>8</v>
      </c>
      <c r="D395" s="20" t="s">
        <v>0</v>
      </c>
      <c r="E395" s="4">
        <f t="shared" si="125"/>
        <v>590</v>
      </c>
      <c r="F395" s="4">
        <f>SUM(F396:F400)</f>
        <v>590</v>
      </c>
      <c r="G395" s="4">
        <f>SUM(G396:G400)</f>
        <v>0</v>
      </c>
      <c r="H395" s="4">
        <f>SUM(H396:H400)</f>
        <v>0</v>
      </c>
      <c r="I395" s="4">
        <f>SUM(I396:I400)</f>
        <v>0</v>
      </c>
      <c r="J395" s="75" t="s">
        <v>265</v>
      </c>
      <c r="K395" s="67" t="s">
        <v>248</v>
      </c>
    </row>
    <row r="396" spans="1:11" x14ac:dyDescent="0.25">
      <c r="A396" s="67"/>
      <c r="B396" s="75"/>
      <c r="C396" s="154"/>
      <c r="D396" s="55">
        <v>2021</v>
      </c>
      <c r="E396" s="2">
        <f>SUM(F396:I396)</f>
        <v>140</v>
      </c>
      <c r="F396" s="2">
        <v>140</v>
      </c>
      <c r="G396" s="2">
        <v>0</v>
      </c>
      <c r="H396" s="2">
        <v>0</v>
      </c>
      <c r="I396" s="2">
        <v>0</v>
      </c>
      <c r="J396" s="75"/>
      <c r="K396" s="67"/>
    </row>
    <row r="397" spans="1:11" x14ac:dyDescent="0.25">
      <c r="A397" s="67"/>
      <c r="B397" s="75"/>
      <c r="C397" s="154"/>
      <c r="D397" s="55">
        <v>2022</v>
      </c>
      <c r="E397" s="2">
        <f t="shared" ref="E397:E401" si="126">SUM(F397:I397)</f>
        <v>100</v>
      </c>
      <c r="F397" s="2">
        <v>100</v>
      </c>
      <c r="G397" s="2">
        <v>0</v>
      </c>
      <c r="H397" s="2">
        <v>0</v>
      </c>
      <c r="I397" s="2">
        <v>0</v>
      </c>
      <c r="J397" s="75"/>
      <c r="K397" s="67"/>
    </row>
    <row r="398" spans="1:11" x14ac:dyDescent="0.25">
      <c r="A398" s="67"/>
      <c r="B398" s="75"/>
      <c r="C398" s="154"/>
      <c r="D398" s="55">
        <v>2023</v>
      </c>
      <c r="E398" s="2">
        <f t="shared" si="126"/>
        <v>150</v>
      </c>
      <c r="F398" s="2">
        <v>150</v>
      </c>
      <c r="G398" s="2">
        <v>0</v>
      </c>
      <c r="H398" s="2">
        <v>0</v>
      </c>
      <c r="I398" s="2">
        <v>0</v>
      </c>
      <c r="J398" s="75"/>
      <c r="K398" s="67"/>
    </row>
    <row r="399" spans="1:11" x14ac:dyDescent="0.25">
      <c r="A399" s="67"/>
      <c r="B399" s="75"/>
      <c r="C399" s="154"/>
      <c r="D399" s="55">
        <v>2024</v>
      </c>
      <c r="E399" s="2">
        <f t="shared" si="126"/>
        <v>100</v>
      </c>
      <c r="F399" s="2">
        <v>100</v>
      </c>
      <c r="G399" s="2">
        <v>0</v>
      </c>
      <c r="H399" s="2">
        <v>0</v>
      </c>
      <c r="I399" s="2">
        <v>0</v>
      </c>
      <c r="J399" s="75"/>
      <c r="K399" s="67"/>
    </row>
    <row r="400" spans="1:11" x14ac:dyDescent="0.25">
      <c r="A400" s="67"/>
      <c r="B400" s="75"/>
      <c r="C400" s="154"/>
      <c r="D400" s="55">
        <v>2025</v>
      </c>
      <c r="E400" s="2">
        <f t="shared" si="126"/>
        <v>100</v>
      </c>
      <c r="F400" s="2">
        <v>100</v>
      </c>
      <c r="G400" s="2">
        <v>0</v>
      </c>
      <c r="H400" s="2">
        <v>0</v>
      </c>
      <c r="I400" s="2">
        <v>0</v>
      </c>
      <c r="J400" s="75"/>
      <c r="K400" s="67"/>
    </row>
    <row r="401" spans="1:11" x14ac:dyDescent="0.25">
      <c r="A401" s="155" t="s">
        <v>114</v>
      </c>
      <c r="B401" s="156" t="s">
        <v>115</v>
      </c>
      <c r="C401" s="155" t="s">
        <v>8</v>
      </c>
      <c r="D401" s="37" t="s">
        <v>0</v>
      </c>
      <c r="E401" s="38">
        <f t="shared" si="126"/>
        <v>150792.76603</v>
      </c>
      <c r="F401" s="38">
        <f>SUM(F402:F406)</f>
        <v>9047.56603</v>
      </c>
      <c r="G401" s="38">
        <f>SUM(G402:G406)</f>
        <v>141745.20000000001</v>
      </c>
      <c r="H401" s="38">
        <f>SUM(H402:H406)</f>
        <v>0</v>
      </c>
      <c r="I401" s="38">
        <f>SUM(I402:I406)</f>
        <v>0</v>
      </c>
      <c r="J401" s="158" t="s">
        <v>249</v>
      </c>
      <c r="K401" s="161" t="s">
        <v>245</v>
      </c>
    </row>
    <row r="402" spans="1:11" x14ac:dyDescent="0.25">
      <c r="A402" s="155"/>
      <c r="B402" s="156"/>
      <c r="C402" s="157"/>
      <c r="D402" s="45">
        <v>2021</v>
      </c>
      <c r="E402" s="40">
        <f>SUM(F402:I402)</f>
        <v>26706.808520000002</v>
      </c>
      <c r="F402" s="40">
        <f>F408+F414</f>
        <v>1602.40852</v>
      </c>
      <c r="G402" s="40">
        <f t="shared" ref="F402:I406" si="127">G408+G414</f>
        <v>25104.400000000001</v>
      </c>
      <c r="H402" s="40">
        <f t="shared" si="127"/>
        <v>0</v>
      </c>
      <c r="I402" s="40">
        <f t="shared" si="127"/>
        <v>0</v>
      </c>
      <c r="J402" s="159"/>
      <c r="K402" s="162"/>
    </row>
    <row r="403" spans="1:11" x14ac:dyDescent="0.25">
      <c r="A403" s="155"/>
      <c r="B403" s="156"/>
      <c r="C403" s="157"/>
      <c r="D403" s="45">
        <v>2022</v>
      </c>
      <c r="E403" s="40">
        <f t="shared" ref="E403:E407" si="128">SUM(F403:I403)</f>
        <v>23954.787250000001</v>
      </c>
      <c r="F403" s="40">
        <f>F409+F415</f>
        <v>1437.2872500000001</v>
      </c>
      <c r="G403" s="40">
        <f t="shared" si="127"/>
        <v>22517.5</v>
      </c>
      <c r="H403" s="40">
        <f t="shared" si="127"/>
        <v>0</v>
      </c>
      <c r="I403" s="40">
        <f t="shared" si="127"/>
        <v>0</v>
      </c>
      <c r="J403" s="159"/>
      <c r="K403" s="162"/>
    </row>
    <row r="404" spans="1:11" x14ac:dyDescent="0.25">
      <c r="A404" s="155"/>
      <c r="B404" s="156"/>
      <c r="C404" s="157"/>
      <c r="D404" s="45">
        <v>2023</v>
      </c>
      <c r="E404" s="40">
        <f t="shared" si="128"/>
        <v>29305.425539999997</v>
      </c>
      <c r="F404" s="40">
        <f t="shared" si="127"/>
        <v>1758.3255399999998</v>
      </c>
      <c r="G404" s="40">
        <f>G410+G416</f>
        <v>27547.1</v>
      </c>
      <c r="H404" s="40">
        <f t="shared" si="127"/>
        <v>0</v>
      </c>
      <c r="I404" s="40">
        <f t="shared" si="127"/>
        <v>0</v>
      </c>
      <c r="J404" s="159"/>
      <c r="K404" s="162"/>
    </row>
    <row r="405" spans="1:11" x14ac:dyDescent="0.25">
      <c r="A405" s="155"/>
      <c r="B405" s="156"/>
      <c r="C405" s="157"/>
      <c r="D405" s="45">
        <v>2024</v>
      </c>
      <c r="E405" s="40">
        <f t="shared" si="128"/>
        <v>35412.872360000001</v>
      </c>
      <c r="F405" s="40">
        <f t="shared" si="127"/>
        <v>2124.7723599999999</v>
      </c>
      <c r="G405" s="40">
        <f t="shared" si="127"/>
        <v>33288.1</v>
      </c>
      <c r="H405" s="40">
        <f t="shared" si="127"/>
        <v>0</v>
      </c>
      <c r="I405" s="40">
        <f t="shared" si="127"/>
        <v>0</v>
      </c>
      <c r="J405" s="159"/>
      <c r="K405" s="162"/>
    </row>
    <row r="406" spans="1:11" x14ac:dyDescent="0.25">
      <c r="A406" s="155"/>
      <c r="B406" s="156"/>
      <c r="C406" s="157"/>
      <c r="D406" s="45">
        <v>2025</v>
      </c>
      <c r="E406" s="40">
        <f t="shared" si="128"/>
        <v>35412.872360000001</v>
      </c>
      <c r="F406" s="40">
        <f t="shared" si="127"/>
        <v>2124.7723599999999</v>
      </c>
      <c r="G406" s="40">
        <f t="shared" si="127"/>
        <v>33288.1</v>
      </c>
      <c r="H406" s="40">
        <f t="shared" si="127"/>
        <v>0</v>
      </c>
      <c r="I406" s="40">
        <f t="shared" si="127"/>
        <v>0</v>
      </c>
      <c r="J406" s="160"/>
      <c r="K406" s="163"/>
    </row>
    <row r="407" spans="1:11" x14ac:dyDescent="0.25">
      <c r="A407" s="67" t="s">
        <v>116</v>
      </c>
      <c r="B407" s="75" t="s">
        <v>117</v>
      </c>
      <c r="C407" s="67" t="s">
        <v>306</v>
      </c>
      <c r="D407" s="20" t="s">
        <v>0</v>
      </c>
      <c r="E407" s="4">
        <f t="shared" si="128"/>
        <v>48020.319179999999</v>
      </c>
      <c r="F407" s="4">
        <f>SUM(F408:F412)</f>
        <v>2881.2191800000001</v>
      </c>
      <c r="G407" s="4">
        <f>SUM(G408:G412)</f>
        <v>45139.1</v>
      </c>
      <c r="H407" s="4">
        <f>SUM(H408:H412)</f>
        <v>0</v>
      </c>
      <c r="I407" s="4">
        <f>SUM(I408:I412)</f>
        <v>0</v>
      </c>
      <c r="J407" s="164" t="s">
        <v>364</v>
      </c>
      <c r="K407" s="68" t="s">
        <v>245</v>
      </c>
    </row>
    <row r="408" spans="1:11" x14ac:dyDescent="0.25">
      <c r="A408" s="67"/>
      <c r="B408" s="75"/>
      <c r="C408" s="154"/>
      <c r="D408" s="55">
        <v>2021</v>
      </c>
      <c r="E408" s="2">
        <f>SUM(F408:I408)</f>
        <v>5607.1276600000001</v>
      </c>
      <c r="F408" s="2">
        <v>336.42766</v>
      </c>
      <c r="G408" s="2">
        <v>5270.7</v>
      </c>
      <c r="H408" s="2">
        <v>0</v>
      </c>
      <c r="I408" s="2">
        <v>0</v>
      </c>
      <c r="J408" s="165"/>
      <c r="K408" s="69"/>
    </row>
    <row r="409" spans="1:11" x14ac:dyDescent="0.25">
      <c r="A409" s="67"/>
      <c r="B409" s="75"/>
      <c r="C409" s="154"/>
      <c r="D409" s="55">
        <v>2022</v>
      </c>
      <c r="E409" s="2">
        <f t="shared" ref="E409:E413" si="129">SUM(F409:I409)</f>
        <v>7174.0425600000008</v>
      </c>
      <c r="F409" s="2">
        <v>430.44256000000001</v>
      </c>
      <c r="G409" s="2">
        <v>6743.6</v>
      </c>
      <c r="H409" s="2">
        <v>0</v>
      </c>
      <c r="I409" s="2">
        <v>0</v>
      </c>
      <c r="J409" s="165"/>
      <c r="K409" s="69"/>
    </row>
    <row r="410" spans="1:11" x14ac:dyDescent="0.25">
      <c r="A410" s="67"/>
      <c r="B410" s="75"/>
      <c r="C410" s="154"/>
      <c r="D410" s="55">
        <v>2023</v>
      </c>
      <c r="E410" s="2">
        <f t="shared" si="129"/>
        <v>11211.276600000001</v>
      </c>
      <c r="F410" s="2">
        <v>672.67660000000001</v>
      </c>
      <c r="G410" s="2">
        <v>10538.6</v>
      </c>
      <c r="H410" s="2">
        <v>0</v>
      </c>
      <c r="I410" s="2">
        <v>0</v>
      </c>
      <c r="J410" s="165"/>
      <c r="K410" s="69"/>
    </row>
    <row r="411" spans="1:11" x14ac:dyDescent="0.25">
      <c r="A411" s="67"/>
      <c r="B411" s="75"/>
      <c r="C411" s="154"/>
      <c r="D411" s="55">
        <v>2024</v>
      </c>
      <c r="E411" s="2">
        <f t="shared" si="129"/>
        <v>12013.936180000001</v>
      </c>
      <c r="F411" s="2">
        <v>720.83618000000001</v>
      </c>
      <c r="G411" s="2">
        <v>11293.1</v>
      </c>
      <c r="H411" s="2">
        <v>0</v>
      </c>
      <c r="I411" s="2">
        <v>0</v>
      </c>
      <c r="J411" s="165"/>
      <c r="K411" s="69"/>
    </row>
    <row r="412" spans="1:11" x14ac:dyDescent="0.25">
      <c r="A412" s="67"/>
      <c r="B412" s="75"/>
      <c r="C412" s="154"/>
      <c r="D412" s="55">
        <v>2025</v>
      </c>
      <c r="E412" s="2">
        <f t="shared" si="129"/>
        <v>12013.936180000001</v>
      </c>
      <c r="F412" s="2">
        <v>720.83618000000001</v>
      </c>
      <c r="G412" s="2">
        <v>11293.1</v>
      </c>
      <c r="H412" s="2">
        <v>0</v>
      </c>
      <c r="I412" s="2">
        <v>0</v>
      </c>
      <c r="J412" s="166"/>
      <c r="K412" s="70"/>
    </row>
    <row r="413" spans="1:11" x14ac:dyDescent="0.25">
      <c r="A413" s="68" t="s">
        <v>119</v>
      </c>
      <c r="B413" s="88" t="s">
        <v>120</v>
      </c>
      <c r="C413" s="68" t="s">
        <v>8</v>
      </c>
      <c r="D413" s="20" t="s">
        <v>0</v>
      </c>
      <c r="E413" s="4">
        <f t="shared" si="129"/>
        <v>102772.44685000001</v>
      </c>
      <c r="F413" s="4">
        <f>SUM(F414:F418)</f>
        <v>6166.346849999999</v>
      </c>
      <c r="G413" s="4">
        <f>SUM(G414:G418)</f>
        <v>96606.1</v>
      </c>
      <c r="H413" s="4">
        <f>SUM(H414:H418)</f>
        <v>0</v>
      </c>
      <c r="I413" s="4">
        <f>SUM(I414:I418)</f>
        <v>0</v>
      </c>
      <c r="J413" s="88" t="s">
        <v>266</v>
      </c>
      <c r="K413" s="68" t="s">
        <v>245</v>
      </c>
    </row>
    <row r="414" spans="1:11" x14ac:dyDescent="0.25">
      <c r="A414" s="167"/>
      <c r="B414" s="89"/>
      <c r="C414" s="69"/>
      <c r="D414" s="55">
        <v>2021</v>
      </c>
      <c r="E414" s="2">
        <f>SUM(F414:I414)</f>
        <v>21099.68086</v>
      </c>
      <c r="F414" s="2">
        <v>1265.9808599999999</v>
      </c>
      <c r="G414" s="2">
        <v>19833.7</v>
      </c>
      <c r="H414" s="2">
        <v>0</v>
      </c>
      <c r="I414" s="2">
        <v>0</v>
      </c>
      <c r="J414" s="167"/>
      <c r="K414" s="69"/>
    </row>
    <row r="415" spans="1:11" x14ac:dyDescent="0.25">
      <c r="A415" s="167"/>
      <c r="B415" s="89"/>
      <c r="C415" s="69"/>
      <c r="D415" s="55">
        <v>2022</v>
      </c>
      <c r="E415" s="2">
        <f t="shared" ref="E415:E419" si="130">SUM(F415:I415)</f>
        <v>16780.74469</v>
      </c>
      <c r="F415" s="2">
        <v>1006.84469</v>
      </c>
      <c r="G415" s="2">
        <v>15773.9</v>
      </c>
      <c r="H415" s="2">
        <v>0</v>
      </c>
      <c r="I415" s="2">
        <v>0</v>
      </c>
      <c r="J415" s="167"/>
      <c r="K415" s="69"/>
    </row>
    <row r="416" spans="1:11" x14ac:dyDescent="0.25">
      <c r="A416" s="167"/>
      <c r="B416" s="89"/>
      <c r="C416" s="69"/>
      <c r="D416" s="55">
        <v>2023</v>
      </c>
      <c r="E416" s="2">
        <f t="shared" si="130"/>
        <v>18094.148939999999</v>
      </c>
      <c r="F416" s="2">
        <f>1154.04894-68.4</f>
        <v>1085.6489399999998</v>
      </c>
      <c r="G416" s="2">
        <v>17008.5</v>
      </c>
      <c r="H416" s="2">
        <v>0</v>
      </c>
      <c r="I416" s="2">
        <v>0</v>
      </c>
      <c r="J416" s="167"/>
      <c r="K416" s="69"/>
    </row>
    <row r="417" spans="1:11" x14ac:dyDescent="0.25">
      <c r="A417" s="167"/>
      <c r="B417" s="89"/>
      <c r="C417" s="69"/>
      <c r="D417" s="55">
        <v>2024</v>
      </c>
      <c r="E417" s="2">
        <f t="shared" si="130"/>
        <v>23398.936180000001</v>
      </c>
      <c r="F417" s="2">
        <v>1403.9361799999999</v>
      </c>
      <c r="G417" s="2">
        <v>21995</v>
      </c>
      <c r="H417" s="2">
        <v>0</v>
      </c>
      <c r="I417" s="2">
        <v>0</v>
      </c>
      <c r="J417" s="167"/>
      <c r="K417" s="69"/>
    </row>
    <row r="418" spans="1:11" x14ac:dyDescent="0.25">
      <c r="A418" s="168"/>
      <c r="B418" s="90"/>
      <c r="C418" s="70"/>
      <c r="D418" s="55">
        <v>2025</v>
      </c>
      <c r="E418" s="2">
        <f t="shared" si="130"/>
        <v>23398.936180000001</v>
      </c>
      <c r="F418" s="2">
        <v>1403.9361799999999</v>
      </c>
      <c r="G418" s="2">
        <v>21995</v>
      </c>
      <c r="H418" s="2">
        <v>0</v>
      </c>
      <c r="I418" s="2">
        <v>0</v>
      </c>
      <c r="J418" s="168"/>
      <c r="K418" s="70"/>
    </row>
    <row r="419" spans="1:11" x14ac:dyDescent="0.25">
      <c r="A419" s="155" t="s">
        <v>121</v>
      </c>
      <c r="B419" s="156" t="s">
        <v>122</v>
      </c>
      <c r="C419" s="155" t="s">
        <v>8</v>
      </c>
      <c r="D419" s="37" t="s">
        <v>0</v>
      </c>
      <c r="E419" s="38">
        <f t="shared" si="130"/>
        <v>411591.50382570317</v>
      </c>
      <c r="F419" s="38">
        <f>SUM(F420:F424)</f>
        <v>156639.00382570317</v>
      </c>
      <c r="G419" s="38">
        <f>SUM(G420:G424)</f>
        <v>254952.50000000003</v>
      </c>
      <c r="H419" s="38">
        <f>SUM(H420:H424)</f>
        <v>0</v>
      </c>
      <c r="I419" s="38">
        <f>SUM(I420:I424)</f>
        <v>0</v>
      </c>
      <c r="J419" s="169" t="s">
        <v>360</v>
      </c>
      <c r="K419" s="161" t="s">
        <v>267</v>
      </c>
    </row>
    <row r="420" spans="1:11" x14ac:dyDescent="0.25">
      <c r="A420" s="155"/>
      <c r="B420" s="156"/>
      <c r="C420" s="157"/>
      <c r="D420" s="45">
        <v>2021</v>
      </c>
      <c r="E420" s="40">
        <f>SUM(F420:I420)</f>
        <v>139793.03436570318</v>
      </c>
      <c r="F420" s="40">
        <f>F426+F432+F438+F444+F450+F456</f>
        <v>28764.634365703179</v>
      </c>
      <c r="G420" s="40">
        <f t="shared" ref="F420:I424" si="131">G426+G432+G438+G444+G450+G456</f>
        <v>111028.40000000001</v>
      </c>
      <c r="H420" s="40">
        <f t="shared" si="131"/>
        <v>0</v>
      </c>
      <c r="I420" s="40">
        <f t="shared" si="131"/>
        <v>0</v>
      </c>
      <c r="J420" s="170"/>
      <c r="K420" s="162"/>
    </row>
    <row r="421" spans="1:11" x14ac:dyDescent="0.25">
      <c r="A421" s="155"/>
      <c r="B421" s="156"/>
      <c r="C421" s="157"/>
      <c r="D421" s="45">
        <v>2022</v>
      </c>
      <c r="E421" s="40">
        <f t="shared" ref="E421:E424" si="132">SUM(F421:I421)</f>
        <v>72885.224329999997</v>
      </c>
      <c r="F421" s="40">
        <f>F427+F433+F439+F445+F451+F457</f>
        <v>29620.624329999999</v>
      </c>
      <c r="G421" s="40">
        <f t="shared" si="131"/>
        <v>43264.6</v>
      </c>
      <c r="H421" s="40">
        <f t="shared" si="131"/>
        <v>0</v>
      </c>
      <c r="I421" s="40">
        <f t="shared" si="131"/>
        <v>0</v>
      </c>
      <c r="J421" s="170"/>
      <c r="K421" s="162"/>
    </row>
    <row r="422" spans="1:11" x14ac:dyDescent="0.25">
      <c r="A422" s="155"/>
      <c r="B422" s="156"/>
      <c r="C422" s="157"/>
      <c r="D422" s="45">
        <v>2023</v>
      </c>
      <c r="E422" s="40">
        <f t="shared" si="132"/>
        <v>86128.582049999997</v>
      </c>
      <c r="F422" s="40">
        <f t="shared" si="131"/>
        <v>34585.482049999999</v>
      </c>
      <c r="G422" s="40">
        <f t="shared" si="131"/>
        <v>51543.1</v>
      </c>
      <c r="H422" s="40">
        <f t="shared" si="131"/>
        <v>0</v>
      </c>
      <c r="I422" s="40">
        <f t="shared" si="131"/>
        <v>0</v>
      </c>
      <c r="J422" s="170"/>
      <c r="K422" s="162"/>
    </row>
    <row r="423" spans="1:11" x14ac:dyDescent="0.25">
      <c r="A423" s="155"/>
      <c r="B423" s="156"/>
      <c r="C423" s="157"/>
      <c r="D423" s="45">
        <v>2024</v>
      </c>
      <c r="E423" s="40">
        <f t="shared" si="132"/>
        <v>56392.331539999999</v>
      </c>
      <c r="F423" s="40">
        <f t="shared" si="131"/>
        <v>31834.131540000002</v>
      </c>
      <c r="G423" s="40">
        <f t="shared" si="131"/>
        <v>24558.2</v>
      </c>
      <c r="H423" s="40">
        <f t="shared" si="131"/>
        <v>0</v>
      </c>
      <c r="I423" s="40">
        <f t="shared" si="131"/>
        <v>0</v>
      </c>
      <c r="J423" s="170"/>
      <c r="K423" s="162"/>
    </row>
    <row r="424" spans="1:11" x14ac:dyDescent="0.25">
      <c r="A424" s="155"/>
      <c r="B424" s="156"/>
      <c r="C424" s="157"/>
      <c r="D424" s="45">
        <v>2025</v>
      </c>
      <c r="E424" s="40">
        <f t="shared" si="132"/>
        <v>56392.331539999999</v>
      </c>
      <c r="F424" s="40">
        <f t="shared" si="131"/>
        <v>31834.131540000002</v>
      </c>
      <c r="G424" s="40">
        <f t="shared" si="131"/>
        <v>24558.2</v>
      </c>
      <c r="H424" s="40">
        <f t="shared" si="131"/>
        <v>0</v>
      </c>
      <c r="I424" s="40">
        <f t="shared" si="131"/>
        <v>0</v>
      </c>
      <c r="J424" s="171"/>
      <c r="K424" s="163"/>
    </row>
    <row r="425" spans="1:11" x14ac:dyDescent="0.25">
      <c r="A425" s="67" t="s">
        <v>123</v>
      </c>
      <c r="B425" s="75" t="s">
        <v>124</v>
      </c>
      <c r="C425" s="67" t="s">
        <v>53</v>
      </c>
      <c r="D425" s="20" t="s">
        <v>0</v>
      </c>
      <c r="E425" s="4">
        <f t="shared" ref="E425" si="133">SUM(F425:I425)</f>
        <v>61491.48936</v>
      </c>
      <c r="F425" s="4">
        <f>SUM(F426:F430)</f>
        <v>3689.48936</v>
      </c>
      <c r="G425" s="4">
        <f>SUM(G426:G430)</f>
        <v>57802</v>
      </c>
      <c r="H425" s="4">
        <f>SUM(H426:H430)</f>
        <v>0</v>
      </c>
      <c r="I425" s="4">
        <f>SUM(I426:I430)</f>
        <v>0</v>
      </c>
      <c r="J425" s="75" t="s">
        <v>268</v>
      </c>
      <c r="K425" s="68" t="s">
        <v>245</v>
      </c>
    </row>
    <row r="426" spans="1:11" x14ac:dyDescent="0.25">
      <c r="A426" s="67"/>
      <c r="B426" s="75"/>
      <c r="C426" s="154"/>
      <c r="D426" s="55">
        <v>2021</v>
      </c>
      <c r="E426" s="2">
        <f>SUM(F426:I426)</f>
        <v>61491.48936</v>
      </c>
      <c r="F426" s="2">
        <v>3689.48936</v>
      </c>
      <c r="G426" s="2">
        <v>57802</v>
      </c>
      <c r="H426" s="2">
        <v>0</v>
      </c>
      <c r="I426" s="2">
        <v>0</v>
      </c>
      <c r="J426" s="75"/>
      <c r="K426" s="69"/>
    </row>
    <row r="427" spans="1:11" x14ac:dyDescent="0.25">
      <c r="A427" s="67"/>
      <c r="B427" s="75"/>
      <c r="C427" s="154"/>
      <c r="D427" s="55">
        <v>2022</v>
      </c>
      <c r="E427" s="2">
        <f t="shared" ref="E427:E431" si="134">SUM(F427:I427)</f>
        <v>0</v>
      </c>
      <c r="F427" s="2">
        <v>0</v>
      </c>
      <c r="G427" s="2">
        <v>0</v>
      </c>
      <c r="H427" s="2">
        <v>0</v>
      </c>
      <c r="I427" s="2">
        <v>0</v>
      </c>
      <c r="J427" s="75"/>
      <c r="K427" s="69"/>
    </row>
    <row r="428" spans="1:11" x14ac:dyDescent="0.25">
      <c r="A428" s="67"/>
      <c r="B428" s="75"/>
      <c r="C428" s="154"/>
      <c r="D428" s="55">
        <v>2023</v>
      </c>
      <c r="E428" s="2">
        <f t="shared" si="134"/>
        <v>0</v>
      </c>
      <c r="F428" s="2">
        <v>0</v>
      </c>
      <c r="G428" s="2">
        <v>0</v>
      </c>
      <c r="H428" s="2">
        <v>0</v>
      </c>
      <c r="I428" s="2">
        <v>0</v>
      </c>
      <c r="J428" s="75"/>
      <c r="K428" s="69"/>
    </row>
    <row r="429" spans="1:11" x14ac:dyDescent="0.25">
      <c r="A429" s="67"/>
      <c r="B429" s="75"/>
      <c r="C429" s="154"/>
      <c r="D429" s="55">
        <v>2024</v>
      </c>
      <c r="E429" s="2">
        <f t="shared" si="134"/>
        <v>0</v>
      </c>
      <c r="F429" s="2">
        <v>0</v>
      </c>
      <c r="G429" s="2">
        <v>0</v>
      </c>
      <c r="H429" s="2">
        <v>0</v>
      </c>
      <c r="I429" s="2">
        <v>0</v>
      </c>
      <c r="J429" s="75"/>
      <c r="K429" s="69"/>
    </row>
    <row r="430" spans="1:11" x14ac:dyDescent="0.25">
      <c r="A430" s="67"/>
      <c r="B430" s="75"/>
      <c r="C430" s="154"/>
      <c r="D430" s="55">
        <v>2025</v>
      </c>
      <c r="E430" s="2">
        <f t="shared" si="134"/>
        <v>0</v>
      </c>
      <c r="F430" s="2">
        <v>0</v>
      </c>
      <c r="G430" s="2">
        <v>0</v>
      </c>
      <c r="H430" s="2">
        <v>0</v>
      </c>
      <c r="I430" s="2">
        <v>0</v>
      </c>
      <c r="J430" s="75"/>
      <c r="K430" s="70"/>
    </row>
    <row r="431" spans="1:11" x14ac:dyDescent="0.25">
      <c r="A431" s="67" t="s">
        <v>125</v>
      </c>
      <c r="B431" s="75" t="s">
        <v>126</v>
      </c>
      <c r="C431" s="67" t="s">
        <v>8</v>
      </c>
      <c r="D431" s="20" t="s">
        <v>0</v>
      </c>
      <c r="E431" s="4">
        <f t="shared" si="134"/>
        <v>46043.513377243631</v>
      </c>
      <c r="F431" s="4">
        <f>SUM(F432:F436)</f>
        <v>41743.513377243631</v>
      </c>
      <c r="G431" s="4">
        <f>SUM(G432:G436)</f>
        <v>4300</v>
      </c>
      <c r="H431" s="4">
        <f>SUM(H432:H436)</f>
        <v>0</v>
      </c>
      <c r="I431" s="4">
        <f>SUM(I432:I436)</f>
        <v>0</v>
      </c>
      <c r="J431" s="88" t="s">
        <v>269</v>
      </c>
      <c r="K431" s="68" t="s">
        <v>245</v>
      </c>
    </row>
    <row r="432" spans="1:11" x14ac:dyDescent="0.25">
      <c r="A432" s="67"/>
      <c r="B432" s="75"/>
      <c r="C432" s="154"/>
      <c r="D432" s="55">
        <v>2021</v>
      </c>
      <c r="E432" s="2">
        <f>SUM(F432:I432)</f>
        <v>7634.9020372436298</v>
      </c>
      <c r="F432" s="2">
        <v>6634.9020372436298</v>
      </c>
      <c r="G432" s="2">
        <v>1000</v>
      </c>
      <c r="H432" s="2">
        <v>0</v>
      </c>
      <c r="I432" s="2">
        <v>0</v>
      </c>
      <c r="J432" s="89"/>
      <c r="K432" s="69"/>
    </row>
    <row r="433" spans="1:11" x14ac:dyDescent="0.25">
      <c r="A433" s="67"/>
      <c r="B433" s="75"/>
      <c r="C433" s="154"/>
      <c r="D433" s="55">
        <v>2022</v>
      </c>
      <c r="E433" s="2">
        <f t="shared" ref="E433:E437" si="135">SUM(F433:I433)</f>
        <v>8815.8719500000007</v>
      </c>
      <c r="F433" s="2">
        <v>7615.8719499999997</v>
      </c>
      <c r="G433" s="2">
        <v>1200</v>
      </c>
      <c r="H433" s="2">
        <v>0</v>
      </c>
      <c r="I433" s="2">
        <v>0</v>
      </c>
      <c r="J433" s="89"/>
      <c r="K433" s="69"/>
    </row>
    <row r="434" spans="1:11" x14ac:dyDescent="0.25">
      <c r="A434" s="67"/>
      <c r="B434" s="75"/>
      <c r="C434" s="154"/>
      <c r="D434" s="55">
        <v>2023</v>
      </c>
      <c r="E434" s="2">
        <f t="shared" si="135"/>
        <v>11353.608189999999</v>
      </c>
      <c r="F434" s="2">
        <f>76.59575+9119.5656+76.596-19.14916</f>
        <v>9253.608189999999</v>
      </c>
      <c r="G434" s="2">
        <v>2100</v>
      </c>
      <c r="H434" s="2">
        <v>0</v>
      </c>
      <c r="I434" s="2">
        <v>0</v>
      </c>
      <c r="J434" s="89"/>
      <c r="K434" s="69"/>
    </row>
    <row r="435" spans="1:11" x14ac:dyDescent="0.25">
      <c r="A435" s="67"/>
      <c r="B435" s="75"/>
      <c r="C435" s="154"/>
      <c r="D435" s="55">
        <v>2024</v>
      </c>
      <c r="E435" s="2">
        <f t="shared" si="135"/>
        <v>9119.5655999999999</v>
      </c>
      <c r="F435" s="2">
        <v>9119.5655999999999</v>
      </c>
      <c r="G435" s="2">
        <v>0</v>
      </c>
      <c r="H435" s="2">
        <v>0</v>
      </c>
      <c r="I435" s="2">
        <v>0</v>
      </c>
      <c r="J435" s="89"/>
      <c r="K435" s="69"/>
    </row>
    <row r="436" spans="1:11" x14ac:dyDescent="0.25">
      <c r="A436" s="67"/>
      <c r="B436" s="75"/>
      <c r="C436" s="154"/>
      <c r="D436" s="55">
        <v>2025</v>
      </c>
      <c r="E436" s="2">
        <f t="shared" si="135"/>
        <v>9119.5655999999999</v>
      </c>
      <c r="F436" s="2">
        <v>9119.5655999999999</v>
      </c>
      <c r="G436" s="2">
        <v>0</v>
      </c>
      <c r="H436" s="2">
        <v>0</v>
      </c>
      <c r="I436" s="2">
        <v>0</v>
      </c>
      <c r="J436" s="90"/>
      <c r="K436" s="70"/>
    </row>
    <row r="437" spans="1:11" x14ac:dyDescent="0.25">
      <c r="A437" s="67" t="s">
        <v>127</v>
      </c>
      <c r="B437" s="75" t="s">
        <v>128</v>
      </c>
      <c r="C437" s="67" t="s">
        <v>8</v>
      </c>
      <c r="D437" s="20" t="s">
        <v>0</v>
      </c>
      <c r="E437" s="4">
        <f t="shared" si="135"/>
        <v>75858.727698619608</v>
      </c>
      <c r="F437" s="4">
        <f>SUM(F438:F442)</f>
        <v>40146.87769861961</v>
      </c>
      <c r="G437" s="4">
        <f>SUM(G438:G442)</f>
        <v>35711.85</v>
      </c>
      <c r="H437" s="4">
        <f>SUM(H438:H442)</f>
        <v>0</v>
      </c>
      <c r="I437" s="4">
        <f>SUM(I438:I442)</f>
        <v>0</v>
      </c>
      <c r="J437" s="88" t="s">
        <v>386</v>
      </c>
      <c r="K437" s="68" t="s">
        <v>245</v>
      </c>
    </row>
    <row r="438" spans="1:11" x14ac:dyDescent="0.25">
      <c r="A438" s="67"/>
      <c r="B438" s="75"/>
      <c r="C438" s="154"/>
      <c r="D438" s="55">
        <v>2021</v>
      </c>
      <c r="E438" s="2">
        <f>SUM(F438:I438)</f>
        <v>17643.381918619612</v>
      </c>
      <c r="F438" s="2">
        <v>6271.7819186196102</v>
      </c>
      <c r="G438" s="2">
        <v>11371.6</v>
      </c>
      <c r="H438" s="2">
        <v>0</v>
      </c>
      <c r="I438" s="2">
        <v>0</v>
      </c>
      <c r="J438" s="89"/>
      <c r="K438" s="69"/>
    </row>
    <row r="439" spans="1:11" x14ac:dyDescent="0.25">
      <c r="A439" s="67"/>
      <c r="B439" s="75"/>
      <c r="C439" s="154"/>
      <c r="D439" s="55">
        <v>2022</v>
      </c>
      <c r="E439" s="2">
        <f t="shared" ref="E439:E443" si="136">SUM(F439:I439)</f>
        <v>15547.458289999999</v>
      </c>
      <c r="F439" s="2">
        <v>7147.4582899999996</v>
      </c>
      <c r="G439" s="2">
        <v>8400</v>
      </c>
      <c r="H439" s="2">
        <v>0</v>
      </c>
      <c r="I439" s="2">
        <v>0</v>
      </c>
      <c r="J439" s="89"/>
      <c r="K439" s="69"/>
    </row>
    <row r="440" spans="1:11" x14ac:dyDescent="0.25">
      <c r="A440" s="67"/>
      <c r="B440" s="75"/>
      <c r="C440" s="154"/>
      <c r="D440" s="55">
        <v>2023</v>
      </c>
      <c r="E440" s="2">
        <f t="shared" si="136"/>
        <v>25527.77103</v>
      </c>
      <c r="F440" s="2">
        <f>536.17022+8570.05823+667.845-186.55242</f>
        <v>9587.5210299999999</v>
      </c>
      <c r="G440" s="6">
        <v>15940.25</v>
      </c>
      <c r="H440" s="2">
        <v>0</v>
      </c>
      <c r="I440" s="2">
        <v>0</v>
      </c>
      <c r="J440" s="89"/>
      <c r="K440" s="69"/>
    </row>
    <row r="441" spans="1:11" x14ac:dyDescent="0.25">
      <c r="A441" s="67"/>
      <c r="B441" s="75"/>
      <c r="C441" s="154"/>
      <c r="D441" s="55">
        <v>2024</v>
      </c>
      <c r="E441" s="2">
        <f t="shared" si="136"/>
        <v>8570.0582300000005</v>
      </c>
      <c r="F441" s="2">
        <v>8570.0582300000005</v>
      </c>
      <c r="G441" s="2">
        <v>0</v>
      </c>
      <c r="H441" s="2">
        <v>0</v>
      </c>
      <c r="I441" s="2">
        <v>0</v>
      </c>
      <c r="J441" s="89"/>
      <c r="K441" s="69"/>
    </row>
    <row r="442" spans="1:11" x14ac:dyDescent="0.25">
      <c r="A442" s="67"/>
      <c r="B442" s="75"/>
      <c r="C442" s="154"/>
      <c r="D442" s="55">
        <v>2025</v>
      </c>
      <c r="E442" s="2">
        <f t="shared" si="136"/>
        <v>8570.0582300000005</v>
      </c>
      <c r="F442" s="2">
        <v>8570.0582300000005</v>
      </c>
      <c r="G442" s="2">
        <v>0</v>
      </c>
      <c r="H442" s="2">
        <v>0</v>
      </c>
      <c r="I442" s="2">
        <v>0</v>
      </c>
      <c r="J442" s="90"/>
      <c r="K442" s="70"/>
    </row>
    <row r="443" spans="1:11" x14ac:dyDescent="0.25">
      <c r="A443" s="67" t="s">
        <v>129</v>
      </c>
      <c r="B443" s="75" t="s">
        <v>130</v>
      </c>
      <c r="C443" s="67" t="s">
        <v>8</v>
      </c>
      <c r="D443" s="20" t="s">
        <v>0</v>
      </c>
      <c r="E443" s="4">
        <f t="shared" si="136"/>
        <v>52500.936809839943</v>
      </c>
      <c r="F443" s="4">
        <f>SUM(F444:F448)</f>
        <v>23684.38680983994</v>
      </c>
      <c r="G443" s="4">
        <f>SUM(G444:G448)</f>
        <v>28816.550000000003</v>
      </c>
      <c r="H443" s="4">
        <f>SUM(H444:H448)</f>
        <v>0</v>
      </c>
      <c r="I443" s="4">
        <f>SUM(I444:I448)</f>
        <v>0</v>
      </c>
      <c r="J443" s="88" t="s">
        <v>270</v>
      </c>
      <c r="K443" s="68" t="s">
        <v>245</v>
      </c>
    </row>
    <row r="444" spans="1:11" x14ac:dyDescent="0.25">
      <c r="A444" s="67"/>
      <c r="B444" s="75"/>
      <c r="C444" s="154"/>
      <c r="D444" s="55">
        <v>2021</v>
      </c>
      <c r="E444" s="2">
        <f>SUM(F444:I444)</f>
        <v>9108.2610498399408</v>
      </c>
      <c r="F444" s="2">
        <v>3608.2610498399399</v>
      </c>
      <c r="G444" s="2">
        <v>5500</v>
      </c>
      <c r="H444" s="2">
        <v>0</v>
      </c>
      <c r="I444" s="2">
        <v>0</v>
      </c>
      <c r="J444" s="89"/>
      <c r="K444" s="69"/>
    </row>
    <row r="445" spans="1:11" x14ac:dyDescent="0.25">
      <c r="A445" s="67"/>
      <c r="B445" s="75"/>
      <c r="C445" s="154"/>
      <c r="D445" s="55">
        <v>2022</v>
      </c>
      <c r="E445" s="2">
        <f t="shared" ref="E445:E449" si="137">SUM(F445:I445)</f>
        <v>12799.395980000001</v>
      </c>
      <c r="F445" s="2">
        <v>4927.2959799999999</v>
      </c>
      <c r="G445" s="2">
        <v>7872.1</v>
      </c>
      <c r="H445" s="2">
        <v>0</v>
      </c>
      <c r="I445" s="2">
        <v>0</v>
      </c>
      <c r="J445" s="89"/>
      <c r="K445" s="69"/>
    </row>
    <row r="446" spans="1:11" x14ac:dyDescent="0.25">
      <c r="A446" s="67"/>
      <c r="B446" s="75"/>
      <c r="C446" s="154"/>
      <c r="D446" s="55">
        <v>2023</v>
      </c>
      <c r="E446" s="2">
        <f t="shared" si="137"/>
        <v>21151.27058</v>
      </c>
      <c r="F446" s="2">
        <f>5225.528+667.845-186.55242</f>
        <v>5706.8205800000005</v>
      </c>
      <c r="G446" s="6">
        <v>15444.45</v>
      </c>
      <c r="H446" s="2">
        <v>0</v>
      </c>
      <c r="I446" s="2">
        <v>0</v>
      </c>
      <c r="J446" s="89"/>
      <c r="K446" s="69"/>
    </row>
    <row r="447" spans="1:11" x14ac:dyDescent="0.25">
      <c r="A447" s="67"/>
      <c r="B447" s="75"/>
      <c r="C447" s="154"/>
      <c r="D447" s="55">
        <v>2024</v>
      </c>
      <c r="E447" s="2">
        <f t="shared" si="137"/>
        <v>4721.0046000000002</v>
      </c>
      <c r="F447" s="2">
        <v>4721.0046000000002</v>
      </c>
      <c r="G447" s="2">
        <v>0</v>
      </c>
      <c r="H447" s="2">
        <v>0</v>
      </c>
      <c r="I447" s="2">
        <v>0</v>
      </c>
      <c r="J447" s="89"/>
      <c r="K447" s="69"/>
    </row>
    <row r="448" spans="1:11" x14ac:dyDescent="0.25">
      <c r="A448" s="67"/>
      <c r="B448" s="75"/>
      <c r="C448" s="154"/>
      <c r="D448" s="55">
        <v>2025</v>
      </c>
      <c r="E448" s="2">
        <f t="shared" si="137"/>
        <v>4721.0046000000002</v>
      </c>
      <c r="F448" s="2">
        <v>4721.0046000000002</v>
      </c>
      <c r="G448" s="2">
        <v>0</v>
      </c>
      <c r="H448" s="2">
        <v>0</v>
      </c>
      <c r="I448" s="2">
        <v>0</v>
      </c>
      <c r="J448" s="90"/>
      <c r="K448" s="70"/>
    </row>
    <row r="449" spans="1:11" x14ac:dyDescent="0.25">
      <c r="A449" s="67" t="s">
        <v>131</v>
      </c>
      <c r="B449" s="75" t="s">
        <v>132</v>
      </c>
      <c r="C449" s="67" t="s">
        <v>8</v>
      </c>
      <c r="D449" s="20" t="s">
        <v>0</v>
      </c>
      <c r="E449" s="4">
        <f t="shared" si="137"/>
        <v>175696.83658</v>
      </c>
      <c r="F449" s="4">
        <f>SUM(F450:F454)</f>
        <v>47374.736579999997</v>
      </c>
      <c r="G449" s="4">
        <f>SUM(G450:G454)</f>
        <v>128322.1</v>
      </c>
      <c r="H449" s="4">
        <f>SUM(H450:H454)</f>
        <v>0</v>
      </c>
      <c r="I449" s="4">
        <f>SUM(I450:I454)</f>
        <v>0</v>
      </c>
      <c r="J449" s="172" t="s">
        <v>376</v>
      </c>
      <c r="K449" s="68" t="s">
        <v>271</v>
      </c>
    </row>
    <row r="450" spans="1:11" x14ac:dyDescent="0.25">
      <c r="A450" s="67"/>
      <c r="B450" s="75"/>
      <c r="C450" s="154"/>
      <c r="D450" s="55">
        <v>2021</v>
      </c>
      <c r="E450" s="2">
        <f>SUM(F450:I450)</f>
        <v>43915</v>
      </c>
      <c r="F450" s="2">
        <v>8560.1999999999971</v>
      </c>
      <c r="G450" s="2">
        <v>35354.800000000003</v>
      </c>
      <c r="H450" s="2">
        <v>0</v>
      </c>
      <c r="I450" s="2">
        <v>0</v>
      </c>
      <c r="J450" s="173"/>
      <c r="K450" s="69"/>
    </row>
    <row r="451" spans="1:11" x14ac:dyDescent="0.25">
      <c r="A451" s="67"/>
      <c r="B451" s="75"/>
      <c r="C451" s="154"/>
      <c r="D451" s="55">
        <v>2022</v>
      </c>
      <c r="E451" s="2">
        <f t="shared" ref="E451:E455" si="138">SUM(F451:I451)</f>
        <v>35722.49811</v>
      </c>
      <c r="F451" s="2">
        <v>9929.9981100000005</v>
      </c>
      <c r="G451" s="2">
        <v>25792.5</v>
      </c>
      <c r="H451" s="2">
        <v>0</v>
      </c>
      <c r="I451" s="2">
        <v>0</v>
      </c>
      <c r="J451" s="173"/>
      <c r="K451" s="69"/>
    </row>
    <row r="452" spans="1:11" x14ac:dyDescent="0.25">
      <c r="A452" s="67"/>
      <c r="B452" s="75"/>
      <c r="C452" s="154"/>
      <c r="D452" s="55">
        <v>2023</v>
      </c>
      <c r="E452" s="2">
        <f t="shared" si="138"/>
        <v>28095.932250000002</v>
      </c>
      <c r="F452" s="2">
        <v>10037.53225</v>
      </c>
      <c r="G452" s="2">
        <v>18058.400000000001</v>
      </c>
      <c r="H452" s="2">
        <v>0</v>
      </c>
      <c r="I452" s="2">
        <v>0</v>
      </c>
      <c r="J452" s="173"/>
      <c r="K452" s="69"/>
    </row>
    <row r="453" spans="1:11" x14ac:dyDescent="0.25">
      <c r="A453" s="67"/>
      <c r="B453" s="75"/>
      <c r="C453" s="154"/>
      <c r="D453" s="55">
        <v>2024</v>
      </c>
      <c r="E453" s="2">
        <f t="shared" si="138"/>
        <v>33981.703110000002</v>
      </c>
      <c r="F453" s="2">
        <f>1567.54469+7855.95842</f>
        <v>9423.5031099999997</v>
      </c>
      <c r="G453" s="2">
        <v>24558.2</v>
      </c>
      <c r="H453" s="2">
        <v>0</v>
      </c>
      <c r="I453" s="2">
        <v>0</v>
      </c>
      <c r="J453" s="173"/>
      <c r="K453" s="69"/>
    </row>
    <row r="454" spans="1:11" x14ac:dyDescent="0.25">
      <c r="A454" s="67"/>
      <c r="B454" s="75"/>
      <c r="C454" s="154"/>
      <c r="D454" s="55">
        <v>2025</v>
      </c>
      <c r="E454" s="2">
        <f t="shared" si="138"/>
        <v>33981.703110000002</v>
      </c>
      <c r="F454" s="2">
        <f>1567.54469+7855.95842</f>
        <v>9423.5031099999997</v>
      </c>
      <c r="G454" s="2">
        <v>24558.2</v>
      </c>
      <c r="H454" s="2">
        <v>0</v>
      </c>
      <c r="I454" s="2">
        <v>0</v>
      </c>
      <c r="J454" s="174"/>
      <c r="K454" s="70"/>
    </row>
    <row r="455" spans="1:11" x14ac:dyDescent="0.25">
      <c r="A455" s="67" t="s">
        <v>133</v>
      </c>
      <c r="B455" s="88" t="s">
        <v>134</v>
      </c>
      <c r="C455" s="67">
        <v>2024</v>
      </c>
      <c r="D455" s="20" t="s">
        <v>0</v>
      </c>
      <c r="E455" s="4">
        <f t="shared" si="138"/>
        <v>0</v>
      </c>
      <c r="F455" s="4">
        <f>SUM(F456:F460)</f>
        <v>0</v>
      </c>
      <c r="G455" s="4">
        <f>SUM(G456:G460)</f>
        <v>0</v>
      </c>
      <c r="H455" s="4">
        <f>SUM(H456:H460)</f>
        <v>0</v>
      </c>
      <c r="I455" s="4">
        <f>SUM(I456:I460)</f>
        <v>0</v>
      </c>
      <c r="J455" s="88"/>
      <c r="K455" s="68" t="s">
        <v>245</v>
      </c>
    </row>
    <row r="456" spans="1:11" x14ac:dyDescent="0.25">
      <c r="A456" s="67"/>
      <c r="B456" s="111"/>
      <c r="C456" s="154"/>
      <c r="D456" s="16">
        <v>2021</v>
      </c>
      <c r="E456" s="2">
        <f>SUM(F456:I456)</f>
        <v>0</v>
      </c>
      <c r="F456" s="2">
        <v>0</v>
      </c>
      <c r="G456" s="2">
        <v>0</v>
      </c>
      <c r="H456" s="2">
        <v>0</v>
      </c>
      <c r="I456" s="2">
        <v>0</v>
      </c>
      <c r="J456" s="89"/>
      <c r="K456" s="69"/>
    </row>
    <row r="457" spans="1:11" x14ac:dyDescent="0.25">
      <c r="A457" s="67"/>
      <c r="B457" s="111"/>
      <c r="C457" s="154"/>
      <c r="D457" s="16">
        <v>2022</v>
      </c>
      <c r="E457" s="2">
        <f t="shared" ref="E457:E461" si="139">SUM(F457:I457)</f>
        <v>0</v>
      </c>
      <c r="F457" s="2">
        <v>0</v>
      </c>
      <c r="G457" s="2">
        <v>0</v>
      </c>
      <c r="H457" s="2">
        <v>0</v>
      </c>
      <c r="I457" s="2">
        <v>0</v>
      </c>
      <c r="J457" s="89"/>
      <c r="K457" s="69"/>
    </row>
    <row r="458" spans="1:11" x14ac:dyDescent="0.25">
      <c r="A458" s="67"/>
      <c r="B458" s="111"/>
      <c r="C458" s="154"/>
      <c r="D458" s="16">
        <v>2023</v>
      </c>
      <c r="E458" s="2">
        <f t="shared" si="139"/>
        <v>0</v>
      </c>
      <c r="F458" s="2">
        <v>0</v>
      </c>
      <c r="G458" s="2">
        <v>0</v>
      </c>
      <c r="H458" s="2">
        <v>0</v>
      </c>
      <c r="I458" s="2">
        <v>0</v>
      </c>
      <c r="J458" s="89"/>
      <c r="K458" s="69"/>
    </row>
    <row r="459" spans="1:11" x14ac:dyDescent="0.25">
      <c r="A459" s="67"/>
      <c r="B459" s="111"/>
      <c r="C459" s="154"/>
      <c r="D459" s="16">
        <v>2024</v>
      </c>
      <c r="E459" s="2">
        <f t="shared" si="139"/>
        <v>0</v>
      </c>
      <c r="F459" s="2">
        <v>0</v>
      </c>
      <c r="G459" s="2">
        <v>0</v>
      </c>
      <c r="H459" s="2">
        <v>0</v>
      </c>
      <c r="I459" s="2">
        <v>0</v>
      </c>
      <c r="J459" s="89"/>
      <c r="K459" s="69"/>
    </row>
    <row r="460" spans="1:11" x14ac:dyDescent="0.25">
      <c r="A460" s="67"/>
      <c r="B460" s="112"/>
      <c r="C460" s="154"/>
      <c r="D460" s="16">
        <v>2025</v>
      </c>
      <c r="E460" s="2">
        <f t="shared" si="139"/>
        <v>0</v>
      </c>
      <c r="F460" s="2">
        <v>0</v>
      </c>
      <c r="G460" s="2">
        <v>0</v>
      </c>
      <c r="H460" s="2">
        <v>0</v>
      </c>
      <c r="I460" s="2">
        <v>0</v>
      </c>
      <c r="J460" s="90"/>
      <c r="K460" s="70"/>
    </row>
    <row r="461" spans="1:11" x14ac:dyDescent="0.25">
      <c r="A461" s="155" t="s">
        <v>135</v>
      </c>
      <c r="B461" s="156" t="s">
        <v>136</v>
      </c>
      <c r="C461" s="155" t="s">
        <v>8</v>
      </c>
      <c r="D461" s="37" t="s">
        <v>0</v>
      </c>
      <c r="E461" s="38">
        <f t="shared" si="139"/>
        <v>28416.489389999999</v>
      </c>
      <c r="F461" s="38">
        <f>SUM(F462:F466)</f>
        <v>1704.98939</v>
      </c>
      <c r="G461" s="38">
        <f>SUM(G462:G466)</f>
        <v>26711.5</v>
      </c>
      <c r="H461" s="38">
        <f>SUM(H462:H466)</f>
        <v>0</v>
      </c>
      <c r="I461" s="38">
        <f>SUM(I462:I466)</f>
        <v>0</v>
      </c>
      <c r="J461" s="158" t="s">
        <v>272</v>
      </c>
      <c r="K461" s="161" t="s">
        <v>245</v>
      </c>
    </row>
    <row r="462" spans="1:11" x14ac:dyDescent="0.25">
      <c r="A462" s="155"/>
      <c r="B462" s="156"/>
      <c r="C462" s="157"/>
      <c r="D462" s="45">
        <v>2021</v>
      </c>
      <c r="E462" s="40">
        <f>SUM(F462:I462)</f>
        <v>2591.5957399999998</v>
      </c>
      <c r="F462" s="40">
        <f>F468</f>
        <v>155.49574000000001</v>
      </c>
      <c r="G462" s="40">
        <f t="shared" ref="G462:I466" si="140">G468</f>
        <v>2436.1</v>
      </c>
      <c r="H462" s="40">
        <f t="shared" si="140"/>
        <v>0</v>
      </c>
      <c r="I462" s="40">
        <f t="shared" si="140"/>
        <v>0</v>
      </c>
      <c r="J462" s="159"/>
      <c r="K462" s="162"/>
    </row>
    <row r="463" spans="1:11" x14ac:dyDescent="0.25">
      <c r="A463" s="155"/>
      <c r="B463" s="156"/>
      <c r="C463" s="157"/>
      <c r="D463" s="45">
        <v>2022</v>
      </c>
      <c r="E463" s="40">
        <f t="shared" ref="E463:E467" si="141">SUM(F463:I463)</f>
        <v>5478.2978800000001</v>
      </c>
      <c r="F463" s="40">
        <f>F469</f>
        <v>328.69788</v>
      </c>
      <c r="G463" s="40">
        <f t="shared" si="140"/>
        <v>5149.6000000000004</v>
      </c>
      <c r="H463" s="40">
        <f t="shared" si="140"/>
        <v>0</v>
      </c>
      <c r="I463" s="40">
        <f t="shared" si="140"/>
        <v>0</v>
      </c>
      <c r="J463" s="159"/>
      <c r="K463" s="162"/>
    </row>
    <row r="464" spans="1:11" x14ac:dyDescent="0.25">
      <c r="A464" s="155"/>
      <c r="B464" s="156"/>
      <c r="C464" s="157"/>
      <c r="D464" s="45">
        <v>2023</v>
      </c>
      <c r="E464" s="40">
        <f t="shared" si="141"/>
        <v>5642.9787299999998</v>
      </c>
      <c r="F464" s="40">
        <f t="shared" ref="F464:F466" si="142">F470</f>
        <v>338.57873000000001</v>
      </c>
      <c r="G464" s="40">
        <f t="shared" si="140"/>
        <v>5304.4</v>
      </c>
      <c r="H464" s="40">
        <f t="shared" si="140"/>
        <v>0</v>
      </c>
      <c r="I464" s="40">
        <f t="shared" si="140"/>
        <v>0</v>
      </c>
      <c r="J464" s="159"/>
      <c r="K464" s="162"/>
    </row>
    <row r="465" spans="1:11" x14ac:dyDescent="0.25">
      <c r="A465" s="155"/>
      <c r="B465" s="156"/>
      <c r="C465" s="157"/>
      <c r="D465" s="45">
        <v>2024</v>
      </c>
      <c r="E465" s="40">
        <f t="shared" si="141"/>
        <v>7351.8085199999996</v>
      </c>
      <c r="F465" s="40">
        <f t="shared" si="142"/>
        <v>441.10852</v>
      </c>
      <c r="G465" s="40">
        <f t="shared" si="140"/>
        <v>6910.7</v>
      </c>
      <c r="H465" s="40">
        <f t="shared" si="140"/>
        <v>0</v>
      </c>
      <c r="I465" s="40">
        <f t="shared" si="140"/>
        <v>0</v>
      </c>
      <c r="J465" s="159"/>
      <c r="K465" s="162"/>
    </row>
    <row r="466" spans="1:11" x14ac:dyDescent="0.25">
      <c r="A466" s="155"/>
      <c r="B466" s="156"/>
      <c r="C466" s="157"/>
      <c r="D466" s="45">
        <v>2025</v>
      </c>
      <c r="E466" s="40">
        <f t="shared" si="141"/>
        <v>7351.8085199999996</v>
      </c>
      <c r="F466" s="40">
        <f t="shared" si="142"/>
        <v>441.10852</v>
      </c>
      <c r="G466" s="40">
        <f t="shared" si="140"/>
        <v>6910.7</v>
      </c>
      <c r="H466" s="40">
        <f t="shared" si="140"/>
        <v>0</v>
      </c>
      <c r="I466" s="40">
        <f t="shared" si="140"/>
        <v>0</v>
      </c>
      <c r="J466" s="160"/>
      <c r="K466" s="163"/>
    </row>
    <row r="467" spans="1:11" x14ac:dyDescent="0.25">
      <c r="A467" s="67" t="s">
        <v>137</v>
      </c>
      <c r="B467" s="75" t="s">
        <v>138</v>
      </c>
      <c r="C467" s="67" t="s">
        <v>8</v>
      </c>
      <c r="D467" s="20" t="s">
        <v>0</v>
      </c>
      <c r="E467" s="4">
        <f t="shared" si="141"/>
        <v>28416.489389999999</v>
      </c>
      <c r="F467" s="4">
        <f>SUM(F468:F472)</f>
        <v>1704.98939</v>
      </c>
      <c r="G467" s="4">
        <f>SUM(G468:G472)</f>
        <v>26711.5</v>
      </c>
      <c r="H467" s="4">
        <f>SUM(H468:H472)</f>
        <v>0</v>
      </c>
      <c r="I467" s="4">
        <f>SUM(I468:I472)</f>
        <v>0</v>
      </c>
      <c r="J467" s="88" t="s">
        <v>363</v>
      </c>
      <c r="K467" s="68" t="s">
        <v>245</v>
      </c>
    </row>
    <row r="468" spans="1:11" x14ac:dyDescent="0.25">
      <c r="A468" s="67"/>
      <c r="B468" s="75"/>
      <c r="C468" s="154"/>
      <c r="D468" s="16">
        <v>2021</v>
      </c>
      <c r="E468" s="2">
        <f>SUM(F468:I468)</f>
        <v>2591.5957399999998</v>
      </c>
      <c r="F468" s="2">
        <v>155.49574000000001</v>
      </c>
      <c r="G468" s="2">
        <v>2436.1</v>
      </c>
      <c r="H468" s="2">
        <v>0</v>
      </c>
      <c r="I468" s="2">
        <v>0</v>
      </c>
      <c r="J468" s="89"/>
      <c r="K468" s="69"/>
    </row>
    <row r="469" spans="1:11" x14ac:dyDescent="0.25">
      <c r="A469" s="67"/>
      <c r="B469" s="75"/>
      <c r="C469" s="154"/>
      <c r="D469" s="16">
        <v>2022</v>
      </c>
      <c r="E469" s="2">
        <f t="shared" ref="E469:E473" si="143">SUM(F469:I469)</f>
        <v>5478.2978800000001</v>
      </c>
      <c r="F469" s="2">
        <v>328.69788</v>
      </c>
      <c r="G469" s="2">
        <v>5149.6000000000004</v>
      </c>
      <c r="H469" s="2">
        <v>0</v>
      </c>
      <c r="I469" s="2">
        <v>0</v>
      </c>
      <c r="J469" s="89"/>
      <c r="K469" s="69"/>
    </row>
    <row r="470" spans="1:11" x14ac:dyDescent="0.25">
      <c r="A470" s="67"/>
      <c r="B470" s="75"/>
      <c r="C470" s="154"/>
      <c r="D470" s="16">
        <v>2023</v>
      </c>
      <c r="E470" s="2">
        <f t="shared" si="143"/>
        <v>5642.9787299999998</v>
      </c>
      <c r="F470" s="2">
        <f>399.91915-61.34042</f>
        <v>338.57873000000001</v>
      </c>
      <c r="G470" s="2">
        <v>5304.4</v>
      </c>
      <c r="H470" s="2">
        <v>0</v>
      </c>
      <c r="I470" s="2">
        <v>0</v>
      </c>
      <c r="J470" s="89"/>
      <c r="K470" s="69"/>
    </row>
    <row r="471" spans="1:11" x14ac:dyDescent="0.25">
      <c r="A471" s="67"/>
      <c r="B471" s="75"/>
      <c r="C471" s="154"/>
      <c r="D471" s="16">
        <v>2024</v>
      </c>
      <c r="E471" s="2">
        <f t="shared" si="143"/>
        <v>7351.8085199999996</v>
      </c>
      <c r="F471" s="2">
        <v>441.10852</v>
      </c>
      <c r="G471" s="2">
        <v>6910.7</v>
      </c>
      <c r="H471" s="2">
        <v>0</v>
      </c>
      <c r="I471" s="2">
        <v>0</v>
      </c>
      <c r="J471" s="89"/>
      <c r="K471" s="69"/>
    </row>
    <row r="472" spans="1:11" x14ac:dyDescent="0.25">
      <c r="A472" s="67"/>
      <c r="B472" s="75"/>
      <c r="C472" s="154"/>
      <c r="D472" s="16">
        <v>2025</v>
      </c>
      <c r="E472" s="2">
        <f t="shared" si="143"/>
        <v>7351.8085199999996</v>
      </c>
      <c r="F472" s="2">
        <v>441.10852</v>
      </c>
      <c r="G472" s="2">
        <v>6910.7</v>
      </c>
      <c r="H472" s="2">
        <v>0</v>
      </c>
      <c r="I472" s="2">
        <v>0</v>
      </c>
      <c r="J472" s="90"/>
      <c r="K472" s="70"/>
    </row>
    <row r="473" spans="1:11" x14ac:dyDescent="0.25">
      <c r="A473" s="80" t="s">
        <v>139</v>
      </c>
      <c r="B473" s="81" t="s">
        <v>140</v>
      </c>
      <c r="C473" s="80" t="s">
        <v>8</v>
      </c>
      <c r="D473" s="25" t="s">
        <v>0</v>
      </c>
      <c r="E473" s="26">
        <f t="shared" si="143"/>
        <v>1034419.4491500001</v>
      </c>
      <c r="F473" s="26">
        <f>SUM(F474:F478)</f>
        <v>437634.81415000011</v>
      </c>
      <c r="G473" s="26">
        <f>SUM(G474:G478)</f>
        <v>568284.51500000001</v>
      </c>
      <c r="H473" s="26">
        <f>SUM(H474:H478)</f>
        <v>28500.12</v>
      </c>
      <c r="I473" s="26">
        <f>SUM(I474:I478)</f>
        <v>0</v>
      </c>
      <c r="J473" s="175"/>
      <c r="K473" s="83" t="s">
        <v>358</v>
      </c>
    </row>
    <row r="474" spans="1:11" x14ac:dyDescent="0.25">
      <c r="A474" s="80"/>
      <c r="B474" s="81"/>
      <c r="C474" s="80"/>
      <c r="D474" s="33">
        <v>2021</v>
      </c>
      <c r="E474" s="28">
        <f>SUM(F474:I474)</f>
        <v>528085.18313000002</v>
      </c>
      <c r="F474" s="28">
        <f>F480+F504+F540</f>
        <v>221176.46713</v>
      </c>
      <c r="G474" s="28">
        <f>G480+G504+G540</f>
        <v>278408.59600000002</v>
      </c>
      <c r="H474" s="28">
        <f>H480+H504+H540</f>
        <v>28500.12</v>
      </c>
      <c r="I474" s="28">
        <f>I480+I504+I540</f>
        <v>0</v>
      </c>
      <c r="J474" s="175"/>
      <c r="K474" s="84"/>
    </row>
    <row r="475" spans="1:11" x14ac:dyDescent="0.25">
      <c r="A475" s="80"/>
      <c r="B475" s="81"/>
      <c r="C475" s="80"/>
      <c r="D475" s="33">
        <v>2022</v>
      </c>
      <c r="E475" s="28">
        <f t="shared" ref="E475:E478" si="144">SUM(F475:I475)</f>
        <v>396510.48985000001</v>
      </c>
      <c r="F475" s="28">
        <f>F481+F505+F541</f>
        <v>149850.07084999999</v>
      </c>
      <c r="G475" s="28">
        <f>G481+G541</f>
        <v>246660.41899999999</v>
      </c>
      <c r="H475" s="28">
        <f t="shared" ref="H475:I478" si="145">H481+H505+H541</f>
        <v>0</v>
      </c>
      <c r="I475" s="28">
        <f t="shared" si="145"/>
        <v>0</v>
      </c>
      <c r="J475" s="82"/>
      <c r="K475" s="84"/>
    </row>
    <row r="476" spans="1:11" x14ac:dyDescent="0.25">
      <c r="A476" s="80"/>
      <c r="B476" s="81"/>
      <c r="C476" s="80"/>
      <c r="D476" s="33">
        <v>2023</v>
      </c>
      <c r="E476" s="28">
        <f t="shared" si="144"/>
        <v>74609.21617</v>
      </c>
      <c r="F476" s="28">
        <f>F482+F506+F542</f>
        <v>38537.71617</v>
      </c>
      <c r="G476" s="28">
        <f>G482+G506+G542</f>
        <v>36071.5</v>
      </c>
      <c r="H476" s="28">
        <f t="shared" si="145"/>
        <v>0</v>
      </c>
      <c r="I476" s="28">
        <f t="shared" si="145"/>
        <v>0</v>
      </c>
      <c r="J476" s="82"/>
      <c r="K476" s="84"/>
    </row>
    <row r="477" spans="1:11" x14ac:dyDescent="0.25">
      <c r="A477" s="80"/>
      <c r="B477" s="81"/>
      <c r="C477" s="80"/>
      <c r="D477" s="33">
        <v>2024</v>
      </c>
      <c r="E477" s="28">
        <f t="shared" si="144"/>
        <v>21179.279999999999</v>
      </c>
      <c r="F477" s="28">
        <f>F483+F507+F543</f>
        <v>14035.28</v>
      </c>
      <c r="G477" s="28">
        <f>G483+G507+G543</f>
        <v>7144</v>
      </c>
      <c r="H477" s="28">
        <f t="shared" si="145"/>
        <v>0</v>
      </c>
      <c r="I477" s="28">
        <f t="shared" si="145"/>
        <v>0</v>
      </c>
      <c r="J477" s="82"/>
      <c r="K477" s="84"/>
    </row>
    <row r="478" spans="1:11" x14ac:dyDescent="0.25">
      <c r="A478" s="80"/>
      <c r="B478" s="81"/>
      <c r="C478" s="80"/>
      <c r="D478" s="33">
        <v>2025</v>
      </c>
      <c r="E478" s="28">
        <f t="shared" si="144"/>
        <v>14035.28</v>
      </c>
      <c r="F478" s="28">
        <f>F484+F508+F544</f>
        <v>14035.28</v>
      </c>
      <c r="G478" s="28">
        <f>G484+G508+G544</f>
        <v>0</v>
      </c>
      <c r="H478" s="28">
        <f t="shared" si="145"/>
        <v>0</v>
      </c>
      <c r="I478" s="28">
        <f t="shared" si="145"/>
        <v>0</v>
      </c>
      <c r="J478" s="82"/>
      <c r="K478" s="85"/>
    </row>
    <row r="479" spans="1:11" x14ac:dyDescent="0.25">
      <c r="A479" s="97" t="s">
        <v>141</v>
      </c>
      <c r="B479" s="94" t="s">
        <v>142</v>
      </c>
      <c r="C479" s="97" t="s">
        <v>8</v>
      </c>
      <c r="D479" s="7" t="s">
        <v>0</v>
      </c>
      <c r="E479" s="1">
        <f t="shared" ref="E479" si="146">SUM(F479:I479)</f>
        <v>155134.94999999998</v>
      </c>
      <c r="F479" s="1">
        <f>SUM(F480:F484)</f>
        <v>155134.94999999998</v>
      </c>
      <c r="G479" s="1">
        <f>SUM(G480:G484)</f>
        <v>0</v>
      </c>
      <c r="H479" s="1">
        <f>SUM(H480:H484)</f>
        <v>0</v>
      </c>
      <c r="I479" s="1">
        <f>SUM(I480:I484)</f>
        <v>0</v>
      </c>
      <c r="J479" s="94" t="s">
        <v>273</v>
      </c>
      <c r="K479" s="97" t="s">
        <v>338</v>
      </c>
    </row>
    <row r="480" spans="1:11" x14ac:dyDescent="0.25">
      <c r="A480" s="98"/>
      <c r="B480" s="95"/>
      <c r="C480" s="98"/>
      <c r="D480" s="32">
        <v>2021</v>
      </c>
      <c r="E480" s="8">
        <f>SUM(F480:I480)</f>
        <v>34217.119999999995</v>
      </c>
      <c r="F480" s="8">
        <f>F486+F492+F498</f>
        <v>34217.119999999995</v>
      </c>
      <c r="G480" s="8">
        <f>G486+G492+G498</f>
        <v>0</v>
      </c>
      <c r="H480" s="8">
        <f>H486+H492+H498</f>
        <v>0</v>
      </c>
      <c r="I480" s="8">
        <f>I486+I492+I498</f>
        <v>0</v>
      </c>
      <c r="J480" s="95"/>
      <c r="K480" s="98"/>
    </row>
    <row r="481" spans="1:11" x14ac:dyDescent="0.25">
      <c r="A481" s="98"/>
      <c r="B481" s="95"/>
      <c r="C481" s="98"/>
      <c r="D481" s="32">
        <v>2022</v>
      </c>
      <c r="E481" s="8">
        <f t="shared" ref="E481:E484" si="147">SUM(F481:I481)</f>
        <v>71973.489999999991</v>
      </c>
      <c r="F481" s="8">
        <f t="shared" ref="F481:I484" si="148">F487+F493+F499</f>
        <v>71973.489999999991</v>
      </c>
      <c r="G481" s="8">
        <f t="shared" si="148"/>
        <v>0</v>
      </c>
      <c r="H481" s="8">
        <f t="shared" si="148"/>
        <v>0</v>
      </c>
      <c r="I481" s="8">
        <f t="shared" si="148"/>
        <v>0</v>
      </c>
      <c r="J481" s="95"/>
      <c r="K481" s="98"/>
    </row>
    <row r="482" spans="1:11" x14ac:dyDescent="0.25">
      <c r="A482" s="98"/>
      <c r="B482" s="95"/>
      <c r="C482" s="98"/>
      <c r="D482" s="32">
        <v>2023</v>
      </c>
      <c r="E482" s="8">
        <f t="shared" si="147"/>
        <v>31114.78</v>
      </c>
      <c r="F482" s="8">
        <f t="shared" si="148"/>
        <v>31114.78</v>
      </c>
      <c r="G482" s="8">
        <f t="shared" si="148"/>
        <v>0</v>
      </c>
      <c r="H482" s="8">
        <f t="shared" si="148"/>
        <v>0</v>
      </c>
      <c r="I482" s="8">
        <f t="shared" si="148"/>
        <v>0</v>
      </c>
      <c r="J482" s="95"/>
      <c r="K482" s="98"/>
    </row>
    <row r="483" spans="1:11" x14ac:dyDescent="0.25">
      <c r="A483" s="98"/>
      <c r="B483" s="95"/>
      <c r="C483" s="98"/>
      <c r="D483" s="32">
        <v>2024</v>
      </c>
      <c r="E483" s="8">
        <f t="shared" si="147"/>
        <v>8914.7800000000007</v>
      </c>
      <c r="F483" s="8">
        <f t="shared" si="148"/>
        <v>8914.7800000000007</v>
      </c>
      <c r="G483" s="8">
        <f t="shared" si="148"/>
        <v>0</v>
      </c>
      <c r="H483" s="8">
        <f t="shared" si="148"/>
        <v>0</v>
      </c>
      <c r="I483" s="8">
        <f t="shared" si="148"/>
        <v>0</v>
      </c>
      <c r="J483" s="95"/>
      <c r="K483" s="98"/>
    </row>
    <row r="484" spans="1:11" x14ac:dyDescent="0.25">
      <c r="A484" s="99"/>
      <c r="B484" s="96"/>
      <c r="C484" s="99"/>
      <c r="D484" s="32">
        <v>2025</v>
      </c>
      <c r="E484" s="8">
        <f t="shared" si="147"/>
        <v>8914.7800000000007</v>
      </c>
      <c r="F484" s="8">
        <f t="shared" si="148"/>
        <v>8914.7800000000007</v>
      </c>
      <c r="G484" s="8">
        <f t="shared" si="148"/>
        <v>0</v>
      </c>
      <c r="H484" s="8">
        <f t="shared" si="148"/>
        <v>0</v>
      </c>
      <c r="I484" s="8">
        <f t="shared" si="148"/>
        <v>0</v>
      </c>
      <c r="J484" s="96"/>
      <c r="K484" s="99"/>
    </row>
    <row r="485" spans="1:11" ht="22.5" customHeight="1" x14ac:dyDescent="0.25">
      <c r="A485" s="142" t="s">
        <v>143</v>
      </c>
      <c r="B485" s="176" t="s">
        <v>144</v>
      </c>
      <c r="C485" s="68" t="s">
        <v>37</v>
      </c>
      <c r="D485" s="20" t="s">
        <v>0</v>
      </c>
      <c r="E485" s="4">
        <f t="shared" ref="E485" si="149">SUM(F485:I485)</f>
        <v>34495.299999999996</v>
      </c>
      <c r="F485" s="4">
        <f>SUM(F486:F490)</f>
        <v>34495.299999999996</v>
      </c>
      <c r="G485" s="4">
        <f>SUM(G486:G490)</f>
        <v>0</v>
      </c>
      <c r="H485" s="4">
        <f>SUM(H486:H490)</f>
        <v>0</v>
      </c>
      <c r="I485" s="4">
        <f>SUM(I486:I490)</f>
        <v>0</v>
      </c>
      <c r="J485" s="91" t="s">
        <v>356</v>
      </c>
      <c r="K485" s="68" t="s">
        <v>339</v>
      </c>
    </row>
    <row r="486" spans="1:11" ht="21" customHeight="1" x14ac:dyDescent="0.25">
      <c r="A486" s="69"/>
      <c r="B486" s="177"/>
      <c r="C486" s="69"/>
      <c r="D486" s="55">
        <v>2021</v>
      </c>
      <c r="E486" s="2">
        <f>SUM(F486:I486)</f>
        <v>17496.689999999999</v>
      </c>
      <c r="F486" s="2">
        <v>17496.689999999999</v>
      </c>
      <c r="G486" s="2">
        <v>0</v>
      </c>
      <c r="H486" s="2">
        <v>0</v>
      </c>
      <c r="I486" s="2">
        <v>0</v>
      </c>
      <c r="J486" s="92"/>
      <c r="K486" s="69"/>
    </row>
    <row r="487" spans="1:11" ht="20.25" customHeight="1" x14ac:dyDescent="0.25">
      <c r="A487" s="69"/>
      <c r="B487" s="177"/>
      <c r="C487" s="69"/>
      <c r="D487" s="55">
        <v>2022</v>
      </c>
      <c r="E487" s="2">
        <f t="shared" ref="E487:E491" si="150">SUM(F487:I487)</f>
        <v>12038.69</v>
      </c>
      <c r="F487" s="2">
        <v>12038.69</v>
      </c>
      <c r="G487" s="2">
        <v>0</v>
      </c>
      <c r="H487" s="2">
        <v>0</v>
      </c>
      <c r="I487" s="2">
        <v>0</v>
      </c>
      <c r="J487" s="92"/>
      <c r="K487" s="69"/>
    </row>
    <row r="488" spans="1:11" x14ac:dyDescent="0.25">
      <c r="A488" s="69"/>
      <c r="B488" s="177"/>
      <c r="C488" s="69"/>
      <c r="D488" s="55">
        <v>2023</v>
      </c>
      <c r="E488" s="2">
        <f t="shared" si="150"/>
        <v>4959.92</v>
      </c>
      <c r="F488" s="2">
        <v>4959.92</v>
      </c>
      <c r="G488" s="6">
        <v>0</v>
      </c>
      <c r="H488" s="2">
        <v>0</v>
      </c>
      <c r="I488" s="2">
        <v>0</v>
      </c>
      <c r="J488" s="92"/>
      <c r="K488" s="69"/>
    </row>
    <row r="489" spans="1:11" x14ac:dyDescent="0.25">
      <c r="A489" s="69"/>
      <c r="B489" s="177"/>
      <c r="C489" s="69"/>
      <c r="D489" s="55">
        <v>2024</v>
      </c>
      <c r="E489" s="2">
        <f t="shared" si="150"/>
        <v>0</v>
      </c>
      <c r="F489" s="2">
        <v>0</v>
      </c>
      <c r="G489" s="6">
        <v>0</v>
      </c>
      <c r="H489" s="2">
        <v>0</v>
      </c>
      <c r="I489" s="2">
        <v>0</v>
      </c>
      <c r="J489" s="92"/>
      <c r="K489" s="69"/>
    </row>
    <row r="490" spans="1:11" x14ac:dyDescent="0.25">
      <c r="A490" s="70"/>
      <c r="B490" s="178"/>
      <c r="C490" s="70"/>
      <c r="D490" s="55">
        <v>2025</v>
      </c>
      <c r="E490" s="2">
        <f t="shared" si="150"/>
        <v>0</v>
      </c>
      <c r="F490" s="2">
        <v>0</v>
      </c>
      <c r="G490" s="6">
        <v>0</v>
      </c>
      <c r="H490" s="2">
        <v>0</v>
      </c>
      <c r="I490" s="2">
        <v>0</v>
      </c>
      <c r="J490" s="93"/>
      <c r="K490" s="70"/>
    </row>
    <row r="491" spans="1:11" ht="24.75" customHeight="1" x14ac:dyDescent="0.25">
      <c r="A491" s="68" t="s">
        <v>145</v>
      </c>
      <c r="B491" s="176" t="s">
        <v>146</v>
      </c>
      <c r="C491" s="68" t="s">
        <v>8</v>
      </c>
      <c r="D491" s="20" t="s">
        <v>0</v>
      </c>
      <c r="E491" s="4">
        <f t="shared" si="150"/>
        <v>66259.570000000007</v>
      </c>
      <c r="F491" s="4">
        <f>SUM(F492:F496)</f>
        <v>66259.570000000007</v>
      </c>
      <c r="G491" s="4">
        <f>SUM(G492:G496)</f>
        <v>0</v>
      </c>
      <c r="H491" s="4">
        <f>SUM(H492:H496)</f>
        <v>0</v>
      </c>
      <c r="I491" s="4">
        <f>SUM(I492:I496)</f>
        <v>0</v>
      </c>
      <c r="J491" s="91" t="s">
        <v>315</v>
      </c>
      <c r="K491" s="68" t="s">
        <v>274</v>
      </c>
    </row>
    <row r="492" spans="1:11" ht="19.5" customHeight="1" x14ac:dyDescent="0.25">
      <c r="A492" s="69"/>
      <c r="B492" s="177"/>
      <c r="C492" s="129"/>
      <c r="D492" s="55">
        <v>2021</v>
      </c>
      <c r="E492" s="2">
        <f>SUM(F492:I492)</f>
        <v>6720.43</v>
      </c>
      <c r="F492" s="2">
        <v>6720.43</v>
      </c>
      <c r="G492" s="2">
        <v>0</v>
      </c>
      <c r="H492" s="2">
        <v>0</v>
      </c>
      <c r="I492" s="2">
        <v>0</v>
      </c>
      <c r="J492" s="92"/>
      <c r="K492" s="69"/>
    </row>
    <row r="493" spans="1:11" ht="24.75" customHeight="1" x14ac:dyDescent="0.25">
      <c r="A493" s="69"/>
      <c r="B493" s="177"/>
      <c r="C493" s="129"/>
      <c r="D493" s="55">
        <v>2022</v>
      </c>
      <c r="E493" s="2">
        <f t="shared" ref="E493:E497" si="151">SUM(F493:I493)</f>
        <v>25834.799999999999</v>
      </c>
      <c r="F493" s="2">
        <v>25834.799999999999</v>
      </c>
      <c r="G493" s="2">
        <v>0</v>
      </c>
      <c r="H493" s="2">
        <v>0</v>
      </c>
      <c r="I493" s="2">
        <v>0</v>
      </c>
      <c r="J493" s="92"/>
      <c r="K493" s="69"/>
    </row>
    <row r="494" spans="1:11" ht="22.5" customHeight="1" x14ac:dyDescent="0.25">
      <c r="A494" s="69"/>
      <c r="B494" s="177"/>
      <c r="C494" s="129"/>
      <c r="D494" s="55">
        <v>2023</v>
      </c>
      <c r="E494" s="2">
        <f t="shared" si="151"/>
        <v>16274.78</v>
      </c>
      <c r="F494" s="2">
        <v>16274.78</v>
      </c>
      <c r="G494" s="6">
        <v>0</v>
      </c>
      <c r="H494" s="2">
        <v>0</v>
      </c>
      <c r="I494" s="2">
        <v>0</v>
      </c>
      <c r="J494" s="92"/>
      <c r="K494" s="69"/>
    </row>
    <row r="495" spans="1:11" ht="24.75" customHeight="1" x14ac:dyDescent="0.25">
      <c r="A495" s="69"/>
      <c r="B495" s="177"/>
      <c r="C495" s="129"/>
      <c r="D495" s="55">
        <v>2024</v>
      </c>
      <c r="E495" s="2">
        <f t="shared" si="151"/>
        <v>8714.7800000000007</v>
      </c>
      <c r="F495" s="2">
        <v>8714.7800000000007</v>
      </c>
      <c r="G495" s="6">
        <v>0</v>
      </c>
      <c r="H495" s="2">
        <v>0</v>
      </c>
      <c r="I495" s="2">
        <v>0</v>
      </c>
      <c r="J495" s="92"/>
      <c r="K495" s="69"/>
    </row>
    <row r="496" spans="1:11" ht="22.5" customHeight="1" x14ac:dyDescent="0.25">
      <c r="A496" s="70"/>
      <c r="B496" s="178"/>
      <c r="C496" s="130"/>
      <c r="D496" s="55">
        <v>2025</v>
      </c>
      <c r="E496" s="2">
        <f t="shared" si="151"/>
        <v>8714.7800000000007</v>
      </c>
      <c r="F496" s="2">
        <v>8714.7800000000007</v>
      </c>
      <c r="G496" s="6">
        <v>0</v>
      </c>
      <c r="H496" s="2">
        <v>0</v>
      </c>
      <c r="I496" s="2">
        <v>0</v>
      </c>
      <c r="J496" s="93"/>
      <c r="K496" s="70"/>
    </row>
    <row r="497" spans="1:11" x14ac:dyDescent="0.25">
      <c r="A497" s="68" t="s">
        <v>147</v>
      </c>
      <c r="B497" s="176" t="s">
        <v>148</v>
      </c>
      <c r="C497" s="68" t="s">
        <v>8</v>
      </c>
      <c r="D497" s="20" t="s">
        <v>0</v>
      </c>
      <c r="E497" s="4">
        <f t="shared" si="151"/>
        <v>54380.08</v>
      </c>
      <c r="F497" s="4">
        <f>SUM(F498:F502)</f>
        <v>54380.08</v>
      </c>
      <c r="G497" s="4">
        <f>SUM(G498:G502)</f>
        <v>0</v>
      </c>
      <c r="H497" s="4">
        <f>SUM(H498:H502)</f>
        <v>0</v>
      </c>
      <c r="I497" s="4">
        <f>SUM(I498:I502)</f>
        <v>0</v>
      </c>
      <c r="J497" s="91" t="s">
        <v>357</v>
      </c>
      <c r="K497" s="68" t="s">
        <v>275</v>
      </c>
    </row>
    <row r="498" spans="1:11" x14ac:dyDescent="0.25">
      <c r="A498" s="69"/>
      <c r="B498" s="177"/>
      <c r="C498" s="129"/>
      <c r="D498" s="55">
        <v>2021</v>
      </c>
      <c r="E498" s="2">
        <f>SUM(F498:I498)</f>
        <v>10000</v>
      </c>
      <c r="F498" s="2">
        <v>10000</v>
      </c>
      <c r="G498" s="2">
        <v>0</v>
      </c>
      <c r="H498" s="2">
        <v>0</v>
      </c>
      <c r="I498" s="2">
        <v>0</v>
      </c>
      <c r="J498" s="92"/>
      <c r="K498" s="69"/>
    </row>
    <row r="499" spans="1:11" x14ac:dyDescent="0.25">
      <c r="A499" s="69"/>
      <c r="B499" s="177"/>
      <c r="C499" s="129"/>
      <c r="D499" s="55">
        <v>2022</v>
      </c>
      <c r="E499" s="2">
        <f t="shared" ref="E499:E503" si="152">SUM(F499:I499)</f>
        <v>34100</v>
      </c>
      <c r="F499" s="2">
        <v>34100</v>
      </c>
      <c r="G499" s="2">
        <v>0</v>
      </c>
      <c r="H499" s="2">
        <v>0</v>
      </c>
      <c r="I499" s="2">
        <v>0</v>
      </c>
      <c r="J499" s="92"/>
      <c r="K499" s="69"/>
    </row>
    <row r="500" spans="1:11" x14ac:dyDescent="0.25">
      <c r="A500" s="69"/>
      <c r="B500" s="177"/>
      <c r="C500" s="129"/>
      <c r="D500" s="55">
        <v>2023</v>
      </c>
      <c r="E500" s="2">
        <f t="shared" si="152"/>
        <v>9880.08</v>
      </c>
      <c r="F500" s="2">
        <f>10240.08-360</f>
        <v>9880.08</v>
      </c>
      <c r="G500" s="6">
        <v>0</v>
      </c>
      <c r="H500" s="2">
        <v>0</v>
      </c>
      <c r="I500" s="2">
        <v>0</v>
      </c>
      <c r="J500" s="92"/>
      <c r="K500" s="69"/>
    </row>
    <row r="501" spans="1:11" x14ac:dyDescent="0.25">
      <c r="A501" s="69"/>
      <c r="B501" s="177"/>
      <c r="C501" s="129"/>
      <c r="D501" s="55">
        <v>2024</v>
      </c>
      <c r="E501" s="2">
        <f t="shared" si="152"/>
        <v>200</v>
      </c>
      <c r="F501" s="2">
        <v>200</v>
      </c>
      <c r="G501" s="6">
        <v>0</v>
      </c>
      <c r="H501" s="2">
        <v>0</v>
      </c>
      <c r="I501" s="2">
        <v>0</v>
      </c>
      <c r="J501" s="92"/>
      <c r="K501" s="69"/>
    </row>
    <row r="502" spans="1:11" x14ac:dyDescent="0.25">
      <c r="A502" s="70"/>
      <c r="B502" s="178"/>
      <c r="C502" s="130"/>
      <c r="D502" s="55">
        <v>2025</v>
      </c>
      <c r="E502" s="2">
        <f t="shared" si="152"/>
        <v>200</v>
      </c>
      <c r="F502" s="2">
        <v>200</v>
      </c>
      <c r="G502" s="6">
        <v>0</v>
      </c>
      <c r="H502" s="2">
        <v>0</v>
      </c>
      <c r="I502" s="2">
        <v>0</v>
      </c>
      <c r="J502" s="93"/>
      <c r="K502" s="70"/>
    </row>
    <row r="503" spans="1:11" x14ac:dyDescent="0.25">
      <c r="A503" s="97" t="s">
        <v>149</v>
      </c>
      <c r="B503" s="94" t="s">
        <v>150</v>
      </c>
      <c r="C503" s="97" t="s">
        <v>8</v>
      </c>
      <c r="D503" s="7" t="s">
        <v>0</v>
      </c>
      <c r="E503" s="1">
        <f t="shared" si="152"/>
        <v>238252.196</v>
      </c>
      <c r="F503" s="1">
        <f>SUM(F504:F508)</f>
        <v>140798.40000000002</v>
      </c>
      <c r="G503" s="1">
        <f>SUM(G504:G508)</f>
        <v>94954.995999999999</v>
      </c>
      <c r="H503" s="1">
        <f>SUM(H504:H508)</f>
        <v>2498.8000000000002</v>
      </c>
      <c r="I503" s="1">
        <f>SUM(I504:I508)</f>
        <v>0</v>
      </c>
      <c r="J503" s="94" t="s">
        <v>273</v>
      </c>
      <c r="K503" s="97" t="s">
        <v>276</v>
      </c>
    </row>
    <row r="504" spans="1:11" x14ac:dyDescent="0.25">
      <c r="A504" s="98"/>
      <c r="B504" s="95"/>
      <c r="C504" s="98"/>
      <c r="D504" s="32">
        <v>2021</v>
      </c>
      <c r="E504" s="8">
        <f>SUM(F504:I504)</f>
        <v>161214.39600000001</v>
      </c>
      <c r="F504" s="8">
        <f>F510+F516+F522+F528+F534</f>
        <v>63760.600000000006</v>
      </c>
      <c r="G504" s="8">
        <f t="shared" ref="G504:I504" si="153">G510+G516+G522+G528+G534</f>
        <v>94954.995999999999</v>
      </c>
      <c r="H504" s="8">
        <f t="shared" si="153"/>
        <v>2498.8000000000002</v>
      </c>
      <c r="I504" s="8">
        <f t="shared" si="153"/>
        <v>0</v>
      </c>
      <c r="J504" s="95"/>
      <c r="K504" s="98"/>
    </row>
    <row r="505" spans="1:11" x14ac:dyDescent="0.25">
      <c r="A505" s="98"/>
      <c r="B505" s="95"/>
      <c r="C505" s="98"/>
      <c r="D505" s="32">
        <v>2022</v>
      </c>
      <c r="E505" s="8">
        <f t="shared" ref="E505:E508" si="154">SUM(F505:I505)</f>
        <v>62132.3</v>
      </c>
      <c r="F505" s="8">
        <f t="shared" ref="F505:I508" si="155">F511+F517+F523+F529+F535</f>
        <v>62132.3</v>
      </c>
      <c r="G505" s="8">
        <f t="shared" si="155"/>
        <v>0</v>
      </c>
      <c r="H505" s="8">
        <f t="shared" si="155"/>
        <v>0</v>
      </c>
      <c r="I505" s="8">
        <f t="shared" si="155"/>
        <v>0</v>
      </c>
      <c r="J505" s="95"/>
      <c r="K505" s="98"/>
    </row>
    <row r="506" spans="1:11" x14ac:dyDescent="0.25">
      <c r="A506" s="98"/>
      <c r="B506" s="95"/>
      <c r="C506" s="98"/>
      <c r="D506" s="32">
        <v>2023</v>
      </c>
      <c r="E506" s="8">
        <f t="shared" si="154"/>
        <v>5120.5</v>
      </c>
      <c r="F506" s="8">
        <f t="shared" si="155"/>
        <v>5120.5</v>
      </c>
      <c r="G506" s="8">
        <f t="shared" si="155"/>
        <v>0</v>
      </c>
      <c r="H506" s="8">
        <f t="shared" si="155"/>
        <v>0</v>
      </c>
      <c r="I506" s="8">
        <f t="shared" si="155"/>
        <v>0</v>
      </c>
      <c r="J506" s="95"/>
      <c r="K506" s="98"/>
    </row>
    <row r="507" spans="1:11" x14ac:dyDescent="0.25">
      <c r="A507" s="98"/>
      <c r="B507" s="95"/>
      <c r="C507" s="98"/>
      <c r="D507" s="32">
        <v>2024</v>
      </c>
      <c r="E507" s="8">
        <f t="shared" si="154"/>
        <v>4664.5</v>
      </c>
      <c r="F507" s="8">
        <f t="shared" si="155"/>
        <v>4664.5</v>
      </c>
      <c r="G507" s="8">
        <f t="shared" si="155"/>
        <v>0</v>
      </c>
      <c r="H507" s="8">
        <f t="shared" si="155"/>
        <v>0</v>
      </c>
      <c r="I507" s="8">
        <f t="shared" si="155"/>
        <v>0</v>
      </c>
      <c r="J507" s="95"/>
      <c r="K507" s="98"/>
    </row>
    <row r="508" spans="1:11" x14ac:dyDescent="0.25">
      <c r="A508" s="99"/>
      <c r="B508" s="96"/>
      <c r="C508" s="99"/>
      <c r="D508" s="32">
        <v>2025</v>
      </c>
      <c r="E508" s="8">
        <f t="shared" si="154"/>
        <v>5120.5</v>
      </c>
      <c r="F508" s="8">
        <f t="shared" si="155"/>
        <v>5120.5</v>
      </c>
      <c r="G508" s="8">
        <f t="shared" si="155"/>
        <v>0</v>
      </c>
      <c r="H508" s="8">
        <f t="shared" si="155"/>
        <v>0</v>
      </c>
      <c r="I508" s="8">
        <f t="shared" si="155"/>
        <v>0</v>
      </c>
      <c r="J508" s="96"/>
      <c r="K508" s="99"/>
    </row>
    <row r="509" spans="1:11" x14ac:dyDescent="0.25">
      <c r="A509" s="68" t="s">
        <v>151</v>
      </c>
      <c r="B509" s="88" t="s">
        <v>152</v>
      </c>
      <c r="C509" s="68" t="s">
        <v>8</v>
      </c>
      <c r="D509" s="20" t="s">
        <v>0</v>
      </c>
      <c r="E509" s="4">
        <f t="shared" ref="E509" si="156">SUM(F509:I509)</f>
        <v>11848.2</v>
      </c>
      <c r="F509" s="4">
        <f>SUM(F510:F514)</f>
        <v>11848.2</v>
      </c>
      <c r="G509" s="4">
        <f>SUM(G510:G514)</f>
        <v>0</v>
      </c>
      <c r="H509" s="4">
        <f>SUM(H510:H514)</f>
        <v>0</v>
      </c>
      <c r="I509" s="4">
        <f>SUM(I510:I514)</f>
        <v>0</v>
      </c>
      <c r="J509" s="88" t="s">
        <v>316</v>
      </c>
      <c r="K509" s="68" t="s">
        <v>18</v>
      </c>
    </row>
    <row r="510" spans="1:11" x14ac:dyDescent="0.25">
      <c r="A510" s="69"/>
      <c r="B510" s="89"/>
      <c r="C510" s="69"/>
      <c r="D510" s="61">
        <v>2021</v>
      </c>
      <c r="E510" s="2">
        <f>SUM(F510:I510)</f>
        <v>810.4</v>
      </c>
      <c r="F510" s="2">
        <v>810.4</v>
      </c>
      <c r="G510" s="2">
        <v>0</v>
      </c>
      <c r="H510" s="2">
        <v>0</v>
      </c>
      <c r="I510" s="2">
        <v>0</v>
      </c>
      <c r="J510" s="89"/>
      <c r="K510" s="179"/>
    </row>
    <row r="511" spans="1:11" x14ac:dyDescent="0.25">
      <c r="A511" s="69"/>
      <c r="B511" s="89"/>
      <c r="C511" s="69"/>
      <c r="D511" s="61">
        <v>2022</v>
      </c>
      <c r="E511" s="2">
        <f t="shared" ref="E511:E515" si="157">SUM(F511:I511)</f>
        <v>8132.3</v>
      </c>
      <c r="F511" s="2">
        <f>8360-227.7</f>
        <v>8132.3</v>
      </c>
      <c r="G511" s="2">
        <v>0</v>
      </c>
      <c r="H511" s="2">
        <v>0</v>
      </c>
      <c r="I511" s="2">
        <v>0</v>
      </c>
      <c r="J511" s="89"/>
      <c r="K511" s="179"/>
    </row>
    <row r="512" spans="1:11" x14ac:dyDescent="0.25">
      <c r="A512" s="69"/>
      <c r="B512" s="89"/>
      <c r="C512" s="69"/>
      <c r="D512" s="61">
        <v>2023</v>
      </c>
      <c r="E512" s="2">
        <f t="shared" si="157"/>
        <v>1120.5</v>
      </c>
      <c r="F512" s="2">
        <v>1120.5</v>
      </c>
      <c r="G512" s="2">
        <v>0</v>
      </c>
      <c r="H512" s="2">
        <v>0</v>
      </c>
      <c r="I512" s="2">
        <v>0</v>
      </c>
      <c r="J512" s="89"/>
      <c r="K512" s="179"/>
    </row>
    <row r="513" spans="1:11" x14ac:dyDescent="0.25">
      <c r="A513" s="69"/>
      <c r="B513" s="89"/>
      <c r="C513" s="69"/>
      <c r="D513" s="61">
        <v>2024</v>
      </c>
      <c r="E513" s="2">
        <f t="shared" si="157"/>
        <v>664.5</v>
      </c>
      <c r="F513" s="2">
        <f>1120.5-456</f>
        <v>664.5</v>
      </c>
      <c r="G513" s="2">
        <v>0</v>
      </c>
      <c r="H513" s="2">
        <v>0</v>
      </c>
      <c r="I513" s="2">
        <v>0</v>
      </c>
      <c r="J513" s="89"/>
      <c r="K513" s="179"/>
    </row>
    <row r="514" spans="1:11" x14ac:dyDescent="0.25">
      <c r="A514" s="70"/>
      <c r="B514" s="90"/>
      <c r="C514" s="70"/>
      <c r="D514" s="61">
        <v>2025</v>
      </c>
      <c r="E514" s="2">
        <f t="shared" si="157"/>
        <v>1120.5</v>
      </c>
      <c r="F514" s="2">
        <v>1120.5</v>
      </c>
      <c r="G514" s="2">
        <v>0</v>
      </c>
      <c r="H514" s="2">
        <v>0</v>
      </c>
      <c r="I514" s="2">
        <v>0</v>
      </c>
      <c r="J514" s="90"/>
      <c r="K514" s="180"/>
    </row>
    <row r="515" spans="1:11" x14ac:dyDescent="0.25">
      <c r="A515" s="68" t="s">
        <v>153</v>
      </c>
      <c r="B515" s="88" t="s">
        <v>154</v>
      </c>
      <c r="C515" s="68" t="s">
        <v>8</v>
      </c>
      <c r="D515" s="20" t="s">
        <v>0</v>
      </c>
      <c r="E515" s="4">
        <f t="shared" si="157"/>
        <v>26000</v>
      </c>
      <c r="F515" s="4">
        <f>SUM(F516:F520)</f>
        <v>26000</v>
      </c>
      <c r="G515" s="4">
        <f>SUM(G516:G520)</f>
        <v>0</v>
      </c>
      <c r="H515" s="4">
        <f>SUM(H516:H520)</f>
        <v>0</v>
      </c>
      <c r="I515" s="4">
        <f>SUM(I516:I520)</f>
        <v>0</v>
      </c>
      <c r="J515" s="88" t="s">
        <v>378</v>
      </c>
      <c r="K515" s="68" t="s">
        <v>18</v>
      </c>
    </row>
    <row r="516" spans="1:11" x14ac:dyDescent="0.25">
      <c r="A516" s="69"/>
      <c r="B516" s="89"/>
      <c r="C516" s="69"/>
      <c r="D516" s="61">
        <v>2021</v>
      </c>
      <c r="E516" s="2">
        <f>SUM(F516:I516)</f>
        <v>10000</v>
      </c>
      <c r="F516" s="2">
        <v>10000</v>
      </c>
      <c r="G516" s="2">
        <v>0</v>
      </c>
      <c r="H516" s="2">
        <v>0</v>
      </c>
      <c r="I516" s="2">
        <v>0</v>
      </c>
      <c r="J516" s="89"/>
      <c r="K516" s="179"/>
    </row>
    <row r="517" spans="1:11" x14ac:dyDescent="0.25">
      <c r="A517" s="69"/>
      <c r="B517" s="89"/>
      <c r="C517" s="69"/>
      <c r="D517" s="61">
        <v>2022</v>
      </c>
      <c r="E517" s="2">
        <f t="shared" ref="E517:E520" si="158">SUM(F517:I517)</f>
        <v>4000</v>
      </c>
      <c r="F517" s="2">
        <v>4000</v>
      </c>
      <c r="G517" s="2">
        <v>0</v>
      </c>
      <c r="H517" s="2">
        <v>0</v>
      </c>
      <c r="I517" s="2">
        <v>0</v>
      </c>
      <c r="J517" s="89"/>
      <c r="K517" s="179"/>
    </row>
    <row r="518" spans="1:11" x14ac:dyDescent="0.25">
      <c r="A518" s="69"/>
      <c r="B518" s="89"/>
      <c r="C518" s="69"/>
      <c r="D518" s="61">
        <v>2023</v>
      </c>
      <c r="E518" s="2">
        <f t="shared" si="158"/>
        <v>4000</v>
      </c>
      <c r="F518" s="2">
        <v>4000</v>
      </c>
      <c r="G518" s="2">
        <v>0</v>
      </c>
      <c r="H518" s="2">
        <v>0</v>
      </c>
      <c r="I518" s="2">
        <v>0</v>
      </c>
      <c r="J518" s="89"/>
      <c r="K518" s="179"/>
    </row>
    <row r="519" spans="1:11" x14ac:dyDescent="0.25">
      <c r="A519" s="69"/>
      <c r="B519" s="89"/>
      <c r="C519" s="69"/>
      <c r="D519" s="61">
        <v>2024</v>
      </c>
      <c r="E519" s="2">
        <f t="shared" si="158"/>
        <v>4000</v>
      </c>
      <c r="F519" s="2">
        <v>4000</v>
      </c>
      <c r="G519" s="2">
        <v>0</v>
      </c>
      <c r="H519" s="2">
        <v>0</v>
      </c>
      <c r="I519" s="2">
        <v>0</v>
      </c>
      <c r="J519" s="89"/>
      <c r="K519" s="179"/>
    </row>
    <row r="520" spans="1:11" x14ac:dyDescent="0.25">
      <c r="A520" s="70"/>
      <c r="B520" s="90"/>
      <c r="C520" s="70"/>
      <c r="D520" s="61">
        <v>2025</v>
      </c>
      <c r="E520" s="2">
        <f t="shared" si="158"/>
        <v>4000</v>
      </c>
      <c r="F520" s="2">
        <v>4000</v>
      </c>
      <c r="G520" s="2">
        <v>0</v>
      </c>
      <c r="H520" s="2">
        <v>0</v>
      </c>
      <c r="I520" s="2">
        <v>0</v>
      </c>
      <c r="J520" s="90"/>
      <c r="K520" s="180"/>
    </row>
    <row r="521" spans="1:11" x14ac:dyDescent="0.25">
      <c r="A521" s="181" t="s">
        <v>353</v>
      </c>
      <c r="B521" s="75" t="s">
        <v>155</v>
      </c>
      <c r="C521" s="67">
        <v>2021</v>
      </c>
      <c r="D521" s="20" t="s">
        <v>0</v>
      </c>
      <c r="E521" s="4">
        <f t="shared" ref="E521" si="159">SUM(F521:I521)</f>
        <v>50451.4</v>
      </c>
      <c r="F521" s="4">
        <f>SUM(F522:F526)</f>
        <v>50451.4</v>
      </c>
      <c r="G521" s="4">
        <f>SUM(G522:G526)</f>
        <v>0</v>
      </c>
      <c r="H521" s="4">
        <f>SUM(H522:H526)</f>
        <v>0</v>
      </c>
      <c r="I521" s="4">
        <f>SUM(I522:I526)</f>
        <v>0</v>
      </c>
      <c r="J521" s="75" t="s">
        <v>277</v>
      </c>
      <c r="K521" s="67" t="s">
        <v>278</v>
      </c>
    </row>
    <row r="522" spans="1:11" x14ac:dyDescent="0.25">
      <c r="A522" s="67"/>
      <c r="B522" s="75"/>
      <c r="C522" s="67"/>
      <c r="D522" s="16">
        <v>2021</v>
      </c>
      <c r="E522" s="2">
        <f>SUM(F522:I522)</f>
        <v>50451.4</v>
      </c>
      <c r="F522" s="2">
        <v>50451.4</v>
      </c>
      <c r="G522" s="2">
        <v>0</v>
      </c>
      <c r="H522" s="2">
        <v>0</v>
      </c>
      <c r="I522" s="2">
        <v>0</v>
      </c>
      <c r="J522" s="75"/>
      <c r="K522" s="67"/>
    </row>
    <row r="523" spans="1:11" x14ac:dyDescent="0.25">
      <c r="A523" s="67"/>
      <c r="B523" s="75"/>
      <c r="C523" s="67"/>
      <c r="D523" s="16">
        <v>2022</v>
      </c>
      <c r="E523" s="2">
        <f t="shared" ref="E523:E527" si="160">SUM(F523:I523)</f>
        <v>0</v>
      </c>
      <c r="F523" s="2">
        <v>0</v>
      </c>
      <c r="G523" s="2">
        <v>0</v>
      </c>
      <c r="H523" s="2">
        <v>0</v>
      </c>
      <c r="I523" s="2">
        <v>0</v>
      </c>
      <c r="J523" s="75"/>
      <c r="K523" s="67"/>
    </row>
    <row r="524" spans="1:11" x14ac:dyDescent="0.25">
      <c r="A524" s="67"/>
      <c r="B524" s="75"/>
      <c r="C524" s="67"/>
      <c r="D524" s="16">
        <v>2023</v>
      </c>
      <c r="E524" s="2">
        <f t="shared" si="160"/>
        <v>0</v>
      </c>
      <c r="F524" s="2">
        <v>0</v>
      </c>
      <c r="G524" s="2">
        <v>0</v>
      </c>
      <c r="H524" s="2">
        <v>0</v>
      </c>
      <c r="I524" s="2">
        <v>0</v>
      </c>
      <c r="J524" s="75"/>
      <c r="K524" s="67"/>
    </row>
    <row r="525" spans="1:11" x14ac:dyDescent="0.25">
      <c r="A525" s="67"/>
      <c r="B525" s="75"/>
      <c r="C525" s="67"/>
      <c r="D525" s="16">
        <v>2024</v>
      </c>
      <c r="E525" s="2">
        <f t="shared" si="160"/>
        <v>0</v>
      </c>
      <c r="F525" s="2">
        <v>0</v>
      </c>
      <c r="G525" s="2">
        <v>0</v>
      </c>
      <c r="H525" s="2">
        <v>0</v>
      </c>
      <c r="I525" s="2">
        <v>0</v>
      </c>
      <c r="J525" s="75"/>
      <c r="K525" s="67"/>
    </row>
    <row r="526" spans="1:11" x14ac:dyDescent="0.25">
      <c r="A526" s="67"/>
      <c r="B526" s="75"/>
      <c r="C526" s="67"/>
      <c r="D526" s="16">
        <v>2025</v>
      </c>
      <c r="E526" s="2">
        <f t="shared" si="160"/>
        <v>0</v>
      </c>
      <c r="F526" s="2">
        <v>0</v>
      </c>
      <c r="G526" s="2">
        <v>0</v>
      </c>
      <c r="H526" s="2">
        <v>0</v>
      </c>
      <c r="I526" s="2">
        <v>0</v>
      </c>
      <c r="J526" s="75"/>
      <c r="K526" s="67"/>
    </row>
    <row r="527" spans="1:11" x14ac:dyDescent="0.25">
      <c r="A527" s="67" t="s">
        <v>354</v>
      </c>
      <c r="B527" s="75" t="s">
        <v>156</v>
      </c>
      <c r="C527" s="67">
        <v>2021</v>
      </c>
      <c r="D527" s="20" t="s">
        <v>0</v>
      </c>
      <c r="E527" s="4">
        <f t="shared" si="160"/>
        <v>99952.596000000005</v>
      </c>
      <c r="F527" s="4">
        <f>SUM(F528:F532)</f>
        <v>2498.8000000000002</v>
      </c>
      <c r="G527" s="4">
        <f>SUM(G528:G532)</f>
        <v>94954.995999999999</v>
      </c>
      <c r="H527" s="4">
        <f>SUM(H528:H532)</f>
        <v>2498.8000000000002</v>
      </c>
      <c r="I527" s="4">
        <f>SUM(I528:I532)</f>
        <v>0</v>
      </c>
      <c r="J527" s="88" t="s">
        <v>279</v>
      </c>
      <c r="K527" s="68" t="s">
        <v>278</v>
      </c>
    </row>
    <row r="528" spans="1:11" x14ac:dyDescent="0.25">
      <c r="A528" s="67"/>
      <c r="B528" s="75"/>
      <c r="C528" s="67"/>
      <c r="D528" s="16">
        <v>2021</v>
      </c>
      <c r="E528" s="2">
        <f>SUM(F528:I528)</f>
        <v>99952.596000000005</v>
      </c>
      <c r="F528" s="2">
        <v>2498.8000000000002</v>
      </c>
      <c r="G528" s="2">
        <v>94954.995999999999</v>
      </c>
      <c r="H528" s="2">
        <v>2498.8000000000002</v>
      </c>
      <c r="I528" s="2">
        <v>0</v>
      </c>
      <c r="J528" s="89"/>
      <c r="K528" s="69"/>
    </row>
    <row r="529" spans="1:11" x14ac:dyDescent="0.25">
      <c r="A529" s="67"/>
      <c r="B529" s="75"/>
      <c r="C529" s="67"/>
      <c r="D529" s="16">
        <v>2022</v>
      </c>
      <c r="E529" s="2">
        <f t="shared" ref="E529:E533" si="161">SUM(F529:I529)</f>
        <v>0</v>
      </c>
      <c r="F529" s="2">
        <v>0</v>
      </c>
      <c r="G529" s="2">
        <v>0</v>
      </c>
      <c r="H529" s="2">
        <v>0</v>
      </c>
      <c r="I529" s="2">
        <v>0</v>
      </c>
      <c r="J529" s="89"/>
      <c r="K529" s="69"/>
    </row>
    <row r="530" spans="1:11" x14ac:dyDescent="0.25">
      <c r="A530" s="67"/>
      <c r="B530" s="75"/>
      <c r="C530" s="67"/>
      <c r="D530" s="16">
        <v>2023</v>
      </c>
      <c r="E530" s="2">
        <f t="shared" si="161"/>
        <v>0</v>
      </c>
      <c r="F530" s="2">
        <v>0</v>
      </c>
      <c r="G530" s="2">
        <v>0</v>
      </c>
      <c r="H530" s="2">
        <v>0</v>
      </c>
      <c r="I530" s="2">
        <v>0</v>
      </c>
      <c r="J530" s="89"/>
      <c r="K530" s="69"/>
    </row>
    <row r="531" spans="1:11" x14ac:dyDescent="0.25">
      <c r="A531" s="67"/>
      <c r="B531" s="75"/>
      <c r="C531" s="67"/>
      <c r="D531" s="16">
        <v>2024</v>
      </c>
      <c r="E531" s="2">
        <f t="shared" si="161"/>
        <v>0</v>
      </c>
      <c r="F531" s="2">
        <v>0</v>
      </c>
      <c r="G531" s="2">
        <v>0</v>
      </c>
      <c r="H531" s="2">
        <v>0</v>
      </c>
      <c r="I531" s="2">
        <v>0</v>
      </c>
      <c r="J531" s="89"/>
      <c r="K531" s="69"/>
    </row>
    <row r="532" spans="1:11" x14ac:dyDescent="0.25">
      <c r="A532" s="67"/>
      <c r="B532" s="75"/>
      <c r="C532" s="67"/>
      <c r="D532" s="16">
        <v>2025</v>
      </c>
      <c r="E532" s="2">
        <f t="shared" si="161"/>
        <v>0</v>
      </c>
      <c r="F532" s="2">
        <v>0</v>
      </c>
      <c r="G532" s="2">
        <v>0</v>
      </c>
      <c r="H532" s="2">
        <v>0</v>
      </c>
      <c r="I532" s="2">
        <v>0</v>
      </c>
      <c r="J532" s="90"/>
      <c r="K532" s="70"/>
    </row>
    <row r="533" spans="1:11" x14ac:dyDescent="0.25">
      <c r="A533" s="68" t="s">
        <v>355</v>
      </c>
      <c r="B533" s="88" t="s">
        <v>157</v>
      </c>
      <c r="C533" s="67" t="s">
        <v>53</v>
      </c>
      <c r="D533" s="20" t="s">
        <v>0</v>
      </c>
      <c r="E533" s="4">
        <f t="shared" si="161"/>
        <v>50000</v>
      </c>
      <c r="F533" s="4">
        <f>SUM(F534:F538)</f>
        <v>50000</v>
      </c>
      <c r="G533" s="4">
        <f>SUM(G534:G538)</f>
        <v>0</v>
      </c>
      <c r="H533" s="4">
        <f>SUM(H534:H538)</f>
        <v>0</v>
      </c>
      <c r="I533" s="4">
        <f>SUM(I534:I538)</f>
        <v>0</v>
      </c>
      <c r="J533" s="88" t="s">
        <v>280</v>
      </c>
      <c r="K533" s="68" t="s">
        <v>18</v>
      </c>
    </row>
    <row r="534" spans="1:11" x14ac:dyDescent="0.25">
      <c r="A534" s="69"/>
      <c r="B534" s="89"/>
      <c r="C534" s="67"/>
      <c r="D534" s="16">
        <v>2021</v>
      </c>
      <c r="E534" s="2">
        <f>SUM(F534:I534)</f>
        <v>0</v>
      </c>
      <c r="F534" s="2">
        <v>0</v>
      </c>
      <c r="G534" s="2">
        <v>0</v>
      </c>
      <c r="H534" s="2">
        <v>0</v>
      </c>
      <c r="I534" s="2">
        <v>0</v>
      </c>
      <c r="J534" s="89"/>
      <c r="K534" s="69"/>
    </row>
    <row r="535" spans="1:11" x14ac:dyDescent="0.25">
      <c r="A535" s="69"/>
      <c r="B535" s="89"/>
      <c r="C535" s="67"/>
      <c r="D535" s="16">
        <v>2022</v>
      </c>
      <c r="E535" s="2">
        <f t="shared" ref="E535:E544" si="162">SUM(F535:I535)</f>
        <v>50000</v>
      </c>
      <c r="F535" s="2">
        <v>50000</v>
      </c>
      <c r="G535" s="2">
        <v>0</v>
      </c>
      <c r="H535" s="2">
        <v>0</v>
      </c>
      <c r="I535" s="2">
        <v>0</v>
      </c>
      <c r="J535" s="89"/>
      <c r="K535" s="69"/>
    </row>
    <row r="536" spans="1:11" x14ac:dyDescent="0.25">
      <c r="A536" s="69"/>
      <c r="B536" s="89"/>
      <c r="C536" s="67"/>
      <c r="D536" s="16">
        <v>2023</v>
      </c>
      <c r="E536" s="2">
        <f t="shared" si="162"/>
        <v>0</v>
      </c>
      <c r="F536" s="2">
        <v>0</v>
      </c>
      <c r="G536" s="2">
        <v>0</v>
      </c>
      <c r="H536" s="2">
        <v>0</v>
      </c>
      <c r="I536" s="2">
        <v>0</v>
      </c>
      <c r="J536" s="89"/>
      <c r="K536" s="69"/>
    </row>
    <row r="537" spans="1:11" x14ac:dyDescent="0.25">
      <c r="A537" s="69"/>
      <c r="B537" s="89"/>
      <c r="C537" s="67"/>
      <c r="D537" s="16">
        <v>2024</v>
      </c>
      <c r="E537" s="2">
        <f t="shared" si="162"/>
        <v>0</v>
      </c>
      <c r="F537" s="2">
        <v>0</v>
      </c>
      <c r="G537" s="2">
        <v>0</v>
      </c>
      <c r="H537" s="2">
        <v>0</v>
      </c>
      <c r="I537" s="2">
        <v>0</v>
      </c>
      <c r="J537" s="89"/>
      <c r="K537" s="69"/>
    </row>
    <row r="538" spans="1:11" x14ac:dyDescent="0.25">
      <c r="A538" s="70"/>
      <c r="B538" s="90"/>
      <c r="C538" s="67"/>
      <c r="D538" s="16">
        <v>2025</v>
      </c>
      <c r="E538" s="2">
        <f t="shared" si="162"/>
        <v>0</v>
      </c>
      <c r="F538" s="2">
        <v>0</v>
      </c>
      <c r="G538" s="2">
        <v>0</v>
      </c>
      <c r="H538" s="2">
        <v>0</v>
      </c>
      <c r="I538" s="2">
        <v>0</v>
      </c>
      <c r="J538" s="90"/>
      <c r="K538" s="70"/>
    </row>
    <row r="539" spans="1:11" x14ac:dyDescent="0.25">
      <c r="A539" s="155" t="s">
        <v>158</v>
      </c>
      <c r="B539" s="158" t="s">
        <v>159</v>
      </c>
      <c r="C539" s="161" t="s">
        <v>47</v>
      </c>
      <c r="D539" s="37" t="s">
        <v>0</v>
      </c>
      <c r="E539" s="38">
        <f t="shared" si="162"/>
        <v>641032.30314999993</v>
      </c>
      <c r="F539" s="38">
        <f>SUM(F540:F544)</f>
        <v>141701.46415000001</v>
      </c>
      <c r="G539" s="38">
        <f>SUM(G540:G544)</f>
        <v>473329.51899999997</v>
      </c>
      <c r="H539" s="38">
        <f>SUM(H540:H544)</f>
        <v>26001.32</v>
      </c>
      <c r="I539" s="38">
        <f>SUM(I540:I544)</f>
        <v>0</v>
      </c>
      <c r="J539" s="169" t="s">
        <v>380</v>
      </c>
      <c r="K539" s="161" t="s">
        <v>276</v>
      </c>
    </row>
    <row r="540" spans="1:11" x14ac:dyDescent="0.25">
      <c r="A540" s="155"/>
      <c r="B540" s="159"/>
      <c r="C540" s="162"/>
      <c r="D540" s="39">
        <v>2021</v>
      </c>
      <c r="E540" s="40">
        <f t="shared" si="162"/>
        <v>332653.66713000002</v>
      </c>
      <c r="F540" s="40">
        <f>F546+F552+F558+F564+F570+F576</f>
        <v>123198.74713</v>
      </c>
      <c r="G540" s="40">
        <f t="shared" ref="G540:I540" si="163">G546+G552+G558+G564+G570+G576</f>
        <v>183453.6</v>
      </c>
      <c r="H540" s="40">
        <f t="shared" si="163"/>
        <v>26001.32</v>
      </c>
      <c r="I540" s="40">
        <f t="shared" si="163"/>
        <v>0</v>
      </c>
      <c r="J540" s="170"/>
      <c r="K540" s="162"/>
    </row>
    <row r="541" spans="1:11" x14ac:dyDescent="0.25">
      <c r="A541" s="155"/>
      <c r="B541" s="159"/>
      <c r="C541" s="162"/>
      <c r="D541" s="39">
        <v>2022</v>
      </c>
      <c r="E541" s="40">
        <f t="shared" si="162"/>
        <v>262404.69984999998</v>
      </c>
      <c r="F541" s="40">
        <f t="shared" ref="F541:I544" si="164">F547+F553+F559+F565+F571+F577</f>
        <v>15744.280849999999</v>
      </c>
      <c r="G541" s="40">
        <f t="shared" si="164"/>
        <v>246660.41899999999</v>
      </c>
      <c r="H541" s="40">
        <f t="shared" si="164"/>
        <v>0</v>
      </c>
      <c r="I541" s="40">
        <f t="shared" si="164"/>
        <v>0</v>
      </c>
      <c r="J541" s="170"/>
      <c r="K541" s="162"/>
    </row>
    <row r="542" spans="1:11" x14ac:dyDescent="0.25">
      <c r="A542" s="155"/>
      <c r="B542" s="159"/>
      <c r="C542" s="162"/>
      <c r="D542" s="39">
        <v>2023</v>
      </c>
      <c r="E542" s="40">
        <f t="shared" si="162"/>
        <v>38373.936170000001</v>
      </c>
      <c r="F542" s="40">
        <f t="shared" si="164"/>
        <v>2302.4361699999999</v>
      </c>
      <c r="G542" s="40">
        <f t="shared" si="164"/>
        <v>36071.5</v>
      </c>
      <c r="H542" s="40">
        <f t="shared" si="164"/>
        <v>0</v>
      </c>
      <c r="I542" s="40">
        <f t="shared" si="164"/>
        <v>0</v>
      </c>
      <c r="J542" s="170"/>
      <c r="K542" s="162"/>
    </row>
    <row r="543" spans="1:11" x14ac:dyDescent="0.25">
      <c r="A543" s="155"/>
      <c r="B543" s="159"/>
      <c r="C543" s="162"/>
      <c r="D543" s="39">
        <v>2024</v>
      </c>
      <c r="E543" s="40">
        <f t="shared" si="162"/>
        <v>7600</v>
      </c>
      <c r="F543" s="40">
        <f t="shared" si="164"/>
        <v>456</v>
      </c>
      <c r="G543" s="40">
        <f t="shared" si="164"/>
        <v>7144</v>
      </c>
      <c r="H543" s="40">
        <f t="shared" si="164"/>
        <v>0</v>
      </c>
      <c r="I543" s="40">
        <f t="shared" si="164"/>
        <v>0</v>
      </c>
      <c r="J543" s="170"/>
      <c r="K543" s="162"/>
    </row>
    <row r="544" spans="1:11" x14ac:dyDescent="0.25">
      <c r="A544" s="155"/>
      <c r="B544" s="160"/>
      <c r="C544" s="163"/>
      <c r="D544" s="39">
        <v>2025</v>
      </c>
      <c r="E544" s="40">
        <f t="shared" si="162"/>
        <v>0</v>
      </c>
      <c r="F544" s="40">
        <f t="shared" si="164"/>
        <v>0</v>
      </c>
      <c r="G544" s="40">
        <f t="shared" si="164"/>
        <v>0</v>
      </c>
      <c r="H544" s="40">
        <f t="shared" si="164"/>
        <v>0</v>
      </c>
      <c r="I544" s="40">
        <f t="shared" si="164"/>
        <v>0</v>
      </c>
      <c r="J544" s="171"/>
      <c r="K544" s="163"/>
    </row>
    <row r="545" spans="1:11" x14ac:dyDescent="0.25">
      <c r="A545" s="133" t="s">
        <v>160</v>
      </c>
      <c r="B545" s="126" t="s">
        <v>161</v>
      </c>
      <c r="C545" s="123">
        <v>2021</v>
      </c>
      <c r="D545" s="34" t="s">
        <v>0</v>
      </c>
      <c r="E545" s="22">
        <f t="shared" ref="E545" si="165">SUM(F545:I545)</f>
        <v>332653.66713000002</v>
      </c>
      <c r="F545" s="22">
        <f>SUM(F546:F550)</f>
        <v>123198.74713</v>
      </c>
      <c r="G545" s="22">
        <f>SUM(G546:G550)</f>
        <v>183453.6</v>
      </c>
      <c r="H545" s="22">
        <f>SUM(H546:H550)</f>
        <v>26001.32</v>
      </c>
      <c r="I545" s="22">
        <f>SUM(I546:I550)</f>
        <v>0</v>
      </c>
      <c r="J545" s="126" t="s">
        <v>279</v>
      </c>
      <c r="K545" s="123" t="s">
        <v>278</v>
      </c>
    </row>
    <row r="546" spans="1:11" x14ac:dyDescent="0.25">
      <c r="A546" s="133"/>
      <c r="B546" s="127"/>
      <c r="C546" s="124"/>
      <c r="D546" s="35">
        <v>2021</v>
      </c>
      <c r="E546" s="24">
        <f>SUM(F546:I546)</f>
        <v>332653.66713000002</v>
      </c>
      <c r="F546" s="24">
        <v>123198.74713</v>
      </c>
      <c r="G546" s="24">
        <v>183453.6</v>
      </c>
      <c r="H546" s="24">
        <v>26001.32</v>
      </c>
      <c r="I546" s="24">
        <v>0</v>
      </c>
      <c r="J546" s="127"/>
      <c r="K546" s="124"/>
    </row>
    <row r="547" spans="1:11" x14ac:dyDescent="0.25">
      <c r="A547" s="133"/>
      <c r="B547" s="127"/>
      <c r="C547" s="124"/>
      <c r="D547" s="35">
        <v>2022</v>
      </c>
      <c r="E547" s="24">
        <f t="shared" ref="E547:E551" si="166">SUM(F547:I547)</f>
        <v>0</v>
      </c>
      <c r="F547" s="24">
        <v>0</v>
      </c>
      <c r="G547" s="24">
        <v>0</v>
      </c>
      <c r="H547" s="24">
        <v>0</v>
      </c>
      <c r="I547" s="24">
        <v>0</v>
      </c>
      <c r="J547" s="127"/>
      <c r="K547" s="124"/>
    </row>
    <row r="548" spans="1:11" x14ac:dyDescent="0.25">
      <c r="A548" s="133"/>
      <c r="B548" s="127"/>
      <c r="C548" s="124"/>
      <c r="D548" s="35">
        <v>2023</v>
      </c>
      <c r="E548" s="24">
        <f t="shared" si="166"/>
        <v>0</v>
      </c>
      <c r="F548" s="24">
        <v>0</v>
      </c>
      <c r="G548" s="24">
        <v>0</v>
      </c>
      <c r="H548" s="24">
        <v>0</v>
      </c>
      <c r="I548" s="24">
        <v>0</v>
      </c>
      <c r="J548" s="127"/>
      <c r="K548" s="124"/>
    </row>
    <row r="549" spans="1:11" x14ac:dyDescent="0.25">
      <c r="A549" s="133"/>
      <c r="B549" s="127"/>
      <c r="C549" s="124"/>
      <c r="D549" s="35">
        <v>2024</v>
      </c>
      <c r="E549" s="24">
        <f t="shared" si="166"/>
        <v>0</v>
      </c>
      <c r="F549" s="24">
        <v>0</v>
      </c>
      <c r="G549" s="24">
        <v>0</v>
      </c>
      <c r="H549" s="24">
        <v>0</v>
      </c>
      <c r="I549" s="24">
        <v>0</v>
      </c>
      <c r="J549" s="127"/>
      <c r="K549" s="124"/>
    </row>
    <row r="550" spans="1:11" x14ac:dyDescent="0.25">
      <c r="A550" s="133"/>
      <c r="B550" s="128"/>
      <c r="C550" s="125"/>
      <c r="D550" s="35">
        <v>2025</v>
      </c>
      <c r="E550" s="24">
        <f t="shared" si="166"/>
        <v>0</v>
      </c>
      <c r="F550" s="24">
        <v>0</v>
      </c>
      <c r="G550" s="24">
        <v>0</v>
      </c>
      <c r="H550" s="24">
        <v>0</v>
      </c>
      <c r="I550" s="24">
        <v>0</v>
      </c>
      <c r="J550" s="128"/>
      <c r="K550" s="125"/>
    </row>
    <row r="551" spans="1:11" x14ac:dyDescent="0.25">
      <c r="A551" s="133" t="s">
        <v>162</v>
      </c>
      <c r="B551" s="126" t="s">
        <v>372</v>
      </c>
      <c r="C551" s="123" t="s">
        <v>47</v>
      </c>
      <c r="D551" s="34" t="s">
        <v>0</v>
      </c>
      <c r="E551" s="22">
        <f t="shared" si="166"/>
        <v>106382.97872</v>
      </c>
      <c r="F551" s="22">
        <f>SUM(F552:F556)</f>
        <v>6382.9787200000001</v>
      </c>
      <c r="G551" s="22">
        <f>SUM(G552:G556)</f>
        <v>100000</v>
      </c>
      <c r="H551" s="22">
        <f>SUM(H552:H556)</f>
        <v>0</v>
      </c>
      <c r="I551" s="22">
        <f>SUM(I552:I556)</f>
        <v>0</v>
      </c>
      <c r="J551" s="126" t="s">
        <v>307</v>
      </c>
      <c r="K551" s="123" t="s">
        <v>281</v>
      </c>
    </row>
    <row r="552" spans="1:11" x14ac:dyDescent="0.25">
      <c r="A552" s="133"/>
      <c r="B552" s="127"/>
      <c r="C552" s="124"/>
      <c r="D552" s="35">
        <v>2021</v>
      </c>
      <c r="E552" s="24">
        <f>SUM(F552:I552)</f>
        <v>0</v>
      </c>
      <c r="F552" s="24">
        <v>0</v>
      </c>
      <c r="G552" s="24">
        <v>0</v>
      </c>
      <c r="H552" s="24">
        <v>0</v>
      </c>
      <c r="I552" s="24">
        <v>0</v>
      </c>
      <c r="J552" s="127"/>
      <c r="K552" s="124"/>
    </row>
    <row r="553" spans="1:11" x14ac:dyDescent="0.25">
      <c r="A553" s="133"/>
      <c r="B553" s="127"/>
      <c r="C553" s="124"/>
      <c r="D553" s="35">
        <v>2022</v>
      </c>
      <c r="E553" s="24">
        <f t="shared" ref="E553:E557" si="167">SUM(F553:I553)</f>
        <v>106382.97872</v>
      </c>
      <c r="F553" s="24">
        <v>6382.9787200000001</v>
      </c>
      <c r="G553" s="24">
        <v>100000</v>
      </c>
      <c r="H553" s="24">
        <v>0</v>
      </c>
      <c r="I553" s="24">
        <v>0</v>
      </c>
      <c r="J553" s="127"/>
      <c r="K553" s="124"/>
    </row>
    <row r="554" spans="1:11" x14ac:dyDescent="0.25">
      <c r="A554" s="133"/>
      <c r="B554" s="127"/>
      <c r="C554" s="124"/>
      <c r="D554" s="35">
        <v>2023</v>
      </c>
      <c r="E554" s="24">
        <f t="shared" si="167"/>
        <v>0</v>
      </c>
      <c r="F554" s="24">
        <v>0</v>
      </c>
      <c r="G554" s="24">
        <v>0</v>
      </c>
      <c r="H554" s="24">
        <v>0</v>
      </c>
      <c r="I554" s="24">
        <v>0</v>
      </c>
      <c r="J554" s="127"/>
      <c r="K554" s="124"/>
    </row>
    <row r="555" spans="1:11" x14ac:dyDescent="0.25">
      <c r="A555" s="133"/>
      <c r="B555" s="127"/>
      <c r="C555" s="124"/>
      <c r="D555" s="35">
        <v>2024</v>
      </c>
      <c r="E555" s="24">
        <f t="shared" si="167"/>
        <v>0</v>
      </c>
      <c r="F555" s="24">
        <v>0</v>
      </c>
      <c r="G555" s="24">
        <v>0</v>
      </c>
      <c r="H555" s="24">
        <v>0</v>
      </c>
      <c r="I555" s="24">
        <v>0</v>
      </c>
      <c r="J555" s="127"/>
      <c r="K555" s="124"/>
    </row>
    <row r="556" spans="1:11" x14ac:dyDescent="0.25">
      <c r="A556" s="133"/>
      <c r="B556" s="128"/>
      <c r="C556" s="125"/>
      <c r="D556" s="35">
        <v>2025</v>
      </c>
      <c r="E556" s="24">
        <f t="shared" si="167"/>
        <v>0</v>
      </c>
      <c r="F556" s="24">
        <v>0</v>
      </c>
      <c r="G556" s="24">
        <v>0</v>
      </c>
      <c r="H556" s="24">
        <v>0</v>
      </c>
      <c r="I556" s="24">
        <v>0</v>
      </c>
      <c r="J556" s="128"/>
      <c r="K556" s="125"/>
    </row>
    <row r="557" spans="1:11" x14ac:dyDescent="0.25">
      <c r="A557" s="133" t="s">
        <v>163</v>
      </c>
      <c r="B557" s="126" t="s">
        <v>164</v>
      </c>
      <c r="C557" s="123" t="s">
        <v>47</v>
      </c>
      <c r="D557" s="47" t="s">
        <v>0</v>
      </c>
      <c r="E557" s="22">
        <f t="shared" si="167"/>
        <v>42824.806230000002</v>
      </c>
      <c r="F557" s="22">
        <f>SUM(F558:F562)</f>
        <v>2569.4872300000002</v>
      </c>
      <c r="G557" s="22">
        <f>SUM(G558:G562)</f>
        <v>40255.319000000003</v>
      </c>
      <c r="H557" s="22">
        <f>SUM(H558:H562)</f>
        <v>0</v>
      </c>
      <c r="I557" s="22">
        <f>SUM(I558:I562)</f>
        <v>0</v>
      </c>
      <c r="J557" s="126" t="s">
        <v>282</v>
      </c>
      <c r="K557" s="123" t="s">
        <v>281</v>
      </c>
    </row>
    <row r="558" spans="1:11" x14ac:dyDescent="0.25">
      <c r="A558" s="133"/>
      <c r="B558" s="127"/>
      <c r="C558" s="124"/>
      <c r="D558" s="46">
        <v>2021</v>
      </c>
      <c r="E558" s="24">
        <f>SUM(F558:I558)</f>
        <v>0</v>
      </c>
      <c r="F558" s="24">
        <v>0</v>
      </c>
      <c r="G558" s="24">
        <v>0</v>
      </c>
      <c r="H558" s="24">
        <v>0</v>
      </c>
      <c r="I558" s="24">
        <v>0</v>
      </c>
      <c r="J558" s="127"/>
      <c r="K558" s="124"/>
    </row>
    <row r="559" spans="1:11" x14ac:dyDescent="0.25">
      <c r="A559" s="133"/>
      <c r="B559" s="127"/>
      <c r="C559" s="124"/>
      <c r="D559" s="46">
        <v>2022</v>
      </c>
      <c r="E559" s="24">
        <f t="shared" ref="E559:E563" si="168">SUM(F559:I559)</f>
        <v>42824.806230000002</v>
      </c>
      <c r="F559" s="24">
        <f>2744.68085-175.19362</f>
        <v>2569.4872300000002</v>
      </c>
      <c r="G559" s="24">
        <v>40255.319000000003</v>
      </c>
      <c r="H559" s="24">
        <v>0</v>
      </c>
      <c r="I559" s="24">
        <v>0</v>
      </c>
      <c r="J559" s="127"/>
      <c r="K559" s="124"/>
    </row>
    <row r="560" spans="1:11" x14ac:dyDescent="0.25">
      <c r="A560" s="133"/>
      <c r="B560" s="127"/>
      <c r="C560" s="124"/>
      <c r="D560" s="46">
        <v>2023</v>
      </c>
      <c r="E560" s="24">
        <f t="shared" si="168"/>
        <v>0</v>
      </c>
      <c r="F560" s="24">
        <v>0</v>
      </c>
      <c r="G560" s="24">
        <v>0</v>
      </c>
      <c r="H560" s="24">
        <v>0</v>
      </c>
      <c r="I560" s="24">
        <v>0</v>
      </c>
      <c r="J560" s="127"/>
      <c r="K560" s="124"/>
    </row>
    <row r="561" spans="1:11" x14ac:dyDescent="0.25">
      <c r="A561" s="133"/>
      <c r="B561" s="127"/>
      <c r="C561" s="124"/>
      <c r="D561" s="46">
        <v>2024</v>
      </c>
      <c r="E561" s="24">
        <f t="shared" si="168"/>
        <v>0</v>
      </c>
      <c r="F561" s="24">
        <v>0</v>
      </c>
      <c r="G561" s="24">
        <v>0</v>
      </c>
      <c r="H561" s="24">
        <v>0</v>
      </c>
      <c r="I561" s="24">
        <v>0</v>
      </c>
      <c r="J561" s="127"/>
      <c r="K561" s="124"/>
    </row>
    <row r="562" spans="1:11" x14ac:dyDescent="0.25">
      <c r="A562" s="133"/>
      <c r="B562" s="128"/>
      <c r="C562" s="125"/>
      <c r="D562" s="46">
        <v>2025</v>
      </c>
      <c r="E562" s="24">
        <f t="shared" si="168"/>
        <v>0</v>
      </c>
      <c r="F562" s="24">
        <v>0</v>
      </c>
      <c r="G562" s="24">
        <v>0</v>
      </c>
      <c r="H562" s="24">
        <v>0</v>
      </c>
      <c r="I562" s="24">
        <v>0</v>
      </c>
      <c r="J562" s="128"/>
      <c r="K562" s="125"/>
    </row>
    <row r="563" spans="1:11" x14ac:dyDescent="0.25">
      <c r="A563" s="133" t="s">
        <v>165</v>
      </c>
      <c r="B563" s="126" t="s">
        <v>166</v>
      </c>
      <c r="C563" s="123" t="s">
        <v>47</v>
      </c>
      <c r="D563" s="34" t="s">
        <v>0</v>
      </c>
      <c r="E563" s="22">
        <f t="shared" si="168"/>
        <v>43892.446810000001</v>
      </c>
      <c r="F563" s="22">
        <f>SUM(F564:F568)</f>
        <v>2633.5468099999998</v>
      </c>
      <c r="G563" s="22">
        <f>SUM(G564:G568)</f>
        <v>41258.9</v>
      </c>
      <c r="H563" s="22">
        <f>SUM(H564:H568)</f>
        <v>0</v>
      </c>
      <c r="I563" s="22">
        <f>SUM(I564:I568)</f>
        <v>0</v>
      </c>
      <c r="J563" s="126" t="s">
        <v>317</v>
      </c>
      <c r="K563" s="123" t="s">
        <v>281</v>
      </c>
    </row>
    <row r="564" spans="1:11" x14ac:dyDescent="0.25">
      <c r="A564" s="133"/>
      <c r="B564" s="127"/>
      <c r="C564" s="124"/>
      <c r="D564" s="35">
        <v>2021</v>
      </c>
      <c r="E564" s="24">
        <f>SUM(F564:I564)</f>
        <v>0</v>
      </c>
      <c r="F564" s="24">
        <v>0</v>
      </c>
      <c r="G564" s="24">
        <v>0</v>
      </c>
      <c r="H564" s="24">
        <v>0</v>
      </c>
      <c r="I564" s="24">
        <v>0</v>
      </c>
      <c r="J564" s="127"/>
      <c r="K564" s="124"/>
    </row>
    <row r="565" spans="1:11" x14ac:dyDescent="0.25">
      <c r="A565" s="133"/>
      <c r="B565" s="127"/>
      <c r="C565" s="124"/>
      <c r="D565" s="35">
        <v>2022</v>
      </c>
      <c r="E565" s="24">
        <f t="shared" ref="E565:E569" si="169">SUM(F565:I565)</f>
        <v>19918.51064</v>
      </c>
      <c r="F565" s="24">
        <f>1276.59574-81.4851</f>
        <v>1195.1106399999999</v>
      </c>
      <c r="G565" s="24">
        <v>18723.400000000001</v>
      </c>
      <c r="H565" s="24">
        <v>0</v>
      </c>
      <c r="I565" s="24">
        <v>0</v>
      </c>
      <c r="J565" s="127"/>
      <c r="K565" s="124"/>
    </row>
    <row r="566" spans="1:11" x14ac:dyDescent="0.25">
      <c r="A566" s="133"/>
      <c r="B566" s="127"/>
      <c r="C566" s="124"/>
      <c r="D566" s="35">
        <v>2023</v>
      </c>
      <c r="E566" s="24">
        <f t="shared" si="169"/>
        <v>23973.936170000001</v>
      </c>
      <c r="F566" s="24">
        <v>1438.4361699999999</v>
      </c>
      <c r="G566" s="24">
        <v>22535.5</v>
      </c>
      <c r="H566" s="24">
        <v>0</v>
      </c>
      <c r="I566" s="24">
        <v>0</v>
      </c>
      <c r="J566" s="127"/>
      <c r="K566" s="124"/>
    </row>
    <row r="567" spans="1:11" x14ac:dyDescent="0.25">
      <c r="A567" s="133"/>
      <c r="B567" s="127"/>
      <c r="C567" s="124"/>
      <c r="D567" s="35">
        <v>2024</v>
      </c>
      <c r="E567" s="24">
        <f t="shared" si="169"/>
        <v>0</v>
      </c>
      <c r="F567" s="24">
        <v>0</v>
      </c>
      <c r="G567" s="24">
        <v>0</v>
      </c>
      <c r="H567" s="24">
        <v>0</v>
      </c>
      <c r="I567" s="24">
        <v>0</v>
      </c>
      <c r="J567" s="127"/>
      <c r="K567" s="124"/>
    </row>
    <row r="568" spans="1:11" x14ac:dyDescent="0.25">
      <c r="A568" s="133"/>
      <c r="B568" s="128"/>
      <c r="C568" s="125"/>
      <c r="D568" s="35">
        <v>2025</v>
      </c>
      <c r="E568" s="24">
        <f t="shared" si="169"/>
        <v>0</v>
      </c>
      <c r="F568" s="24">
        <v>0</v>
      </c>
      <c r="G568" s="24">
        <v>0</v>
      </c>
      <c r="H568" s="24">
        <v>0</v>
      </c>
      <c r="I568" s="24">
        <v>0</v>
      </c>
      <c r="J568" s="128"/>
      <c r="K568" s="125"/>
    </row>
    <row r="569" spans="1:11" x14ac:dyDescent="0.25">
      <c r="A569" s="133" t="s">
        <v>167</v>
      </c>
      <c r="B569" s="126" t="s">
        <v>168</v>
      </c>
      <c r="C569" s="123" t="s">
        <v>47</v>
      </c>
      <c r="D569" s="47" t="s">
        <v>0</v>
      </c>
      <c r="E569" s="22">
        <f t="shared" si="169"/>
        <v>93278.404259999996</v>
      </c>
      <c r="F569" s="22">
        <f>SUM(F570:F574)</f>
        <v>5596.7042599999995</v>
      </c>
      <c r="G569" s="22">
        <f>SUM(G570:G574)</f>
        <v>87681.7</v>
      </c>
      <c r="H569" s="22">
        <f>SUM(H570:H574)</f>
        <v>0</v>
      </c>
      <c r="I569" s="22">
        <f>SUM(I570:I574)</f>
        <v>0</v>
      </c>
      <c r="J569" s="126" t="s">
        <v>283</v>
      </c>
      <c r="K569" s="123" t="s">
        <v>281</v>
      </c>
    </row>
    <row r="570" spans="1:11" x14ac:dyDescent="0.25">
      <c r="A570" s="133"/>
      <c r="B570" s="127"/>
      <c r="C570" s="124"/>
      <c r="D570" s="46">
        <v>2021</v>
      </c>
      <c r="E570" s="24">
        <f>SUM(F570:I570)</f>
        <v>0</v>
      </c>
      <c r="F570" s="24">
        <v>0</v>
      </c>
      <c r="G570" s="24">
        <v>0</v>
      </c>
      <c r="H570" s="24">
        <v>0</v>
      </c>
      <c r="I570" s="24">
        <v>0</v>
      </c>
      <c r="J570" s="127"/>
      <c r="K570" s="124"/>
    </row>
    <row r="571" spans="1:11" x14ac:dyDescent="0.25">
      <c r="A571" s="133"/>
      <c r="B571" s="127"/>
      <c r="C571" s="124"/>
      <c r="D571" s="46">
        <v>2022</v>
      </c>
      <c r="E571" s="24">
        <f t="shared" ref="E571:E581" si="170">SUM(F571:I571)</f>
        <v>93278.404259999996</v>
      </c>
      <c r="F571" s="24">
        <f>5978.72341-382.01915</f>
        <v>5596.7042599999995</v>
      </c>
      <c r="G571" s="24">
        <v>87681.7</v>
      </c>
      <c r="H571" s="24">
        <v>0</v>
      </c>
      <c r="I571" s="24">
        <v>0</v>
      </c>
      <c r="J571" s="127"/>
      <c r="K571" s="124"/>
    </row>
    <row r="572" spans="1:11" x14ac:dyDescent="0.25">
      <c r="A572" s="133"/>
      <c r="B572" s="127"/>
      <c r="C572" s="124"/>
      <c r="D572" s="46">
        <v>2023</v>
      </c>
      <c r="E572" s="24">
        <f t="shared" si="170"/>
        <v>0</v>
      </c>
      <c r="F572" s="24">
        <v>0</v>
      </c>
      <c r="G572" s="24">
        <v>0</v>
      </c>
      <c r="H572" s="24">
        <v>0</v>
      </c>
      <c r="I572" s="24">
        <v>0</v>
      </c>
      <c r="J572" s="127"/>
      <c r="K572" s="124"/>
    </row>
    <row r="573" spans="1:11" x14ac:dyDescent="0.25">
      <c r="A573" s="133"/>
      <c r="B573" s="127"/>
      <c r="C573" s="124"/>
      <c r="D573" s="46">
        <v>2024</v>
      </c>
      <c r="E573" s="24">
        <f t="shared" si="170"/>
        <v>0</v>
      </c>
      <c r="F573" s="24">
        <v>0</v>
      </c>
      <c r="G573" s="24">
        <v>0</v>
      </c>
      <c r="H573" s="24">
        <v>0</v>
      </c>
      <c r="I573" s="24">
        <v>0</v>
      </c>
      <c r="J573" s="127"/>
      <c r="K573" s="124"/>
    </row>
    <row r="574" spans="1:11" x14ac:dyDescent="0.25">
      <c r="A574" s="133"/>
      <c r="B574" s="128"/>
      <c r="C574" s="125"/>
      <c r="D574" s="46">
        <v>2025</v>
      </c>
      <c r="E574" s="24">
        <f t="shared" si="170"/>
        <v>0</v>
      </c>
      <c r="F574" s="24">
        <v>0</v>
      </c>
      <c r="G574" s="24">
        <v>0</v>
      </c>
      <c r="H574" s="24">
        <v>0</v>
      </c>
      <c r="I574" s="24">
        <v>0</v>
      </c>
      <c r="J574" s="128"/>
      <c r="K574" s="125"/>
    </row>
    <row r="575" spans="1:11" x14ac:dyDescent="0.25">
      <c r="A575" s="133" t="s">
        <v>379</v>
      </c>
      <c r="B575" s="126" t="s">
        <v>381</v>
      </c>
      <c r="C575" s="123" t="s">
        <v>47</v>
      </c>
      <c r="D575" s="62" t="s">
        <v>0</v>
      </c>
      <c r="E575" s="22">
        <f t="shared" ref="E575" si="171">SUM(F575:I575)</f>
        <v>22000</v>
      </c>
      <c r="F575" s="22">
        <f>SUM(F576:F580)</f>
        <v>1320</v>
      </c>
      <c r="G575" s="22">
        <f>SUM(G576:G580)</f>
        <v>20680</v>
      </c>
      <c r="H575" s="22">
        <f>SUM(H576:H580)</f>
        <v>0</v>
      </c>
      <c r="I575" s="22">
        <f>SUM(I576:I580)</f>
        <v>0</v>
      </c>
      <c r="J575" s="182" t="s">
        <v>384</v>
      </c>
      <c r="K575" s="123" t="s">
        <v>281</v>
      </c>
    </row>
    <row r="576" spans="1:11" x14ac:dyDescent="0.25">
      <c r="A576" s="133"/>
      <c r="B576" s="127"/>
      <c r="C576" s="124"/>
      <c r="D576" s="63">
        <v>2021</v>
      </c>
      <c r="E576" s="24">
        <f>SUM(F576:I576)</f>
        <v>0</v>
      </c>
      <c r="F576" s="24">
        <v>0</v>
      </c>
      <c r="G576" s="24">
        <v>0</v>
      </c>
      <c r="H576" s="24">
        <v>0</v>
      </c>
      <c r="I576" s="24">
        <v>0</v>
      </c>
      <c r="J576" s="183"/>
      <c r="K576" s="124"/>
    </row>
    <row r="577" spans="1:11" x14ac:dyDescent="0.25">
      <c r="A577" s="133"/>
      <c r="B577" s="127"/>
      <c r="C577" s="124"/>
      <c r="D577" s="63">
        <v>2022</v>
      </c>
      <c r="E577" s="24">
        <v>0</v>
      </c>
      <c r="F577" s="24">
        <v>0</v>
      </c>
      <c r="G577" s="24">
        <v>0</v>
      </c>
      <c r="H577" s="24">
        <v>0</v>
      </c>
      <c r="I577" s="24">
        <v>0</v>
      </c>
      <c r="J577" s="183"/>
      <c r="K577" s="124"/>
    </row>
    <row r="578" spans="1:11" x14ac:dyDescent="0.25">
      <c r="A578" s="133"/>
      <c r="B578" s="127"/>
      <c r="C578" s="124"/>
      <c r="D578" s="63">
        <v>2023</v>
      </c>
      <c r="E578" s="59">
        <f t="shared" ref="E578:E580" si="172">SUM(F578:I578)</f>
        <v>14400</v>
      </c>
      <c r="F578" s="59">
        <v>864</v>
      </c>
      <c r="G578" s="59">
        <v>13536</v>
      </c>
      <c r="H578" s="24">
        <v>0</v>
      </c>
      <c r="I578" s="24">
        <v>0</v>
      </c>
      <c r="J578" s="183"/>
      <c r="K578" s="124"/>
    </row>
    <row r="579" spans="1:11" x14ac:dyDescent="0.25">
      <c r="A579" s="133"/>
      <c r="B579" s="127"/>
      <c r="C579" s="124"/>
      <c r="D579" s="63">
        <v>2024</v>
      </c>
      <c r="E579" s="24">
        <f t="shared" si="172"/>
        <v>7600</v>
      </c>
      <c r="F579" s="24">
        <v>456</v>
      </c>
      <c r="G579" s="24">
        <v>7144</v>
      </c>
      <c r="H579" s="24">
        <v>0</v>
      </c>
      <c r="I579" s="24">
        <v>0</v>
      </c>
      <c r="J579" s="183"/>
      <c r="K579" s="124"/>
    </row>
    <row r="580" spans="1:11" x14ac:dyDescent="0.25">
      <c r="A580" s="133"/>
      <c r="B580" s="128"/>
      <c r="C580" s="125"/>
      <c r="D580" s="63">
        <v>2025</v>
      </c>
      <c r="E580" s="24">
        <f t="shared" si="172"/>
        <v>0</v>
      </c>
      <c r="F580" s="24">
        <v>0</v>
      </c>
      <c r="G580" s="24">
        <v>0</v>
      </c>
      <c r="H580" s="24">
        <v>0</v>
      </c>
      <c r="I580" s="24">
        <v>0</v>
      </c>
      <c r="J580" s="184"/>
      <c r="K580" s="125"/>
    </row>
    <row r="581" spans="1:11" x14ac:dyDescent="0.25">
      <c r="A581" s="80" t="s">
        <v>169</v>
      </c>
      <c r="B581" s="81" t="s">
        <v>170</v>
      </c>
      <c r="C581" s="80" t="s">
        <v>8</v>
      </c>
      <c r="D581" s="25" t="s">
        <v>0</v>
      </c>
      <c r="E581" s="26">
        <f t="shared" si="170"/>
        <v>75253.83808999999</v>
      </c>
      <c r="F581" s="26">
        <f>SUM(F582:F586)</f>
        <v>75253.83808999999</v>
      </c>
      <c r="G581" s="26">
        <f>SUM(G582:G586)</f>
        <v>0</v>
      </c>
      <c r="H581" s="26">
        <f>SUM(H582:H586)</f>
        <v>0</v>
      </c>
      <c r="I581" s="26">
        <f>SUM(I582:I586)</f>
        <v>0</v>
      </c>
      <c r="J581" s="175"/>
      <c r="K581" s="83" t="s">
        <v>284</v>
      </c>
    </row>
    <row r="582" spans="1:11" x14ac:dyDescent="0.25">
      <c r="A582" s="80"/>
      <c r="B582" s="81"/>
      <c r="C582" s="80"/>
      <c r="D582" s="44">
        <v>2021</v>
      </c>
      <c r="E582" s="28">
        <f>SUM(F582:I582)</f>
        <v>40342.199999999997</v>
      </c>
      <c r="F582" s="28">
        <f>F588+F612</f>
        <v>40342.199999999997</v>
      </c>
      <c r="G582" s="28">
        <f t="shared" ref="G582:I586" si="173">G588</f>
        <v>0</v>
      </c>
      <c r="H582" s="28">
        <f t="shared" si="173"/>
        <v>0</v>
      </c>
      <c r="I582" s="28">
        <f t="shared" si="173"/>
        <v>0</v>
      </c>
      <c r="J582" s="175"/>
      <c r="K582" s="84"/>
    </row>
    <row r="583" spans="1:11" x14ac:dyDescent="0.25">
      <c r="A583" s="80"/>
      <c r="B583" s="81"/>
      <c r="C583" s="80"/>
      <c r="D583" s="44">
        <v>2022</v>
      </c>
      <c r="E583" s="28">
        <f t="shared" ref="E583:E587" si="174">SUM(F583:I583)</f>
        <v>19130.794750000001</v>
      </c>
      <c r="F583" s="28">
        <f>F589+F613</f>
        <v>19130.794750000001</v>
      </c>
      <c r="G583" s="28">
        <f t="shared" si="173"/>
        <v>0</v>
      </c>
      <c r="H583" s="28">
        <f t="shared" si="173"/>
        <v>0</v>
      </c>
      <c r="I583" s="28">
        <f t="shared" si="173"/>
        <v>0</v>
      </c>
      <c r="J583" s="82"/>
      <c r="K583" s="84"/>
    </row>
    <row r="584" spans="1:11" x14ac:dyDescent="0.25">
      <c r="A584" s="80"/>
      <c r="B584" s="81"/>
      <c r="C584" s="80"/>
      <c r="D584" s="44">
        <v>2023</v>
      </c>
      <c r="E584" s="28">
        <f t="shared" si="174"/>
        <v>11793.422119999999</v>
      </c>
      <c r="F584" s="28">
        <f>F590+F614</f>
        <v>11793.422119999999</v>
      </c>
      <c r="G584" s="28">
        <f t="shared" si="173"/>
        <v>0</v>
      </c>
      <c r="H584" s="28">
        <f t="shared" si="173"/>
        <v>0</v>
      </c>
      <c r="I584" s="28">
        <f t="shared" si="173"/>
        <v>0</v>
      </c>
      <c r="J584" s="82"/>
      <c r="K584" s="84"/>
    </row>
    <row r="585" spans="1:11" x14ac:dyDescent="0.25">
      <c r="A585" s="80"/>
      <c r="B585" s="81"/>
      <c r="C585" s="80"/>
      <c r="D585" s="44">
        <v>2024</v>
      </c>
      <c r="E585" s="28">
        <f t="shared" si="174"/>
        <v>1993.7106100000001</v>
      </c>
      <c r="F585" s="28">
        <f t="shared" ref="F585:F586" si="175">F591+F615</f>
        <v>1993.7106100000001</v>
      </c>
      <c r="G585" s="28">
        <f t="shared" si="173"/>
        <v>0</v>
      </c>
      <c r="H585" s="28">
        <f t="shared" si="173"/>
        <v>0</v>
      </c>
      <c r="I585" s="28">
        <f t="shared" si="173"/>
        <v>0</v>
      </c>
      <c r="J585" s="82"/>
      <c r="K585" s="84"/>
    </row>
    <row r="586" spans="1:11" x14ac:dyDescent="0.25">
      <c r="A586" s="80"/>
      <c r="B586" s="81"/>
      <c r="C586" s="80"/>
      <c r="D586" s="44">
        <v>2025</v>
      </c>
      <c r="E586" s="28">
        <f t="shared" si="174"/>
        <v>1993.7106100000001</v>
      </c>
      <c r="F586" s="28">
        <f t="shared" si="175"/>
        <v>1993.7106100000001</v>
      </c>
      <c r="G586" s="28">
        <f t="shared" si="173"/>
        <v>0</v>
      </c>
      <c r="H586" s="28">
        <f t="shared" si="173"/>
        <v>0</v>
      </c>
      <c r="I586" s="28">
        <f t="shared" si="173"/>
        <v>0</v>
      </c>
      <c r="J586" s="82"/>
      <c r="K586" s="85"/>
    </row>
    <row r="587" spans="1:11" x14ac:dyDescent="0.25">
      <c r="A587" s="97" t="s">
        <v>171</v>
      </c>
      <c r="B587" s="94" t="s">
        <v>172</v>
      </c>
      <c r="C587" s="97" t="s">
        <v>8</v>
      </c>
      <c r="D587" s="7" t="s">
        <v>0</v>
      </c>
      <c r="E587" s="1">
        <f t="shared" si="174"/>
        <v>71605.918089999992</v>
      </c>
      <c r="F587" s="1">
        <f>SUM(F588:F592)</f>
        <v>71605.918089999992</v>
      </c>
      <c r="G587" s="1">
        <f>SUM(G588:G592)</f>
        <v>0</v>
      </c>
      <c r="H587" s="1">
        <f>SUM(H588:H592)</f>
        <v>0</v>
      </c>
      <c r="I587" s="1">
        <f>SUM(I588:I592)</f>
        <v>0</v>
      </c>
      <c r="J587" s="94" t="s">
        <v>285</v>
      </c>
      <c r="K587" s="97" t="s">
        <v>288</v>
      </c>
    </row>
    <row r="588" spans="1:11" x14ac:dyDescent="0.25">
      <c r="A588" s="98"/>
      <c r="B588" s="95"/>
      <c r="C588" s="98"/>
      <c r="D588" s="17">
        <v>2021</v>
      </c>
      <c r="E588" s="8">
        <f>SUM(F588:I588)</f>
        <v>40342.199999999997</v>
      </c>
      <c r="F588" s="8">
        <f>F594+F600+F606</f>
        <v>40342.199999999997</v>
      </c>
      <c r="G588" s="8">
        <f t="shared" ref="G588:I588" si="176">G594+G600+G606</f>
        <v>0</v>
      </c>
      <c r="H588" s="8">
        <f t="shared" si="176"/>
        <v>0</v>
      </c>
      <c r="I588" s="8">
        <f t="shared" si="176"/>
        <v>0</v>
      </c>
      <c r="J588" s="95"/>
      <c r="K588" s="98"/>
    </row>
    <row r="589" spans="1:11" x14ac:dyDescent="0.25">
      <c r="A589" s="98"/>
      <c r="B589" s="95"/>
      <c r="C589" s="98"/>
      <c r="D589" s="17">
        <v>2022</v>
      </c>
      <c r="E589" s="8">
        <f t="shared" ref="E589:E592" si="177">SUM(F589:I589)</f>
        <v>16430.794750000001</v>
      </c>
      <c r="F589" s="8">
        <f t="shared" ref="F589:I592" si="178">F595+F601+F607</f>
        <v>16430.794750000001</v>
      </c>
      <c r="G589" s="8">
        <f t="shared" si="178"/>
        <v>0</v>
      </c>
      <c r="H589" s="8">
        <f t="shared" si="178"/>
        <v>0</v>
      </c>
      <c r="I589" s="8">
        <f t="shared" si="178"/>
        <v>0</v>
      </c>
      <c r="J589" s="95"/>
      <c r="K589" s="98"/>
    </row>
    <row r="590" spans="1:11" x14ac:dyDescent="0.25">
      <c r="A590" s="98"/>
      <c r="B590" s="95"/>
      <c r="C590" s="98"/>
      <c r="D590" s="17">
        <v>2023</v>
      </c>
      <c r="E590" s="8">
        <f t="shared" si="177"/>
        <v>10845.502119999999</v>
      </c>
      <c r="F590" s="8">
        <f>F596+F602+F608</f>
        <v>10845.502119999999</v>
      </c>
      <c r="G590" s="8">
        <f t="shared" si="178"/>
        <v>0</v>
      </c>
      <c r="H590" s="8">
        <f t="shared" si="178"/>
        <v>0</v>
      </c>
      <c r="I590" s="8">
        <f t="shared" si="178"/>
        <v>0</v>
      </c>
      <c r="J590" s="95"/>
      <c r="K590" s="98"/>
    </row>
    <row r="591" spans="1:11" x14ac:dyDescent="0.25">
      <c r="A591" s="98"/>
      <c r="B591" s="95"/>
      <c r="C591" s="98"/>
      <c r="D591" s="17">
        <v>2024</v>
      </c>
      <c r="E591" s="8">
        <f t="shared" si="177"/>
        <v>1993.7106100000001</v>
      </c>
      <c r="F591" s="8">
        <f>F597+F603+F609</f>
        <v>1993.7106100000001</v>
      </c>
      <c r="G591" s="8">
        <f t="shared" si="178"/>
        <v>0</v>
      </c>
      <c r="H591" s="8">
        <f t="shared" si="178"/>
        <v>0</v>
      </c>
      <c r="I591" s="8">
        <f t="shared" si="178"/>
        <v>0</v>
      </c>
      <c r="J591" s="95"/>
      <c r="K591" s="98"/>
    </row>
    <row r="592" spans="1:11" x14ac:dyDescent="0.25">
      <c r="A592" s="99"/>
      <c r="B592" s="96"/>
      <c r="C592" s="99"/>
      <c r="D592" s="17">
        <v>2025</v>
      </c>
      <c r="E592" s="8">
        <f t="shared" si="177"/>
        <v>1993.7106100000001</v>
      </c>
      <c r="F592" s="8">
        <f t="shared" si="178"/>
        <v>1993.7106100000001</v>
      </c>
      <c r="G592" s="8">
        <f t="shared" si="178"/>
        <v>0</v>
      </c>
      <c r="H592" s="8">
        <f t="shared" si="178"/>
        <v>0</v>
      </c>
      <c r="I592" s="8">
        <f t="shared" si="178"/>
        <v>0</v>
      </c>
      <c r="J592" s="96"/>
      <c r="K592" s="99"/>
    </row>
    <row r="593" spans="1:11" x14ac:dyDescent="0.25">
      <c r="A593" s="68" t="s">
        <v>173</v>
      </c>
      <c r="B593" s="88" t="s">
        <v>174</v>
      </c>
      <c r="C593" s="68" t="s">
        <v>37</v>
      </c>
      <c r="D593" s="20" t="s">
        <v>0</v>
      </c>
      <c r="E593" s="4">
        <f t="shared" ref="E593" si="179">SUM(F593:I593)</f>
        <v>2257.8021199999998</v>
      </c>
      <c r="F593" s="4">
        <f>SUM(F594:F598)</f>
        <v>2257.8021199999998</v>
      </c>
      <c r="G593" s="4">
        <f>SUM(G594:G598)</f>
        <v>0</v>
      </c>
      <c r="H593" s="4">
        <f>SUM(H594:H598)</f>
        <v>0</v>
      </c>
      <c r="I593" s="4">
        <f>SUM(I594:I598)</f>
        <v>0</v>
      </c>
      <c r="J593" s="88" t="s">
        <v>286</v>
      </c>
      <c r="K593" s="185" t="s">
        <v>287</v>
      </c>
    </row>
    <row r="594" spans="1:11" x14ac:dyDescent="0.25">
      <c r="A594" s="69"/>
      <c r="B594" s="89"/>
      <c r="C594" s="69"/>
      <c r="D594" s="55">
        <v>2021</v>
      </c>
      <c r="E594" s="2">
        <f>SUM(F594:I594)</f>
        <v>1000</v>
      </c>
      <c r="F594" s="2">
        <v>1000</v>
      </c>
      <c r="G594" s="2">
        <v>0</v>
      </c>
      <c r="H594" s="2">
        <v>0</v>
      </c>
      <c r="I594" s="2">
        <v>0</v>
      </c>
      <c r="J594" s="89"/>
      <c r="K594" s="186"/>
    </row>
    <row r="595" spans="1:11" x14ac:dyDescent="0.25">
      <c r="A595" s="69"/>
      <c r="B595" s="89"/>
      <c r="C595" s="69"/>
      <c r="D595" s="55">
        <v>2022</v>
      </c>
      <c r="E595" s="2">
        <f t="shared" ref="E595:E599" si="180">SUM(F595:I595)</f>
        <v>700</v>
      </c>
      <c r="F595" s="2">
        <f>1000-300</f>
        <v>700</v>
      </c>
      <c r="G595" s="2">
        <v>0</v>
      </c>
      <c r="H595" s="2">
        <v>0</v>
      </c>
      <c r="I595" s="2">
        <v>0</v>
      </c>
      <c r="J595" s="89"/>
      <c r="K595" s="186"/>
    </row>
    <row r="596" spans="1:11" x14ac:dyDescent="0.25">
      <c r="A596" s="69"/>
      <c r="B596" s="89"/>
      <c r="C596" s="69"/>
      <c r="D596" s="55">
        <v>2023</v>
      </c>
      <c r="E596" s="2">
        <f t="shared" si="180"/>
        <v>557.80211999999995</v>
      </c>
      <c r="F596" s="2">
        <v>557.80211999999995</v>
      </c>
      <c r="G596" s="2">
        <v>0</v>
      </c>
      <c r="H596" s="2">
        <v>0</v>
      </c>
      <c r="I596" s="2">
        <v>0</v>
      </c>
      <c r="J596" s="89"/>
      <c r="K596" s="186"/>
    </row>
    <row r="597" spans="1:11" x14ac:dyDescent="0.25">
      <c r="A597" s="69"/>
      <c r="B597" s="89"/>
      <c r="C597" s="69"/>
      <c r="D597" s="55">
        <v>2024</v>
      </c>
      <c r="E597" s="41">
        <f t="shared" si="180"/>
        <v>0</v>
      </c>
      <c r="F597" s="58">
        <v>0</v>
      </c>
      <c r="G597" s="2">
        <v>0</v>
      </c>
      <c r="H597" s="2">
        <v>0</v>
      </c>
      <c r="I597" s="2">
        <v>0</v>
      </c>
      <c r="J597" s="89"/>
      <c r="K597" s="186"/>
    </row>
    <row r="598" spans="1:11" x14ac:dyDescent="0.25">
      <c r="A598" s="70"/>
      <c r="B598" s="90"/>
      <c r="C598" s="70"/>
      <c r="D598" s="55">
        <v>2025</v>
      </c>
      <c r="E598" s="2">
        <f t="shared" si="180"/>
        <v>0</v>
      </c>
      <c r="F598" s="6">
        <v>0</v>
      </c>
      <c r="G598" s="2">
        <v>0</v>
      </c>
      <c r="H598" s="2">
        <v>0</v>
      </c>
      <c r="I598" s="2">
        <v>0</v>
      </c>
      <c r="J598" s="90"/>
      <c r="K598" s="187"/>
    </row>
    <row r="599" spans="1:11" x14ac:dyDescent="0.25">
      <c r="A599" s="68" t="s">
        <v>175</v>
      </c>
      <c r="B599" s="88" t="s">
        <v>176</v>
      </c>
      <c r="C599" s="68" t="s">
        <v>8</v>
      </c>
      <c r="D599" s="20" t="s">
        <v>0</v>
      </c>
      <c r="E599" s="4">
        <f t="shared" si="180"/>
        <v>8231.5212200000005</v>
      </c>
      <c r="F599" s="4">
        <f>SUM(F600:F604)</f>
        <v>8231.5212200000005</v>
      </c>
      <c r="G599" s="4">
        <f>SUM(G600:G604)</f>
        <v>0</v>
      </c>
      <c r="H599" s="4">
        <f>SUM(H600:H604)</f>
        <v>0</v>
      </c>
      <c r="I599" s="4">
        <f>SUM(I600:I604)</f>
        <v>0</v>
      </c>
      <c r="J599" s="88" t="s">
        <v>385</v>
      </c>
      <c r="K599" s="185" t="s">
        <v>9</v>
      </c>
    </row>
    <row r="600" spans="1:11" x14ac:dyDescent="0.25">
      <c r="A600" s="69"/>
      <c r="B600" s="89"/>
      <c r="C600" s="69"/>
      <c r="D600" s="55">
        <v>2021</v>
      </c>
      <c r="E600" s="2">
        <f>SUM(F600:I600)</f>
        <v>1942.2</v>
      </c>
      <c r="F600" s="6">
        <v>1942.2</v>
      </c>
      <c r="G600" s="6">
        <v>0</v>
      </c>
      <c r="H600" s="2">
        <v>0</v>
      </c>
      <c r="I600" s="2">
        <v>0</v>
      </c>
      <c r="J600" s="89"/>
      <c r="K600" s="186"/>
    </row>
    <row r="601" spans="1:11" x14ac:dyDescent="0.25">
      <c r="A601" s="69"/>
      <c r="B601" s="89"/>
      <c r="C601" s="69"/>
      <c r="D601" s="55">
        <v>2022</v>
      </c>
      <c r="E601" s="2">
        <f t="shared" ref="E601:E604" si="181">SUM(F601:I601)</f>
        <v>2014.2</v>
      </c>
      <c r="F601" s="6">
        <v>2014.2</v>
      </c>
      <c r="G601" s="6">
        <v>0</v>
      </c>
      <c r="H601" s="2">
        <v>0</v>
      </c>
      <c r="I601" s="2">
        <v>0</v>
      </c>
      <c r="J601" s="89"/>
      <c r="K601" s="186"/>
    </row>
    <row r="602" spans="1:11" x14ac:dyDescent="0.25">
      <c r="A602" s="69"/>
      <c r="B602" s="89"/>
      <c r="C602" s="69"/>
      <c r="D602" s="55">
        <v>2023</v>
      </c>
      <c r="E602" s="2">
        <f t="shared" si="181"/>
        <v>287.70000000000005</v>
      </c>
      <c r="F602" s="6">
        <f>2014.2-314.2-1412.3</f>
        <v>287.70000000000005</v>
      </c>
      <c r="G602" s="6">
        <v>0</v>
      </c>
      <c r="H602" s="2">
        <v>0</v>
      </c>
      <c r="I602" s="2">
        <v>0</v>
      </c>
      <c r="J602" s="89"/>
      <c r="K602" s="186"/>
    </row>
    <row r="603" spans="1:11" x14ac:dyDescent="0.25">
      <c r="A603" s="69"/>
      <c r="B603" s="89"/>
      <c r="C603" s="69"/>
      <c r="D603" s="55">
        <v>2024</v>
      </c>
      <c r="E603" s="2">
        <f t="shared" si="181"/>
        <v>1993.7106100000001</v>
      </c>
      <c r="F603" s="6">
        <f>2014.2-20.48939</f>
        <v>1993.7106100000001</v>
      </c>
      <c r="G603" s="6">
        <v>0</v>
      </c>
      <c r="H603" s="2">
        <v>0</v>
      </c>
      <c r="I603" s="2">
        <v>0</v>
      </c>
      <c r="J603" s="89"/>
      <c r="K603" s="186"/>
    </row>
    <row r="604" spans="1:11" x14ac:dyDescent="0.25">
      <c r="A604" s="70"/>
      <c r="B604" s="90"/>
      <c r="C604" s="70"/>
      <c r="D604" s="55">
        <v>2025</v>
      </c>
      <c r="E604" s="2">
        <f t="shared" si="181"/>
        <v>1993.7106100000001</v>
      </c>
      <c r="F604" s="6">
        <v>1993.7106100000001</v>
      </c>
      <c r="G604" s="6">
        <v>0</v>
      </c>
      <c r="H604" s="2">
        <v>0</v>
      </c>
      <c r="I604" s="2">
        <v>0</v>
      </c>
      <c r="J604" s="90"/>
      <c r="K604" s="187"/>
    </row>
    <row r="605" spans="1:11" x14ac:dyDescent="0.25">
      <c r="A605" s="68" t="s">
        <v>177</v>
      </c>
      <c r="B605" s="88" t="s">
        <v>178</v>
      </c>
      <c r="C605" s="68" t="s">
        <v>8</v>
      </c>
      <c r="D605" s="20" t="s">
        <v>0</v>
      </c>
      <c r="E605" s="4">
        <f t="shared" ref="E605" si="182">SUM(F605:I605)</f>
        <v>61116.594750000004</v>
      </c>
      <c r="F605" s="4">
        <f>SUM(F606:F610)</f>
        <v>61116.594750000004</v>
      </c>
      <c r="G605" s="4">
        <f>SUM(G606:G610)</f>
        <v>0</v>
      </c>
      <c r="H605" s="4">
        <f>SUM(H606:H610)</f>
        <v>0</v>
      </c>
      <c r="I605" s="4">
        <f>SUM(I606:I610)</f>
        <v>0</v>
      </c>
      <c r="J605" s="88" t="s">
        <v>314</v>
      </c>
      <c r="K605" s="68" t="s">
        <v>288</v>
      </c>
    </row>
    <row r="606" spans="1:11" x14ac:dyDescent="0.25">
      <c r="A606" s="69"/>
      <c r="B606" s="89"/>
      <c r="C606" s="69"/>
      <c r="D606" s="55">
        <v>2021</v>
      </c>
      <c r="E606" s="2">
        <f>SUM(F606:I606)</f>
        <v>37400</v>
      </c>
      <c r="F606" s="2">
        <v>37400</v>
      </c>
      <c r="G606" s="2">
        <v>0</v>
      </c>
      <c r="H606" s="2">
        <v>0</v>
      </c>
      <c r="I606" s="2">
        <v>0</v>
      </c>
      <c r="J606" s="89"/>
      <c r="K606" s="69"/>
    </row>
    <row r="607" spans="1:11" x14ac:dyDescent="0.25">
      <c r="A607" s="69"/>
      <c r="B607" s="89"/>
      <c r="C607" s="69"/>
      <c r="D607" s="55">
        <v>2022</v>
      </c>
      <c r="E607" s="2">
        <f t="shared" ref="E607:E611" si="183">SUM(F607:I607)</f>
        <v>13716.59475</v>
      </c>
      <c r="F607" s="2">
        <v>13716.59475</v>
      </c>
      <c r="G607" s="2">
        <v>0</v>
      </c>
      <c r="H607" s="2">
        <v>0</v>
      </c>
      <c r="I607" s="2">
        <v>0</v>
      </c>
      <c r="J607" s="89"/>
      <c r="K607" s="69"/>
    </row>
    <row r="608" spans="1:11" x14ac:dyDescent="0.25">
      <c r="A608" s="69"/>
      <c r="B608" s="89"/>
      <c r="C608" s="69"/>
      <c r="D608" s="55">
        <v>2023</v>
      </c>
      <c r="E608" s="2">
        <f t="shared" si="183"/>
        <v>10000</v>
      </c>
      <c r="F608" s="2">
        <v>10000</v>
      </c>
      <c r="G608" s="2">
        <v>0</v>
      </c>
      <c r="H608" s="2">
        <v>0</v>
      </c>
      <c r="I608" s="2">
        <v>0</v>
      </c>
      <c r="J608" s="89"/>
      <c r="K608" s="69"/>
    </row>
    <row r="609" spans="1:11" x14ac:dyDescent="0.25">
      <c r="A609" s="69"/>
      <c r="B609" s="89"/>
      <c r="C609" s="69"/>
      <c r="D609" s="55">
        <v>2024</v>
      </c>
      <c r="E609" s="2">
        <f t="shared" si="183"/>
        <v>0</v>
      </c>
      <c r="F609" s="2">
        <v>0</v>
      </c>
      <c r="G609" s="2">
        <v>0</v>
      </c>
      <c r="H609" s="2">
        <v>0</v>
      </c>
      <c r="I609" s="2">
        <v>0</v>
      </c>
      <c r="J609" s="89"/>
      <c r="K609" s="69"/>
    </row>
    <row r="610" spans="1:11" x14ac:dyDescent="0.25">
      <c r="A610" s="70"/>
      <c r="B610" s="90"/>
      <c r="C610" s="70"/>
      <c r="D610" s="55">
        <v>2025</v>
      </c>
      <c r="E610" s="2">
        <f t="shared" si="183"/>
        <v>0</v>
      </c>
      <c r="F610" s="2">
        <v>0</v>
      </c>
      <c r="G610" s="2">
        <v>0</v>
      </c>
      <c r="H610" s="2">
        <v>0</v>
      </c>
      <c r="I610" s="2">
        <v>0</v>
      </c>
      <c r="J610" s="90"/>
      <c r="K610" s="70"/>
    </row>
    <row r="611" spans="1:11" x14ac:dyDescent="0.25">
      <c r="A611" s="123" t="s">
        <v>179</v>
      </c>
      <c r="B611" s="126" t="s">
        <v>180</v>
      </c>
      <c r="C611" s="123" t="s">
        <v>8</v>
      </c>
      <c r="D611" s="54" t="s">
        <v>0</v>
      </c>
      <c r="E611" s="22">
        <f t="shared" si="183"/>
        <v>3647.92</v>
      </c>
      <c r="F611" s="22">
        <f>SUM(F612:F616)</f>
        <v>3647.92</v>
      </c>
      <c r="G611" s="22">
        <f>SUM(G612:G616)</f>
        <v>0</v>
      </c>
      <c r="H611" s="22">
        <f>SUM(H612:H616)</f>
        <v>0</v>
      </c>
      <c r="I611" s="22">
        <f>SUM(I612:I616)</f>
        <v>0</v>
      </c>
      <c r="J611" s="126" t="s">
        <v>289</v>
      </c>
      <c r="K611" s="188" t="s">
        <v>9</v>
      </c>
    </row>
    <row r="612" spans="1:11" x14ac:dyDescent="0.25">
      <c r="A612" s="124"/>
      <c r="B612" s="127"/>
      <c r="C612" s="124"/>
      <c r="D612" s="53">
        <v>2021</v>
      </c>
      <c r="E612" s="24">
        <f>SUM(F612:I612)</f>
        <v>0</v>
      </c>
      <c r="F612" s="24">
        <f>F618</f>
        <v>0</v>
      </c>
      <c r="G612" s="24">
        <f t="shared" ref="G612:I612" si="184">G618</f>
        <v>0</v>
      </c>
      <c r="H612" s="24">
        <f t="shared" si="184"/>
        <v>0</v>
      </c>
      <c r="I612" s="24">
        <f t="shared" si="184"/>
        <v>0</v>
      </c>
      <c r="J612" s="127"/>
      <c r="K612" s="189"/>
    </row>
    <row r="613" spans="1:11" x14ac:dyDescent="0.25">
      <c r="A613" s="124"/>
      <c r="B613" s="127"/>
      <c r="C613" s="124"/>
      <c r="D613" s="53">
        <v>2022</v>
      </c>
      <c r="E613" s="24">
        <f t="shared" ref="E613:E616" si="185">SUM(F613:I613)</f>
        <v>2700</v>
      </c>
      <c r="F613" s="24">
        <f t="shared" ref="F613:I616" si="186">F619</f>
        <v>2700</v>
      </c>
      <c r="G613" s="24">
        <f t="shared" si="186"/>
        <v>0</v>
      </c>
      <c r="H613" s="24">
        <f t="shared" si="186"/>
        <v>0</v>
      </c>
      <c r="I613" s="24">
        <f t="shared" si="186"/>
        <v>0</v>
      </c>
      <c r="J613" s="127"/>
      <c r="K613" s="189"/>
    </row>
    <row r="614" spans="1:11" x14ac:dyDescent="0.25">
      <c r="A614" s="124"/>
      <c r="B614" s="127"/>
      <c r="C614" s="124"/>
      <c r="D614" s="53">
        <v>2023</v>
      </c>
      <c r="E614" s="24">
        <f t="shared" si="185"/>
        <v>947.92000000000007</v>
      </c>
      <c r="F614" s="24">
        <f t="shared" si="186"/>
        <v>947.92000000000007</v>
      </c>
      <c r="G614" s="24">
        <f t="shared" si="186"/>
        <v>0</v>
      </c>
      <c r="H614" s="24">
        <f t="shared" si="186"/>
        <v>0</v>
      </c>
      <c r="I614" s="24">
        <f t="shared" si="186"/>
        <v>0</v>
      </c>
      <c r="J614" s="127"/>
      <c r="K614" s="189"/>
    </row>
    <row r="615" spans="1:11" x14ac:dyDescent="0.25">
      <c r="A615" s="124"/>
      <c r="B615" s="127"/>
      <c r="C615" s="124"/>
      <c r="D615" s="53">
        <v>2024</v>
      </c>
      <c r="E615" s="24">
        <f t="shared" si="185"/>
        <v>0</v>
      </c>
      <c r="F615" s="24">
        <f t="shared" si="186"/>
        <v>0</v>
      </c>
      <c r="G615" s="24">
        <f t="shared" si="186"/>
        <v>0</v>
      </c>
      <c r="H615" s="24">
        <f t="shared" si="186"/>
        <v>0</v>
      </c>
      <c r="I615" s="24">
        <f t="shared" si="186"/>
        <v>0</v>
      </c>
      <c r="J615" s="127"/>
      <c r="K615" s="189"/>
    </row>
    <row r="616" spans="1:11" x14ac:dyDescent="0.25">
      <c r="A616" s="125"/>
      <c r="B616" s="128"/>
      <c r="C616" s="125"/>
      <c r="D616" s="53">
        <v>2025</v>
      </c>
      <c r="E616" s="24">
        <f t="shared" si="185"/>
        <v>0</v>
      </c>
      <c r="F616" s="24">
        <f t="shared" si="186"/>
        <v>0</v>
      </c>
      <c r="G616" s="24">
        <f t="shared" si="186"/>
        <v>0</v>
      </c>
      <c r="H616" s="24">
        <f t="shared" si="186"/>
        <v>0</v>
      </c>
      <c r="I616" s="24">
        <f t="shared" si="186"/>
        <v>0</v>
      </c>
      <c r="J616" s="128"/>
      <c r="K616" s="190"/>
    </row>
    <row r="617" spans="1:11" x14ac:dyDescent="0.25">
      <c r="A617" s="68" t="s">
        <v>345</v>
      </c>
      <c r="B617" s="88" t="s">
        <v>346</v>
      </c>
      <c r="C617" s="68" t="s">
        <v>8</v>
      </c>
      <c r="D617" s="20" t="s">
        <v>0</v>
      </c>
      <c r="E617" s="4">
        <f t="shared" ref="E617" si="187">SUM(F617:I617)</f>
        <v>3647.92</v>
      </c>
      <c r="F617" s="4">
        <f>SUM(F618:F622)</f>
        <v>3647.92</v>
      </c>
      <c r="G617" s="4">
        <f>SUM(G618:G622)</f>
        <v>0</v>
      </c>
      <c r="H617" s="4">
        <f>SUM(H618:H622)</f>
        <v>0</v>
      </c>
      <c r="I617" s="4">
        <f>SUM(I618:I622)</f>
        <v>0</v>
      </c>
      <c r="J617" s="88" t="s">
        <v>350</v>
      </c>
      <c r="K617" s="68" t="s">
        <v>9</v>
      </c>
    </row>
    <row r="618" spans="1:11" x14ac:dyDescent="0.25">
      <c r="A618" s="69"/>
      <c r="B618" s="89"/>
      <c r="C618" s="69"/>
      <c r="D618" s="55">
        <v>2021</v>
      </c>
      <c r="E618" s="2">
        <f>SUM(F618:I618)</f>
        <v>0</v>
      </c>
      <c r="F618" s="2">
        <v>0</v>
      </c>
      <c r="G618" s="2">
        <v>0</v>
      </c>
      <c r="H618" s="2">
        <v>0</v>
      </c>
      <c r="I618" s="2">
        <v>0</v>
      </c>
      <c r="J618" s="89"/>
      <c r="K618" s="69"/>
    </row>
    <row r="619" spans="1:11" x14ac:dyDescent="0.25">
      <c r="A619" s="69"/>
      <c r="B619" s="89"/>
      <c r="C619" s="69"/>
      <c r="D619" s="55">
        <v>2022</v>
      </c>
      <c r="E619" s="2">
        <f t="shared" ref="E619:E622" si="188">SUM(F619:I619)</f>
        <v>2700</v>
      </c>
      <c r="F619" s="2">
        <v>2700</v>
      </c>
      <c r="G619" s="2">
        <v>0</v>
      </c>
      <c r="H619" s="2">
        <v>0</v>
      </c>
      <c r="I619" s="2">
        <v>0</v>
      </c>
      <c r="J619" s="89"/>
      <c r="K619" s="69"/>
    </row>
    <row r="620" spans="1:11" x14ac:dyDescent="0.25">
      <c r="A620" s="69"/>
      <c r="B620" s="89"/>
      <c r="C620" s="69"/>
      <c r="D620" s="55">
        <v>2023</v>
      </c>
      <c r="E620" s="2">
        <f t="shared" si="188"/>
        <v>947.92000000000007</v>
      </c>
      <c r="F620" s="2">
        <f>2900-1556.5-395.58</f>
        <v>947.92000000000007</v>
      </c>
      <c r="G620" s="2">
        <v>0</v>
      </c>
      <c r="H620" s="2">
        <v>0</v>
      </c>
      <c r="I620" s="2">
        <v>0</v>
      </c>
      <c r="J620" s="89"/>
      <c r="K620" s="69"/>
    </row>
    <row r="621" spans="1:11" x14ac:dyDescent="0.25">
      <c r="A621" s="69"/>
      <c r="B621" s="89"/>
      <c r="C621" s="69"/>
      <c r="D621" s="55">
        <v>2024</v>
      </c>
      <c r="E621" s="2">
        <f t="shared" si="188"/>
        <v>0</v>
      </c>
      <c r="F621" s="2">
        <v>0</v>
      </c>
      <c r="G621" s="2">
        <v>0</v>
      </c>
      <c r="H621" s="2">
        <v>0</v>
      </c>
      <c r="I621" s="2">
        <v>0</v>
      </c>
      <c r="J621" s="89"/>
      <c r="K621" s="69"/>
    </row>
    <row r="622" spans="1:11" x14ac:dyDescent="0.25">
      <c r="A622" s="70"/>
      <c r="B622" s="90"/>
      <c r="C622" s="70"/>
      <c r="D622" s="55">
        <v>2025</v>
      </c>
      <c r="E622" s="2">
        <f t="shared" si="188"/>
        <v>0</v>
      </c>
      <c r="F622" s="2">
        <v>0</v>
      </c>
      <c r="G622" s="2">
        <v>0</v>
      </c>
      <c r="H622" s="2">
        <v>0</v>
      </c>
      <c r="I622" s="2">
        <v>0</v>
      </c>
      <c r="J622" s="90"/>
      <c r="K622" s="70"/>
    </row>
    <row r="623" spans="1:11" x14ac:dyDescent="0.25">
      <c r="A623" s="83" t="s">
        <v>181</v>
      </c>
      <c r="B623" s="135" t="s">
        <v>182</v>
      </c>
      <c r="C623" s="80" t="s">
        <v>8</v>
      </c>
      <c r="D623" s="25" t="s">
        <v>0</v>
      </c>
      <c r="E623" s="26">
        <f t="shared" ref="E623" si="189">SUM(F623:I623)</f>
        <v>1371370.2349999999</v>
      </c>
      <c r="F623" s="26">
        <f>SUM(F624:F628)</f>
        <v>1359846.4349999998</v>
      </c>
      <c r="G623" s="26">
        <f>SUM(G624:G628)</f>
        <v>11523.8</v>
      </c>
      <c r="H623" s="26">
        <f>SUM(H624:H628)</f>
        <v>0</v>
      </c>
      <c r="I623" s="26">
        <f>SUM(I624:I628)</f>
        <v>0</v>
      </c>
      <c r="J623" s="191"/>
      <c r="K623" s="83" t="s">
        <v>290</v>
      </c>
    </row>
    <row r="624" spans="1:11" x14ac:dyDescent="0.25">
      <c r="A624" s="84"/>
      <c r="B624" s="136"/>
      <c r="C624" s="80"/>
      <c r="D624" s="27">
        <v>2021</v>
      </c>
      <c r="E624" s="28">
        <f>SUM(F624:I624)</f>
        <v>236578.25326999999</v>
      </c>
      <c r="F624" s="29">
        <f t="shared" ref="F624:I628" si="190">F630+F702+F720</f>
        <v>225054.45327</v>
      </c>
      <c r="G624" s="29">
        <f t="shared" si="190"/>
        <v>11523.8</v>
      </c>
      <c r="H624" s="29">
        <f t="shared" si="190"/>
        <v>0</v>
      </c>
      <c r="I624" s="29">
        <f t="shared" si="190"/>
        <v>0</v>
      </c>
      <c r="J624" s="192"/>
      <c r="K624" s="84"/>
    </row>
    <row r="625" spans="1:11" x14ac:dyDescent="0.25">
      <c r="A625" s="84"/>
      <c r="B625" s="136"/>
      <c r="C625" s="80"/>
      <c r="D625" s="27">
        <v>2022</v>
      </c>
      <c r="E625" s="28">
        <f t="shared" ref="E625:E628" si="191">SUM(F625:I625)</f>
        <v>291349.43887000001</v>
      </c>
      <c r="F625" s="29">
        <f t="shared" si="190"/>
        <v>291349.43887000001</v>
      </c>
      <c r="G625" s="29">
        <f t="shared" si="190"/>
        <v>0</v>
      </c>
      <c r="H625" s="29">
        <f t="shared" si="190"/>
        <v>0</v>
      </c>
      <c r="I625" s="29">
        <f t="shared" si="190"/>
        <v>0</v>
      </c>
      <c r="J625" s="192"/>
      <c r="K625" s="84"/>
    </row>
    <row r="626" spans="1:11" x14ac:dyDescent="0.25">
      <c r="A626" s="84"/>
      <c r="B626" s="136"/>
      <c r="C626" s="80"/>
      <c r="D626" s="27">
        <v>2023</v>
      </c>
      <c r="E626" s="28">
        <f t="shared" si="191"/>
        <v>294660.90568000003</v>
      </c>
      <c r="F626" s="29">
        <f t="shared" si="190"/>
        <v>294660.90568000003</v>
      </c>
      <c r="G626" s="29">
        <f t="shared" si="190"/>
        <v>0</v>
      </c>
      <c r="H626" s="29">
        <f t="shared" si="190"/>
        <v>0</v>
      </c>
      <c r="I626" s="29">
        <f t="shared" si="190"/>
        <v>0</v>
      </c>
      <c r="J626" s="192"/>
      <c r="K626" s="84"/>
    </row>
    <row r="627" spans="1:11" x14ac:dyDescent="0.25">
      <c r="A627" s="84"/>
      <c r="B627" s="136"/>
      <c r="C627" s="80"/>
      <c r="D627" s="27">
        <v>2024</v>
      </c>
      <c r="E627" s="28">
        <f t="shared" si="191"/>
        <v>274389.56659</v>
      </c>
      <c r="F627" s="29">
        <f t="shared" si="190"/>
        <v>274389.56659</v>
      </c>
      <c r="G627" s="29">
        <f t="shared" si="190"/>
        <v>0</v>
      </c>
      <c r="H627" s="29">
        <f t="shared" si="190"/>
        <v>0</v>
      </c>
      <c r="I627" s="29">
        <f t="shared" si="190"/>
        <v>0</v>
      </c>
      <c r="J627" s="192"/>
      <c r="K627" s="84"/>
    </row>
    <row r="628" spans="1:11" x14ac:dyDescent="0.25">
      <c r="A628" s="85"/>
      <c r="B628" s="137"/>
      <c r="C628" s="80"/>
      <c r="D628" s="27">
        <v>2025</v>
      </c>
      <c r="E628" s="28">
        <f t="shared" si="191"/>
        <v>274392.07058999996</v>
      </c>
      <c r="F628" s="29">
        <f t="shared" si="190"/>
        <v>274392.07058999996</v>
      </c>
      <c r="G628" s="29">
        <f t="shared" si="190"/>
        <v>0</v>
      </c>
      <c r="H628" s="29">
        <f t="shared" si="190"/>
        <v>0</v>
      </c>
      <c r="I628" s="29">
        <f t="shared" si="190"/>
        <v>0</v>
      </c>
      <c r="J628" s="193"/>
      <c r="K628" s="85"/>
    </row>
    <row r="629" spans="1:11" x14ac:dyDescent="0.25">
      <c r="A629" s="97" t="s">
        <v>183</v>
      </c>
      <c r="B629" s="94" t="s">
        <v>184</v>
      </c>
      <c r="C629" s="97" t="s">
        <v>8</v>
      </c>
      <c r="D629" s="7" t="s">
        <v>0</v>
      </c>
      <c r="E629" s="1">
        <f t="shared" ref="E629" si="192">SUM(F629:I629)</f>
        <v>901858.61635000003</v>
      </c>
      <c r="F629" s="1">
        <f>SUM(F630:F634)</f>
        <v>890334.81634999998</v>
      </c>
      <c r="G629" s="1">
        <f>SUM(G630:G634)</f>
        <v>11523.8</v>
      </c>
      <c r="H629" s="1">
        <f>SUM(H630:H634)</f>
        <v>0</v>
      </c>
      <c r="I629" s="1">
        <f>SUM(I630:I634)</f>
        <v>0</v>
      </c>
      <c r="J629" s="194"/>
      <c r="K629" s="97" t="s">
        <v>9</v>
      </c>
    </row>
    <row r="630" spans="1:11" x14ac:dyDescent="0.25">
      <c r="A630" s="98"/>
      <c r="B630" s="95"/>
      <c r="C630" s="98"/>
      <c r="D630" s="17">
        <v>2021</v>
      </c>
      <c r="E630" s="8">
        <f>SUM(F630:I630)</f>
        <v>158254.37326999998</v>
      </c>
      <c r="F630" s="8">
        <f>F636+F642+F648+F654+F660+F666+F672+F678+F684+F690+F696</f>
        <v>146730.57326999999</v>
      </c>
      <c r="G630" s="8">
        <f t="shared" ref="G630:I630" si="193">G636+G642+G648+G654+G660+G666+G672+G678+G684+G690+G696</f>
        <v>11523.8</v>
      </c>
      <c r="H630" s="8">
        <f t="shared" si="193"/>
        <v>0</v>
      </c>
      <c r="I630" s="8">
        <f t="shared" si="193"/>
        <v>0</v>
      </c>
      <c r="J630" s="195"/>
      <c r="K630" s="98"/>
    </row>
    <row r="631" spans="1:11" x14ac:dyDescent="0.25">
      <c r="A631" s="98"/>
      <c r="B631" s="95"/>
      <c r="C631" s="98"/>
      <c r="D631" s="17">
        <v>2022</v>
      </c>
      <c r="E631" s="8">
        <f t="shared" ref="E631:E635" si="194">SUM(F631:I631)</f>
        <v>196025.34717999998</v>
      </c>
      <c r="F631" s="8">
        <f t="shared" ref="F631:I634" si="195">F637+F643+F649+F655+F661+F667+F673+F679+F685+F691+F697</f>
        <v>196025.34717999998</v>
      </c>
      <c r="G631" s="8">
        <f t="shared" si="195"/>
        <v>0</v>
      </c>
      <c r="H631" s="8">
        <f t="shared" si="195"/>
        <v>0</v>
      </c>
      <c r="I631" s="8">
        <f t="shared" si="195"/>
        <v>0</v>
      </c>
      <c r="J631" s="195"/>
      <c r="K631" s="98"/>
    </row>
    <row r="632" spans="1:11" x14ac:dyDescent="0.25">
      <c r="A632" s="98"/>
      <c r="B632" s="95"/>
      <c r="C632" s="98"/>
      <c r="D632" s="17">
        <v>2023</v>
      </c>
      <c r="E632" s="8">
        <f t="shared" si="194"/>
        <v>194497.85368</v>
      </c>
      <c r="F632" s="8">
        <f t="shared" si="195"/>
        <v>194497.85368</v>
      </c>
      <c r="G632" s="8">
        <f t="shared" si="195"/>
        <v>0</v>
      </c>
      <c r="H632" s="8">
        <f t="shared" si="195"/>
        <v>0</v>
      </c>
      <c r="I632" s="8">
        <f t="shared" si="195"/>
        <v>0</v>
      </c>
      <c r="J632" s="195"/>
      <c r="K632" s="98"/>
    </row>
    <row r="633" spans="1:11" x14ac:dyDescent="0.25">
      <c r="A633" s="98"/>
      <c r="B633" s="95"/>
      <c r="C633" s="98"/>
      <c r="D633" s="17">
        <v>2024</v>
      </c>
      <c r="E633" s="8">
        <f t="shared" si="194"/>
        <v>176539.26910999999</v>
      </c>
      <c r="F633" s="8">
        <f t="shared" si="195"/>
        <v>176539.26910999999</v>
      </c>
      <c r="G633" s="8">
        <f t="shared" si="195"/>
        <v>0</v>
      </c>
      <c r="H633" s="8">
        <f t="shared" si="195"/>
        <v>0</v>
      </c>
      <c r="I633" s="8">
        <f t="shared" si="195"/>
        <v>0</v>
      </c>
      <c r="J633" s="195"/>
      <c r="K633" s="98"/>
    </row>
    <row r="634" spans="1:11" x14ac:dyDescent="0.25">
      <c r="A634" s="99"/>
      <c r="B634" s="96"/>
      <c r="C634" s="99"/>
      <c r="D634" s="17">
        <v>2025</v>
      </c>
      <c r="E634" s="8">
        <f t="shared" si="194"/>
        <v>176541.77310999998</v>
      </c>
      <c r="F634" s="8">
        <f t="shared" si="195"/>
        <v>176541.77310999998</v>
      </c>
      <c r="G634" s="8">
        <f t="shared" si="195"/>
        <v>0</v>
      </c>
      <c r="H634" s="8">
        <f t="shared" si="195"/>
        <v>0</v>
      </c>
      <c r="I634" s="8">
        <f t="shared" si="195"/>
        <v>0</v>
      </c>
      <c r="J634" s="196"/>
      <c r="K634" s="99"/>
    </row>
    <row r="635" spans="1:11" x14ac:dyDescent="0.25">
      <c r="A635" s="68" t="s">
        <v>185</v>
      </c>
      <c r="B635" s="88" t="s">
        <v>186</v>
      </c>
      <c r="C635" s="68" t="s">
        <v>8</v>
      </c>
      <c r="D635" s="20" t="s">
        <v>0</v>
      </c>
      <c r="E635" s="4">
        <f t="shared" si="194"/>
        <v>720360.40414</v>
      </c>
      <c r="F635" s="4">
        <f>SUM(F636:F640)</f>
        <v>720360.40414</v>
      </c>
      <c r="G635" s="4">
        <f>SUM(G636:G640)</f>
        <v>0</v>
      </c>
      <c r="H635" s="4">
        <f>SUM(H636:H640)</f>
        <v>0</v>
      </c>
      <c r="I635" s="4">
        <f>SUM(I636:I640)</f>
        <v>0</v>
      </c>
      <c r="J635" s="197" t="s">
        <v>291</v>
      </c>
      <c r="K635" s="68" t="s">
        <v>9</v>
      </c>
    </row>
    <row r="636" spans="1:11" x14ac:dyDescent="0.25">
      <c r="A636" s="69"/>
      <c r="B636" s="89"/>
      <c r="C636" s="69"/>
      <c r="D636" s="61">
        <v>2021</v>
      </c>
      <c r="E636" s="2">
        <f>SUM(F636:I636)</f>
        <v>131385.65027000001</v>
      </c>
      <c r="F636" s="2">
        <v>131385.65027000001</v>
      </c>
      <c r="G636" s="2">
        <v>0</v>
      </c>
      <c r="H636" s="2">
        <v>0</v>
      </c>
      <c r="I636" s="2">
        <v>0</v>
      </c>
      <c r="J636" s="198"/>
      <c r="K636" s="69"/>
    </row>
    <row r="637" spans="1:11" x14ac:dyDescent="0.25">
      <c r="A637" s="69"/>
      <c r="B637" s="89"/>
      <c r="C637" s="69"/>
      <c r="D637" s="61">
        <v>2022</v>
      </c>
      <c r="E637" s="2">
        <f t="shared" ref="E637:E641" si="196">SUM(F637:I637)</f>
        <v>156249.47123</v>
      </c>
      <c r="F637" s="2">
        <v>156249.47123</v>
      </c>
      <c r="G637" s="2">
        <v>0</v>
      </c>
      <c r="H637" s="2">
        <v>0</v>
      </c>
      <c r="I637" s="2">
        <v>0</v>
      </c>
      <c r="J637" s="198"/>
      <c r="K637" s="69"/>
    </row>
    <row r="638" spans="1:11" x14ac:dyDescent="0.25">
      <c r="A638" s="69"/>
      <c r="B638" s="89"/>
      <c r="C638" s="69"/>
      <c r="D638" s="61">
        <v>2023</v>
      </c>
      <c r="E638" s="2">
        <f t="shared" si="196"/>
        <v>151628.52642000001</v>
      </c>
      <c r="F638" s="2">
        <f>149597.58046-209.66171+1665.05563+575.55204</f>
        <v>151628.52642000001</v>
      </c>
      <c r="G638" s="2">
        <v>0</v>
      </c>
      <c r="H638" s="2">
        <v>0</v>
      </c>
      <c r="I638" s="2">
        <v>0</v>
      </c>
      <c r="J638" s="198"/>
      <c r="K638" s="69"/>
    </row>
    <row r="639" spans="1:11" x14ac:dyDescent="0.25">
      <c r="A639" s="69"/>
      <c r="B639" s="89"/>
      <c r="C639" s="69"/>
      <c r="D639" s="61">
        <v>2024</v>
      </c>
      <c r="E639" s="2">
        <f t="shared" si="196"/>
        <v>140548.37810999999</v>
      </c>
      <c r="F639" s="2">
        <v>140548.37810999999</v>
      </c>
      <c r="G639" s="2">
        <v>0</v>
      </c>
      <c r="H639" s="2">
        <v>0</v>
      </c>
      <c r="I639" s="2">
        <v>0</v>
      </c>
      <c r="J639" s="198"/>
      <c r="K639" s="69"/>
    </row>
    <row r="640" spans="1:11" x14ac:dyDescent="0.25">
      <c r="A640" s="70"/>
      <c r="B640" s="90"/>
      <c r="C640" s="70"/>
      <c r="D640" s="61">
        <v>2025</v>
      </c>
      <c r="E640" s="2">
        <f t="shared" si="196"/>
        <v>140548.37810999999</v>
      </c>
      <c r="F640" s="2">
        <v>140548.37810999999</v>
      </c>
      <c r="G640" s="2">
        <v>0</v>
      </c>
      <c r="H640" s="2">
        <v>0</v>
      </c>
      <c r="I640" s="2">
        <v>0</v>
      </c>
      <c r="J640" s="199"/>
      <c r="K640" s="70"/>
    </row>
    <row r="641" spans="1:11" x14ac:dyDescent="0.25">
      <c r="A641" s="67" t="s">
        <v>187</v>
      </c>
      <c r="B641" s="75" t="s">
        <v>188</v>
      </c>
      <c r="C641" s="67" t="s">
        <v>8</v>
      </c>
      <c r="D641" s="20" t="s">
        <v>0</v>
      </c>
      <c r="E641" s="4">
        <f t="shared" si="196"/>
        <v>82327.53995000002</v>
      </c>
      <c r="F641" s="4">
        <f>SUM(F642:F646)</f>
        <v>82327.53995000002</v>
      </c>
      <c r="G641" s="4">
        <f>SUM(G642:G646)</f>
        <v>0</v>
      </c>
      <c r="H641" s="4">
        <f>SUM(H642:H646)</f>
        <v>0</v>
      </c>
      <c r="I641" s="4">
        <f>SUM(I642:I646)</f>
        <v>0</v>
      </c>
      <c r="J641" s="200" t="s">
        <v>292</v>
      </c>
      <c r="K641" s="67" t="s">
        <v>293</v>
      </c>
    </row>
    <row r="642" spans="1:11" x14ac:dyDescent="0.25">
      <c r="A642" s="67"/>
      <c r="B642" s="75"/>
      <c r="C642" s="67"/>
      <c r="D642" s="55">
        <v>2021</v>
      </c>
      <c r="E642" s="2">
        <f>SUM(F642:I642)</f>
        <v>6530</v>
      </c>
      <c r="F642" s="2">
        <v>6530</v>
      </c>
      <c r="G642" s="2">
        <v>0</v>
      </c>
      <c r="H642" s="2">
        <v>0</v>
      </c>
      <c r="I642" s="2">
        <v>0</v>
      </c>
      <c r="J642" s="200"/>
      <c r="K642" s="67"/>
    </row>
    <row r="643" spans="1:11" x14ac:dyDescent="0.25">
      <c r="A643" s="67"/>
      <c r="B643" s="75"/>
      <c r="C643" s="67"/>
      <c r="D643" s="55">
        <v>2022</v>
      </c>
      <c r="E643" s="2">
        <f t="shared" ref="E643:E647" si="197">SUM(F643:I643)</f>
        <v>18622.545950000007</v>
      </c>
      <c r="F643" s="2">
        <v>18622.545950000007</v>
      </c>
      <c r="G643" s="2">
        <v>0</v>
      </c>
      <c r="H643" s="2">
        <v>0</v>
      </c>
      <c r="I643" s="2">
        <v>0</v>
      </c>
      <c r="J643" s="200"/>
      <c r="K643" s="67"/>
    </row>
    <row r="644" spans="1:11" x14ac:dyDescent="0.25">
      <c r="A644" s="67"/>
      <c r="B644" s="75"/>
      <c r="C644" s="67"/>
      <c r="D644" s="55">
        <v>2023</v>
      </c>
      <c r="E644" s="2">
        <f t="shared" si="197"/>
        <v>22819.598000000002</v>
      </c>
      <c r="F644" s="2">
        <v>22819.598000000002</v>
      </c>
      <c r="G644" s="2">
        <v>0</v>
      </c>
      <c r="H644" s="2">
        <v>0</v>
      </c>
      <c r="I644" s="2">
        <v>0</v>
      </c>
      <c r="J644" s="200"/>
      <c r="K644" s="67"/>
    </row>
    <row r="645" spans="1:11" x14ac:dyDescent="0.25">
      <c r="A645" s="67"/>
      <c r="B645" s="75"/>
      <c r="C645" s="67"/>
      <c r="D645" s="55">
        <v>2024</v>
      </c>
      <c r="E645" s="2">
        <f t="shared" si="197"/>
        <v>17177.698</v>
      </c>
      <c r="F645" s="2">
        <v>17177.698</v>
      </c>
      <c r="G645" s="2">
        <v>0</v>
      </c>
      <c r="H645" s="2">
        <v>0</v>
      </c>
      <c r="I645" s="2">
        <v>0</v>
      </c>
      <c r="J645" s="200"/>
      <c r="K645" s="67"/>
    </row>
    <row r="646" spans="1:11" x14ac:dyDescent="0.25">
      <c r="A646" s="67"/>
      <c r="B646" s="75"/>
      <c r="C646" s="67"/>
      <c r="D646" s="55">
        <v>2025</v>
      </c>
      <c r="E646" s="2">
        <f t="shared" si="197"/>
        <v>17177.698</v>
      </c>
      <c r="F646" s="2">
        <v>17177.698</v>
      </c>
      <c r="G646" s="2">
        <v>0</v>
      </c>
      <c r="H646" s="2">
        <v>0</v>
      </c>
      <c r="I646" s="2">
        <v>0</v>
      </c>
      <c r="J646" s="200"/>
      <c r="K646" s="67"/>
    </row>
    <row r="647" spans="1:11" x14ac:dyDescent="0.25">
      <c r="A647" s="68" t="s">
        <v>189</v>
      </c>
      <c r="B647" s="88" t="s">
        <v>190</v>
      </c>
      <c r="C647" s="68" t="s">
        <v>8</v>
      </c>
      <c r="D647" s="20" t="s">
        <v>0</v>
      </c>
      <c r="E647" s="4">
        <f t="shared" si="197"/>
        <v>6163.3820000000005</v>
      </c>
      <c r="F647" s="4">
        <f>SUM(F648:F652)</f>
        <v>6163.3820000000005</v>
      </c>
      <c r="G647" s="4">
        <f>SUM(G648:G652)</f>
        <v>0</v>
      </c>
      <c r="H647" s="4">
        <f>SUM(H648:H652)</f>
        <v>0</v>
      </c>
      <c r="I647" s="4">
        <f>SUM(I648:I652)</f>
        <v>0</v>
      </c>
      <c r="J647" s="197" t="s">
        <v>294</v>
      </c>
      <c r="K647" s="68" t="s">
        <v>9</v>
      </c>
    </row>
    <row r="648" spans="1:11" x14ac:dyDescent="0.25">
      <c r="A648" s="69"/>
      <c r="B648" s="89"/>
      <c r="C648" s="69"/>
      <c r="D648" s="55">
        <v>2021</v>
      </c>
      <c r="E648" s="2">
        <f>SUM(F648:I648)</f>
        <v>1390.8</v>
      </c>
      <c r="F648" s="2">
        <v>1390.8</v>
      </c>
      <c r="G648" s="2">
        <v>0</v>
      </c>
      <c r="H648" s="2">
        <v>0</v>
      </c>
      <c r="I648" s="2">
        <v>0</v>
      </c>
      <c r="J648" s="198"/>
      <c r="K648" s="69"/>
    </row>
    <row r="649" spans="1:11" x14ac:dyDescent="0.25">
      <c r="A649" s="69"/>
      <c r="B649" s="89"/>
      <c r="C649" s="69"/>
      <c r="D649" s="55">
        <v>2022</v>
      </c>
      <c r="E649" s="2">
        <f t="shared" ref="E649:E653" si="198">SUM(F649:I649)</f>
        <v>1290.8</v>
      </c>
      <c r="F649" s="2">
        <v>1290.8</v>
      </c>
      <c r="G649" s="2">
        <v>0</v>
      </c>
      <c r="H649" s="2">
        <v>0</v>
      </c>
      <c r="I649" s="2">
        <v>0</v>
      </c>
      <c r="J649" s="198"/>
      <c r="K649" s="69"/>
    </row>
    <row r="650" spans="1:11" x14ac:dyDescent="0.25">
      <c r="A650" s="69"/>
      <c r="B650" s="89"/>
      <c r="C650" s="69"/>
      <c r="D650" s="55">
        <v>2023</v>
      </c>
      <c r="E650" s="2">
        <f t="shared" si="198"/>
        <v>900.18200000000002</v>
      </c>
      <c r="F650" s="2">
        <f>1290.8-120.48442-270.13358</f>
        <v>900.18200000000002</v>
      </c>
      <c r="G650" s="2">
        <v>0</v>
      </c>
      <c r="H650" s="2">
        <v>0</v>
      </c>
      <c r="I650" s="2">
        <v>0</v>
      </c>
      <c r="J650" s="198"/>
      <c r="K650" s="69"/>
    </row>
    <row r="651" spans="1:11" x14ac:dyDescent="0.25">
      <c r="A651" s="69"/>
      <c r="B651" s="89"/>
      <c r="C651" s="69"/>
      <c r="D651" s="55">
        <v>2024</v>
      </c>
      <c r="E651" s="2">
        <f t="shared" si="198"/>
        <v>1290.8</v>
      </c>
      <c r="F651" s="2">
        <v>1290.8</v>
      </c>
      <c r="G651" s="2">
        <v>0</v>
      </c>
      <c r="H651" s="2">
        <v>0</v>
      </c>
      <c r="I651" s="2">
        <v>0</v>
      </c>
      <c r="J651" s="198"/>
      <c r="K651" s="69"/>
    </row>
    <row r="652" spans="1:11" x14ac:dyDescent="0.25">
      <c r="A652" s="70"/>
      <c r="B652" s="90"/>
      <c r="C652" s="70"/>
      <c r="D652" s="55">
        <v>2025</v>
      </c>
      <c r="E652" s="2">
        <f t="shared" si="198"/>
        <v>1290.8</v>
      </c>
      <c r="F652" s="2">
        <v>1290.8</v>
      </c>
      <c r="G652" s="2">
        <v>0</v>
      </c>
      <c r="H652" s="2">
        <v>0</v>
      </c>
      <c r="I652" s="2">
        <v>0</v>
      </c>
      <c r="J652" s="199"/>
      <c r="K652" s="70"/>
    </row>
    <row r="653" spans="1:11" x14ac:dyDescent="0.25">
      <c r="A653" s="68" t="s">
        <v>191</v>
      </c>
      <c r="B653" s="88" t="s">
        <v>192</v>
      </c>
      <c r="C653" s="68" t="s">
        <v>8</v>
      </c>
      <c r="D653" s="20" t="s">
        <v>0</v>
      </c>
      <c r="E653" s="4">
        <f t="shared" si="198"/>
        <v>64000</v>
      </c>
      <c r="F653" s="4">
        <f>SUM(F654:F658)</f>
        <v>64000</v>
      </c>
      <c r="G653" s="4">
        <f>SUM(G654:G658)</f>
        <v>0</v>
      </c>
      <c r="H653" s="4">
        <f>SUM(H654:H658)</f>
        <v>0</v>
      </c>
      <c r="I653" s="4">
        <f>SUM(I654:I658)</f>
        <v>0</v>
      </c>
      <c r="J653" s="197" t="s">
        <v>308</v>
      </c>
      <c r="K653" s="68" t="s">
        <v>9</v>
      </c>
    </row>
    <row r="654" spans="1:11" x14ac:dyDescent="0.25">
      <c r="A654" s="69"/>
      <c r="B654" s="89"/>
      <c r="C654" s="69"/>
      <c r="D654" s="55">
        <v>2021</v>
      </c>
      <c r="E654" s="2">
        <f>SUM(F654:I654)</f>
        <v>4000</v>
      </c>
      <c r="F654" s="2">
        <v>4000</v>
      </c>
      <c r="G654" s="2">
        <v>0</v>
      </c>
      <c r="H654" s="2">
        <v>0</v>
      </c>
      <c r="I654" s="2">
        <v>0</v>
      </c>
      <c r="J654" s="198"/>
      <c r="K654" s="69"/>
    </row>
    <row r="655" spans="1:11" x14ac:dyDescent="0.25">
      <c r="A655" s="69"/>
      <c r="B655" s="89"/>
      <c r="C655" s="69"/>
      <c r="D655" s="55">
        <v>2022</v>
      </c>
      <c r="E655" s="2">
        <f t="shared" ref="E655:E659" si="199">SUM(F655:I655)</f>
        <v>15000</v>
      </c>
      <c r="F655" s="2">
        <v>15000</v>
      </c>
      <c r="G655" s="2">
        <v>0</v>
      </c>
      <c r="H655" s="2">
        <v>0</v>
      </c>
      <c r="I655" s="2">
        <v>0</v>
      </c>
      <c r="J655" s="198"/>
      <c r="K655" s="69"/>
    </row>
    <row r="656" spans="1:11" x14ac:dyDescent="0.25">
      <c r="A656" s="69"/>
      <c r="B656" s="89"/>
      <c r="C656" s="69"/>
      <c r="D656" s="55">
        <v>2023</v>
      </c>
      <c r="E656" s="2">
        <f t="shared" si="199"/>
        <v>15000</v>
      </c>
      <c r="F656" s="2">
        <v>15000</v>
      </c>
      <c r="G656" s="2">
        <v>0</v>
      </c>
      <c r="H656" s="2">
        <v>0</v>
      </c>
      <c r="I656" s="2">
        <v>0</v>
      </c>
      <c r="J656" s="198"/>
      <c r="K656" s="69"/>
    </row>
    <row r="657" spans="1:15" x14ac:dyDescent="0.25">
      <c r="A657" s="69"/>
      <c r="B657" s="89"/>
      <c r="C657" s="69"/>
      <c r="D657" s="55">
        <v>2024</v>
      </c>
      <c r="E657" s="2">
        <f t="shared" si="199"/>
        <v>15000</v>
      </c>
      <c r="F657" s="2">
        <v>15000</v>
      </c>
      <c r="G657" s="2">
        <v>0</v>
      </c>
      <c r="H657" s="2">
        <v>0</v>
      </c>
      <c r="I657" s="2">
        <v>0</v>
      </c>
      <c r="J657" s="198"/>
      <c r="K657" s="69"/>
    </row>
    <row r="658" spans="1:15" x14ac:dyDescent="0.25">
      <c r="A658" s="70"/>
      <c r="B658" s="90"/>
      <c r="C658" s="70"/>
      <c r="D658" s="55">
        <v>2025</v>
      </c>
      <c r="E658" s="2">
        <f t="shared" si="199"/>
        <v>15000</v>
      </c>
      <c r="F658" s="2">
        <v>15000</v>
      </c>
      <c r="G658" s="2">
        <v>0</v>
      </c>
      <c r="H658" s="2">
        <v>0</v>
      </c>
      <c r="I658" s="2">
        <v>0</v>
      </c>
      <c r="J658" s="199"/>
      <c r="K658" s="70"/>
    </row>
    <row r="659" spans="1:15" x14ac:dyDescent="0.25">
      <c r="A659" s="68" t="s">
        <v>193</v>
      </c>
      <c r="B659" s="88" t="s">
        <v>194</v>
      </c>
      <c r="C659" s="68" t="s">
        <v>8</v>
      </c>
      <c r="D659" s="20" t="s">
        <v>0</v>
      </c>
      <c r="E659" s="4">
        <f t="shared" si="199"/>
        <v>3293.4549999999999</v>
      </c>
      <c r="F659" s="4">
        <f>SUM(F660:F664)</f>
        <v>3293.4549999999999</v>
      </c>
      <c r="G659" s="4">
        <f>SUM(G660:G664)</f>
        <v>0</v>
      </c>
      <c r="H659" s="4">
        <f>SUM(H660:H664)</f>
        <v>0</v>
      </c>
      <c r="I659" s="4">
        <f>SUM(I660:I664)</f>
        <v>0</v>
      </c>
      <c r="J659" s="197" t="s">
        <v>295</v>
      </c>
      <c r="K659" s="68" t="s">
        <v>9</v>
      </c>
    </row>
    <row r="660" spans="1:15" x14ac:dyDescent="0.25">
      <c r="A660" s="69"/>
      <c r="B660" s="89"/>
      <c r="C660" s="69"/>
      <c r="D660" s="55">
        <v>2021</v>
      </c>
      <c r="E660" s="2">
        <f>SUM(F660:I660)</f>
        <v>896.12300000000005</v>
      </c>
      <c r="F660" s="6">
        <v>896.12300000000005</v>
      </c>
      <c r="G660" s="2">
        <v>0</v>
      </c>
      <c r="H660" s="2">
        <v>0</v>
      </c>
      <c r="I660" s="2">
        <v>0</v>
      </c>
      <c r="J660" s="198"/>
      <c r="K660" s="69"/>
    </row>
    <row r="661" spans="1:15" x14ac:dyDescent="0.25">
      <c r="A661" s="69"/>
      <c r="B661" s="89"/>
      <c r="C661" s="69"/>
      <c r="D661" s="55">
        <v>2022</v>
      </c>
      <c r="E661" s="2">
        <f t="shared" ref="E661:E665" si="200">SUM(F661:I661)</f>
        <v>512.53</v>
      </c>
      <c r="F661" s="6">
        <v>512.53</v>
      </c>
      <c r="G661" s="2">
        <v>0</v>
      </c>
      <c r="H661" s="2">
        <v>0</v>
      </c>
      <c r="I661" s="2">
        <v>0</v>
      </c>
      <c r="J661" s="198"/>
      <c r="K661" s="69"/>
    </row>
    <row r="662" spans="1:15" x14ac:dyDescent="0.25">
      <c r="A662" s="69"/>
      <c r="B662" s="89"/>
      <c r="C662" s="69"/>
      <c r="D662" s="55">
        <v>2023</v>
      </c>
      <c r="E662" s="2">
        <f t="shared" si="200"/>
        <v>637.51200000000006</v>
      </c>
      <c r="F662" s="6">
        <f>628.912+8.6</f>
        <v>637.51200000000006</v>
      </c>
      <c r="G662" s="2">
        <v>0</v>
      </c>
      <c r="H662" s="2">
        <v>0</v>
      </c>
      <c r="I662" s="2">
        <v>0</v>
      </c>
      <c r="J662" s="198"/>
      <c r="K662" s="69"/>
      <c r="M662" s="49"/>
      <c r="O662" s="49"/>
    </row>
    <row r="663" spans="1:15" x14ac:dyDescent="0.25">
      <c r="A663" s="69"/>
      <c r="B663" s="89"/>
      <c r="C663" s="69"/>
      <c r="D663" s="55">
        <v>2024</v>
      </c>
      <c r="E663" s="2">
        <f t="shared" si="200"/>
        <v>622.39300000000003</v>
      </c>
      <c r="F663" s="6">
        <v>622.39300000000003</v>
      </c>
      <c r="G663" s="2">
        <v>0</v>
      </c>
      <c r="H663" s="2">
        <v>0</v>
      </c>
      <c r="I663" s="2">
        <v>0</v>
      </c>
      <c r="J663" s="198"/>
      <c r="K663" s="69"/>
    </row>
    <row r="664" spans="1:15" x14ac:dyDescent="0.25">
      <c r="A664" s="70"/>
      <c r="B664" s="90"/>
      <c r="C664" s="70"/>
      <c r="D664" s="55">
        <v>2025</v>
      </c>
      <c r="E664" s="2">
        <f t="shared" si="200"/>
        <v>624.89700000000005</v>
      </c>
      <c r="F664" s="6">
        <v>624.89700000000005</v>
      </c>
      <c r="G664" s="2">
        <v>0</v>
      </c>
      <c r="H664" s="2">
        <v>0</v>
      </c>
      <c r="I664" s="2">
        <v>0</v>
      </c>
      <c r="J664" s="199"/>
      <c r="K664" s="70"/>
    </row>
    <row r="665" spans="1:15" x14ac:dyDescent="0.25">
      <c r="A665" s="142" t="s">
        <v>195</v>
      </c>
      <c r="B665" s="88" t="s">
        <v>196</v>
      </c>
      <c r="C665" s="68" t="s">
        <v>44</v>
      </c>
      <c r="D665" s="20" t="s">
        <v>0</v>
      </c>
      <c r="E665" s="4">
        <f t="shared" si="200"/>
        <v>628</v>
      </c>
      <c r="F665" s="4">
        <f>SUM(F666:F670)</f>
        <v>628</v>
      </c>
      <c r="G665" s="4">
        <f>SUM(G666:G670)</f>
        <v>0</v>
      </c>
      <c r="H665" s="4">
        <f>SUM(H666:H670)</f>
        <v>0</v>
      </c>
      <c r="I665" s="4">
        <f>SUM(I666:I670)</f>
        <v>0</v>
      </c>
      <c r="J665" s="197" t="s">
        <v>296</v>
      </c>
      <c r="K665" s="68" t="s">
        <v>9</v>
      </c>
    </row>
    <row r="666" spans="1:15" x14ac:dyDescent="0.25">
      <c r="A666" s="69"/>
      <c r="B666" s="89"/>
      <c r="C666" s="69"/>
      <c r="D666" s="55">
        <v>2021</v>
      </c>
      <c r="E666" s="2">
        <f>SUM(F666:I666)</f>
        <v>228</v>
      </c>
      <c r="F666" s="6">
        <v>228</v>
      </c>
      <c r="G666" s="2">
        <v>0</v>
      </c>
      <c r="H666" s="2">
        <v>0</v>
      </c>
      <c r="I666" s="2">
        <v>0</v>
      </c>
      <c r="J666" s="198"/>
      <c r="K666" s="69"/>
    </row>
    <row r="667" spans="1:15" x14ac:dyDescent="0.25">
      <c r="A667" s="69"/>
      <c r="B667" s="89"/>
      <c r="C667" s="69"/>
      <c r="D667" s="55">
        <v>2022</v>
      </c>
      <c r="E667" s="2">
        <f t="shared" ref="E667:E671" si="201">SUM(F667:I667)</f>
        <v>400</v>
      </c>
      <c r="F667" s="6">
        <v>400</v>
      </c>
      <c r="G667" s="2">
        <v>0</v>
      </c>
      <c r="H667" s="2">
        <v>0</v>
      </c>
      <c r="I667" s="2">
        <v>0</v>
      </c>
      <c r="J667" s="198"/>
      <c r="K667" s="69"/>
    </row>
    <row r="668" spans="1:15" x14ac:dyDescent="0.25">
      <c r="A668" s="69"/>
      <c r="B668" s="89"/>
      <c r="C668" s="69"/>
      <c r="D668" s="55">
        <v>2023</v>
      </c>
      <c r="E668" s="2">
        <f t="shared" si="201"/>
        <v>0</v>
      </c>
      <c r="F668" s="6">
        <v>0</v>
      </c>
      <c r="G668" s="2">
        <v>0</v>
      </c>
      <c r="H668" s="2">
        <v>0</v>
      </c>
      <c r="I668" s="2">
        <v>0</v>
      </c>
      <c r="J668" s="198"/>
      <c r="K668" s="69"/>
    </row>
    <row r="669" spans="1:15" x14ac:dyDescent="0.25">
      <c r="A669" s="69"/>
      <c r="B669" s="89"/>
      <c r="C669" s="69"/>
      <c r="D669" s="55">
        <v>2024</v>
      </c>
      <c r="E669" s="2">
        <f t="shared" si="201"/>
        <v>0</v>
      </c>
      <c r="F669" s="6">
        <v>0</v>
      </c>
      <c r="G669" s="2">
        <v>0</v>
      </c>
      <c r="H669" s="2">
        <v>0</v>
      </c>
      <c r="I669" s="2">
        <v>0</v>
      </c>
      <c r="J669" s="198"/>
      <c r="K669" s="69"/>
    </row>
    <row r="670" spans="1:15" x14ac:dyDescent="0.25">
      <c r="A670" s="70"/>
      <c r="B670" s="90"/>
      <c r="C670" s="70"/>
      <c r="D670" s="55">
        <v>2025</v>
      </c>
      <c r="E670" s="2">
        <f t="shared" si="201"/>
        <v>0</v>
      </c>
      <c r="F670" s="6">
        <v>0</v>
      </c>
      <c r="G670" s="2">
        <v>0</v>
      </c>
      <c r="H670" s="2">
        <v>0</v>
      </c>
      <c r="I670" s="2">
        <v>0</v>
      </c>
      <c r="J670" s="199"/>
      <c r="K670" s="70"/>
    </row>
    <row r="671" spans="1:15" x14ac:dyDescent="0.25">
      <c r="A671" s="142" t="s">
        <v>197</v>
      </c>
      <c r="B671" s="88" t="s">
        <v>198</v>
      </c>
      <c r="C671" s="68" t="s">
        <v>8</v>
      </c>
      <c r="D671" s="20" t="s">
        <v>0</v>
      </c>
      <c r="E671" s="4">
        <f t="shared" si="201"/>
        <v>1250</v>
      </c>
      <c r="F671" s="4">
        <f>SUM(F672:F676)</f>
        <v>1250</v>
      </c>
      <c r="G671" s="4">
        <f>SUM(G672:G676)</f>
        <v>0</v>
      </c>
      <c r="H671" s="4">
        <f>SUM(H672:H676)</f>
        <v>0</v>
      </c>
      <c r="I671" s="4">
        <f>SUM(I672:I676)</f>
        <v>0</v>
      </c>
      <c r="J671" s="197" t="s">
        <v>297</v>
      </c>
      <c r="K671" s="68" t="s">
        <v>9</v>
      </c>
    </row>
    <row r="672" spans="1:15" x14ac:dyDescent="0.25">
      <c r="A672" s="69"/>
      <c r="B672" s="89"/>
      <c r="C672" s="69"/>
      <c r="D672" s="16">
        <v>2021</v>
      </c>
      <c r="E672" s="2">
        <f>SUM(F672:I672)</f>
        <v>400</v>
      </c>
      <c r="F672" s="6">
        <v>400</v>
      </c>
      <c r="G672" s="2">
        <v>0</v>
      </c>
      <c r="H672" s="2">
        <v>0</v>
      </c>
      <c r="I672" s="2">
        <v>0</v>
      </c>
      <c r="J672" s="198"/>
      <c r="K672" s="69"/>
    </row>
    <row r="673" spans="1:11" x14ac:dyDescent="0.25">
      <c r="A673" s="69"/>
      <c r="B673" s="89"/>
      <c r="C673" s="69"/>
      <c r="D673" s="16">
        <v>2022</v>
      </c>
      <c r="E673" s="2">
        <f t="shared" ref="E673:E677" si="202">SUM(F673:I673)</f>
        <v>850</v>
      </c>
      <c r="F673" s="6">
        <v>850</v>
      </c>
      <c r="G673" s="2">
        <v>0</v>
      </c>
      <c r="H673" s="2">
        <v>0</v>
      </c>
      <c r="I673" s="2">
        <v>0</v>
      </c>
      <c r="J673" s="198"/>
      <c r="K673" s="69"/>
    </row>
    <row r="674" spans="1:11" x14ac:dyDescent="0.25">
      <c r="A674" s="69"/>
      <c r="B674" s="89"/>
      <c r="C674" s="69"/>
      <c r="D674" s="16">
        <v>2023</v>
      </c>
      <c r="E674" s="2">
        <f t="shared" si="202"/>
        <v>0</v>
      </c>
      <c r="F674" s="6">
        <v>0</v>
      </c>
      <c r="G674" s="2">
        <v>0</v>
      </c>
      <c r="H674" s="2">
        <v>0</v>
      </c>
      <c r="I674" s="2">
        <v>0</v>
      </c>
      <c r="J674" s="198"/>
      <c r="K674" s="69"/>
    </row>
    <row r="675" spans="1:11" x14ac:dyDescent="0.25">
      <c r="A675" s="69"/>
      <c r="B675" s="89"/>
      <c r="C675" s="69"/>
      <c r="D675" s="16">
        <v>2024</v>
      </c>
      <c r="E675" s="2">
        <f t="shared" si="202"/>
        <v>0</v>
      </c>
      <c r="F675" s="6">
        <v>0</v>
      </c>
      <c r="G675" s="2">
        <v>0</v>
      </c>
      <c r="H675" s="2">
        <v>0</v>
      </c>
      <c r="I675" s="2">
        <v>0</v>
      </c>
      <c r="J675" s="198"/>
      <c r="K675" s="69"/>
    </row>
    <row r="676" spans="1:11" x14ac:dyDescent="0.25">
      <c r="A676" s="70"/>
      <c r="B676" s="90"/>
      <c r="C676" s="70"/>
      <c r="D676" s="16">
        <v>2025</v>
      </c>
      <c r="E676" s="2">
        <f t="shared" si="202"/>
        <v>0</v>
      </c>
      <c r="F676" s="6">
        <v>0</v>
      </c>
      <c r="G676" s="2">
        <v>0</v>
      </c>
      <c r="H676" s="2">
        <v>0</v>
      </c>
      <c r="I676" s="2">
        <v>0</v>
      </c>
      <c r="J676" s="199"/>
      <c r="K676" s="70"/>
    </row>
    <row r="677" spans="1:11" x14ac:dyDescent="0.25">
      <c r="A677" s="142" t="s">
        <v>199</v>
      </c>
      <c r="B677" s="88" t="s">
        <v>200</v>
      </c>
      <c r="C677" s="68" t="s">
        <v>8</v>
      </c>
      <c r="D677" s="20" t="s">
        <v>0</v>
      </c>
      <c r="E677" s="4">
        <f t="shared" si="202"/>
        <v>9500</v>
      </c>
      <c r="F677" s="4">
        <f>SUM(F678:F682)</f>
        <v>9500</v>
      </c>
      <c r="G677" s="4">
        <f>SUM(G678:G682)</f>
        <v>0</v>
      </c>
      <c r="H677" s="4">
        <f>SUM(H678:H682)</f>
        <v>0</v>
      </c>
      <c r="I677" s="4">
        <f>SUM(I678:I682)</f>
        <v>0</v>
      </c>
      <c r="J677" s="197" t="s">
        <v>298</v>
      </c>
      <c r="K677" s="68" t="s">
        <v>9</v>
      </c>
    </row>
    <row r="678" spans="1:11" x14ac:dyDescent="0.25">
      <c r="A678" s="69"/>
      <c r="B678" s="89"/>
      <c r="C678" s="69"/>
      <c r="D678" s="16">
        <v>2021</v>
      </c>
      <c r="E678" s="2">
        <f>SUM(F678:I678)</f>
        <v>1900</v>
      </c>
      <c r="F678" s="2">
        <v>1900</v>
      </c>
      <c r="G678" s="2">
        <v>0</v>
      </c>
      <c r="H678" s="2">
        <v>0</v>
      </c>
      <c r="I678" s="2">
        <v>0</v>
      </c>
      <c r="J678" s="198"/>
      <c r="K678" s="69"/>
    </row>
    <row r="679" spans="1:11" x14ac:dyDescent="0.25">
      <c r="A679" s="69"/>
      <c r="B679" s="89"/>
      <c r="C679" s="69"/>
      <c r="D679" s="16">
        <v>2022</v>
      </c>
      <c r="E679" s="2">
        <f t="shared" ref="E679:E682" si="203">SUM(F679:I679)</f>
        <v>1900</v>
      </c>
      <c r="F679" s="2">
        <v>1900</v>
      </c>
      <c r="G679" s="2">
        <f t="shared" ref="G679:I680" si="204">G702+G707+G712+G717</f>
        <v>0</v>
      </c>
      <c r="H679" s="2">
        <f t="shared" si="204"/>
        <v>0</v>
      </c>
      <c r="I679" s="2">
        <f t="shared" si="204"/>
        <v>0</v>
      </c>
      <c r="J679" s="198"/>
      <c r="K679" s="69"/>
    </row>
    <row r="680" spans="1:11" x14ac:dyDescent="0.25">
      <c r="A680" s="69"/>
      <c r="B680" s="89"/>
      <c r="C680" s="69"/>
      <c r="D680" s="16">
        <v>2023</v>
      </c>
      <c r="E680" s="2">
        <f t="shared" si="203"/>
        <v>1900</v>
      </c>
      <c r="F680" s="2">
        <v>1900</v>
      </c>
      <c r="G680" s="2">
        <f t="shared" si="204"/>
        <v>0</v>
      </c>
      <c r="H680" s="2">
        <f t="shared" si="204"/>
        <v>0</v>
      </c>
      <c r="I680" s="2">
        <f t="shared" si="204"/>
        <v>0</v>
      </c>
      <c r="J680" s="198"/>
      <c r="K680" s="69"/>
    </row>
    <row r="681" spans="1:11" x14ac:dyDescent="0.25">
      <c r="A681" s="69"/>
      <c r="B681" s="89"/>
      <c r="C681" s="69"/>
      <c r="D681" s="16">
        <v>2024</v>
      </c>
      <c r="E681" s="2">
        <f t="shared" si="203"/>
        <v>1900</v>
      </c>
      <c r="F681" s="2">
        <v>1900</v>
      </c>
      <c r="G681" s="2">
        <f t="shared" ref="G681:I682" si="205">G704+G709+G714+G641</f>
        <v>0</v>
      </c>
      <c r="H681" s="2">
        <f t="shared" si="205"/>
        <v>0</v>
      </c>
      <c r="I681" s="2">
        <f t="shared" si="205"/>
        <v>0</v>
      </c>
      <c r="J681" s="198"/>
      <c r="K681" s="69"/>
    </row>
    <row r="682" spans="1:11" x14ac:dyDescent="0.25">
      <c r="A682" s="70"/>
      <c r="B682" s="90"/>
      <c r="C682" s="70"/>
      <c r="D682" s="16">
        <v>2025</v>
      </c>
      <c r="E682" s="2">
        <f t="shared" si="203"/>
        <v>1900</v>
      </c>
      <c r="F682" s="2">
        <v>1900</v>
      </c>
      <c r="G682" s="2">
        <f t="shared" si="205"/>
        <v>0</v>
      </c>
      <c r="H682" s="2">
        <f t="shared" si="205"/>
        <v>0</v>
      </c>
      <c r="I682" s="2">
        <f t="shared" si="205"/>
        <v>0</v>
      </c>
      <c r="J682" s="199"/>
      <c r="K682" s="70"/>
    </row>
    <row r="683" spans="1:11" x14ac:dyDescent="0.25">
      <c r="A683" s="142" t="s">
        <v>201</v>
      </c>
      <c r="B683" s="88" t="s">
        <v>202</v>
      </c>
      <c r="C683" s="68">
        <v>2021</v>
      </c>
      <c r="D683" s="20" t="s">
        <v>0</v>
      </c>
      <c r="E683" s="4">
        <f t="shared" ref="E683" si="206">SUM(F683:I683)</f>
        <v>11523.8</v>
      </c>
      <c r="F683" s="4">
        <f>SUM(F684:F688)</f>
        <v>0</v>
      </c>
      <c r="G683" s="4">
        <f>SUM(G684:G688)</f>
        <v>11523.8</v>
      </c>
      <c r="H683" s="4">
        <f>SUM(H684:H688)</f>
        <v>0</v>
      </c>
      <c r="I683" s="4">
        <f>SUM(I684:I688)</f>
        <v>0</v>
      </c>
      <c r="J683" s="197" t="s">
        <v>299</v>
      </c>
      <c r="K683" s="68" t="s">
        <v>9</v>
      </c>
    </row>
    <row r="684" spans="1:11" x14ac:dyDescent="0.25">
      <c r="A684" s="201"/>
      <c r="B684" s="89"/>
      <c r="C684" s="69"/>
      <c r="D684" s="16">
        <v>2021</v>
      </c>
      <c r="E684" s="2">
        <f>SUM(F684:I684)</f>
        <v>11523.8</v>
      </c>
      <c r="F684" s="2">
        <v>0</v>
      </c>
      <c r="G684" s="2">
        <v>11523.8</v>
      </c>
      <c r="H684" s="2">
        <v>0</v>
      </c>
      <c r="I684" s="2">
        <v>0</v>
      </c>
      <c r="J684" s="198"/>
      <c r="K684" s="69"/>
    </row>
    <row r="685" spans="1:11" x14ac:dyDescent="0.25">
      <c r="A685" s="201"/>
      <c r="B685" s="89"/>
      <c r="C685" s="69"/>
      <c r="D685" s="16">
        <v>2022</v>
      </c>
      <c r="E685" s="2">
        <f t="shared" ref="E685:E689" si="207">SUM(F685:I685)</f>
        <v>0</v>
      </c>
      <c r="F685" s="2">
        <v>0</v>
      </c>
      <c r="G685" s="2">
        <v>0</v>
      </c>
      <c r="H685" s="2">
        <v>0</v>
      </c>
      <c r="I685" s="2">
        <v>0</v>
      </c>
      <c r="J685" s="198"/>
      <c r="K685" s="69"/>
    </row>
    <row r="686" spans="1:11" x14ac:dyDescent="0.25">
      <c r="A686" s="201"/>
      <c r="B686" s="89"/>
      <c r="C686" s="69"/>
      <c r="D686" s="16">
        <v>2023</v>
      </c>
      <c r="E686" s="2">
        <f t="shared" si="207"/>
        <v>0</v>
      </c>
      <c r="F686" s="2">
        <v>0</v>
      </c>
      <c r="G686" s="2">
        <v>0</v>
      </c>
      <c r="H686" s="2">
        <v>0</v>
      </c>
      <c r="I686" s="2">
        <v>0</v>
      </c>
      <c r="J686" s="198"/>
      <c r="K686" s="69"/>
    </row>
    <row r="687" spans="1:11" x14ac:dyDescent="0.25">
      <c r="A687" s="201"/>
      <c r="B687" s="89"/>
      <c r="C687" s="69"/>
      <c r="D687" s="16">
        <v>2024</v>
      </c>
      <c r="E687" s="2">
        <f t="shared" si="207"/>
        <v>0</v>
      </c>
      <c r="F687" s="2">
        <v>0</v>
      </c>
      <c r="G687" s="2">
        <v>0</v>
      </c>
      <c r="H687" s="2">
        <v>0</v>
      </c>
      <c r="I687" s="2">
        <v>0</v>
      </c>
      <c r="J687" s="198"/>
      <c r="K687" s="69"/>
    </row>
    <row r="688" spans="1:11" x14ac:dyDescent="0.25">
      <c r="A688" s="202"/>
      <c r="B688" s="90"/>
      <c r="C688" s="70"/>
      <c r="D688" s="16">
        <v>2025</v>
      </c>
      <c r="E688" s="2">
        <f t="shared" si="207"/>
        <v>0</v>
      </c>
      <c r="F688" s="2">
        <v>0</v>
      </c>
      <c r="G688" s="2">
        <v>0</v>
      </c>
      <c r="H688" s="2">
        <v>0</v>
      </c>
      <c r="I688" s="2">
        <v>0</v>
      </c>
      <c r="J688" s="199"/>
      <c r="K688" s="70"/>
    </row>
    <row r="689" spans="1:11" x14ac:dyDescent="0.25">
      <c r="A689" s="142" t="s">
        <v>203</v>
      </c>
      <c r="B689" s="88" t="s">
        <v>204</v>
      </c>
      <c r="C689" s="68">
        <v>2022</v>
      </c>
      <c r="D689" s="20" t="s">
        <v>0</v>
      </c>
      <c r="E689" s="4">
        <f t="shared" si="207"/>
        <v>1200</v>
      </c>
      <c r="F689" s="4">
        <f>SUM(F690:F694)</f>
        <v>1200</v>
      </c>
      <c r="G689" s="4">
        <f>SUM(G690:G694)</f>
        <v>0</v>
      </c>
      <c r="H689" s="4">
        <f>SUM(H690:H694)</f>
        <v>0</v>
      </c>
      <c r="I689" s="4">
        <f>SUM(I690:I694)</f>
        <v>0</v>
      </c>
      <c r="J689" s="197" t="s">
        <v>300</v>
      </c>
      <c r="K689" s="68" t="s">
        <v>9</v>
      </c>
    </row>
    <row r="690" spans="1:11" x14ac:dyDescent="0.25">
      <c r="A690" s="201"/>
      <c r="B690" s="89"/>
      <c r="C690" s="203"/>
      <c r="D690" s="16">
        <v>2021</v>
      </c>
      <c r="E690" s="2">
        <f>SUM(F690:I690)</f>
        <v>0</v>
      </c>
      <c r="F690" s="2">
        <v>0</v>
      </c>
      <c r="G690" s="2">
        <v>0</v>
      </c>
      <c r="H690" s="2">
        <v>0</v>
      </c>
      <c r="I690" s="2">
        <v>0</v>
      </c>
      <c r="J690" s="111"/>
      <c r="K690" s="69"/>
    </row>
    <row r="691" spans="1:11" x14ac:dyDescent="0.25">
      <c r="A691" s="201"/>
      <c r="B691" s="89"/>
      <c r="C691" s="203"/>
      <c r="D691" s="16">
        <v>2022</v>
      </c>
      <c r="E691" s="2">
        <f t="shared" ref="E691:E701" si="208">SUM(F691:I691)</f>
        <v>1200</v>
      </c>
      <c r="F691" s="2">
        <v>1200</v>
      </c>
      <c r="G691" s="2">
        <v>0</v>
      </c>
      <c r="H691" s="2">
        <v>0</v>
      </c>
      <c r="I691" s="2">
        <v>0</v>
      </c>
      <c r="J691" s="111"/>
      <c r="K691" s="69"/>
    </row>
    <row r="692" spans="1:11" x14ac:dyDescent="0.25">
      <c r="A692" s="201"/>
      <c r="B692" s="89"/>
      <c r="C692" s="203"/>
      <c r="D692" s="16">
        <v>2023</v>
      </c>
      <c r="E692" s="2">
        <f t="shared" si="208"/>
        <v>0</v>
      </c>
      <c r="F692" s="2">
        <v>0</v>
      </c>
      <c r="G692" s="2">
        <v>0</v>
      </c>
      <c r="H692" s="2">
        <v>0</v>
      </c>
      <c r="I692" s="2">
        <v>0</v>
      </c>
      <c r="J692" s="111"/>
      <c r="K692" s="69"/>
    </row>
    <row r="693" spans="1:11" x14ac:dyDescent="0.25">
      <c r="A693" s="201"/>
      <c r="B693" s="89"/>
      <c r="C693" s="203"/>
      <c r="D693" s="16">
        <v>2024</v>
      </c>
      <c r="E693" s="2">
        <f t="shared" si="208"/>
        <v>0</v>
      </c>
      <c r="F693" s="2">
        <v>0</v>
      </c>
      <c r="G693" s="2">
        <v>0</v>
      </c>
      <c r="H693" s="2">
        <v>0</v>
      </c>
      <c r="I693" s="2">
        <v>0</v>
      </c>
      <c r="J693" s="111"/>
      <c r="K693" s="69"/>
    </row>
    <row r="694" spans="1:11" x14ac:dyDescent="0.25">
      <c r="A694" s="202"/>
      <c r="B694" s="90"/>
      <c r="C694" s="204"/>
      <c r="D694" s="16">
        <v>2025</v>
      </c>
      <c r="E694" s="2">
        <f t="shared" si="208"/>
        <v>0</v>
      </c>
      <c r="F694" s="2">
        <v>0</v>
      </c>
      <c r="G694" s="2">
        <v>0</v>
      </c>
      <c r="H694" s="2">
        <v>0</v>
      </c>
      <c r="I694" s="2">
        <v>0</v>
      </c>
      <c r="J694" s="112"/>
      <c r="K694" s="70"/>
    </row>
    <row r="695" spans="1:11" x14ac:dyDescent="0.25">
      <c r="A695" s="142" t="s">
        <v>390</v>
      </c>
      <c r="B695" s="88" t="s">
        <v>389</v>
      </c>
      <c r="C695" s="68">
        <v>2023</v>
      </c>
      <c r="D695" s="20" t="s">
        <v>0</v>
      </c>
      <c r="E695" s="4">
        <f t="shared" si="208"/>
        <v>1612.0352600000001</v>
      </c>
      <c r="F695" s="4">
        <f>SUM(F696:F700)</f>
        <v>1612.0352600000001</v>
      </c>
      <c r="G695" s="4">
        <f>SUM(G696:G700)</f>
        <v>0</v>
      </c>
      <c r="H695" s="4">
        <f>SUM(H696:H700)</f>
        <v>0</v>
      </c>
      <c r="I695" s="4">
        <f>SUM(I696:I700)</f>
        <v>0</v>
      </c>
      <c r="J695" s="197" t="s">
        <v>391</v>
      </c>
      <c r="K695" s="68" t="s">
        <v>9</v>
      </c>
    </row>
    <row r="696" spans="1:11" x14ac:dyDescent="0.25">
      <c r="A696" s="201"/>
      <c r="B696" s="89"/>
      <c r="C696" s="203"/>
      <c r="D696" s="64">
        <v>2021</v>
      </c>
      <c r="E696" s="2">
        <f>SUM(F696:I696)</f>
        <v>0</v>
      </c>
      <c r="F696" s="2">
        <v>0</v>
      </c>
      <c r="G696" s="2">
        <v>0</v>
      </c>
      <c r="H696" s="2">
        <v>0</v>
      </c>
      <c r="I696" s="2">
        <v>0</v>
      </c>
      <c r="J696" s="111"/>
      <c r="K696" s="69"/>
    </row>
    <row r="697" spans="1:11" x14ac:dyDescent="0.25">
      <c r="A697" s="201"/>
      <c r="B697" s="89"/>
      <c r="C697" s="203"/>
      <c r="D697" s="64">
        <v>2022</v>
      </c>
      <c r="E697" s="2">
        <f t="shared" ref="E697:E700" si="209">SUM(F697:I697)</f>
        <v>0</v>
      </c>
      <c r="F697" s="2">
        <v>0</v>
      </c>
      <c r="G697" s="2">
        <v>0</v>
      </c>
      <c r="H697" s="2">
        <v>0</v>
      </c>
      <c r="I697" s="2">
        <v>0</v>
      </c>
      <c r="J697" s="111"/>
      <c r="K697" s="69"/>
    </row>
    <row r="698" spans="1:11" x14ac:dyDescent="0.25">
      <c r="A698" s="201"/>
      <c r="B698" s="89"/>
      <c r="C698" s="203"/>
      <c r="D698" s="64">
        <v>2023</v>
      </c>
      <c r="E698" s="2">
        <f t="shared" si="209"/>
        <v>1612.0352600000001</v>
      </c>
      <c r="F698" s="2">
        <v>1612.0352600000001</v>
      </c>
      <c r="G698" s="2">
        <v>0</v>
      </c>
      <c r="H698" s="2">
        <v>0</v>
      </c>
      <c r="I698" s="2">
        <v>0</v>
      </c>
      <c r="J698" s="111"/>
      <c r="K698" s="69"/>
    </row>
    <row r="699" spans="1:11" x14ac:dyDescent="0.25">
      <c r="A699" s="201"/>
      <c r="B699" s="89"/>
      <c r="C699" s="203"/>
      <c r="D699" s="64">
        <v>2024</v>
      </c>
      <c r="E699" s="2">
        <f t="shared" si="209"/>
        <v>0</v>
      </c>
      <c r="F699" s="2">
        <v>0</v>
      </c>
      <c r="G699" s="2">
        <v>0</v>
      </c>
      <c r="H699" s="2">
        <v>0</v>
      </c>
      <c r="I699" s="2">
        <v>0</v>
      </c>
      <c r="J699" s="111"/>
      <c r="K699" s="69"/>
    </row>
    <row r="700" spans="1:11" x14ac:dyDescent="0.25">
      <c r="A700" s="202"/>
      <c r="B700" s="90"/>
      <c r="C700" s="204"/>
      <c r="D700" s="64">
        <v>2025</v>
      </c>
      <c r="E700" s="2">
        <f t="shared" si="209"/>
        <v>0</v>
      </c>
      <c r="F700" s="2">
        <v>0</v>
      </c>
      <c r="G700" s="2">
        <v>0</v>
      </c>
      <c r="H700" s="2">
        <v>0</v>
      </c>
      <c r="I700" s="2">
        <v>0</v>
      </c>
      <c r="J700" s="112"/>
      <c r="K700" s="70"/>
    </row>
    <row r="701" spans="1:11" x14ac:dyDescent="0.25">
      <c r="A701" s="97" t="s">
        <v>205</v>
      </c>
      <c r="B701" s="94" t="s">
        <v>206</v>
      </c>
      <c r="C701" s="97" t="s">
        <v>8</v>
      </c>
      <c r="D701" s="7" t="s">
        <v>0</v>
      </c>
      <c r="E701" s="1">
        <f t="shared" si="208"/>
        <v>302946.56923999998</v>
      </c>
      <c r="F701" s="1">
        <f>SUM(F702:F706)</f>
        <v>302946.56923999998</v>
      </c>
      <c r="G701" s="1">
        <f>SUM(G702:G706)</f>
        <v>0</v>
      </c>
      <c r="H701" s="1">
        <f>SUM(H702:H706)</f>
        <v>0</v>
      </c>
      <c r="I701" s="1">
        <f>SUM(I702:I706)</f>
        <v>0</v>
      </c>
      <c r="J701" s="94"/>
      <c r="K701" s="97" t="s">
        <v>17</v>
      </c>
    </row>
    <row r="702" spans="1:11" x14ac:dyDescent="0.25">
      <c r="A702" s="98"/>
      <c r="B702" s="95"/>
      <c r="C702" s="98"/>
      <c r="D702" s="17">
        <v>2021</v>
      </c>
      <c r="E702" s="8">
        <f>SUM(F702:I702)</f>
        <v>51732.78</v>
      </c>
      <c r="F702" s="8">
        <f>SUM(F708,F714)</f>
        <v>51732.78</v>
      </c>
      <c r="G702" s="8">
        <f t="shared" ref="F702:I706" si="210">SUM(G708,G714)</f>
        <v>0</v>
      </c>
      <c r="H702" s="8">
        <f t="shared" si="210"/>
        <v>0</v>
      </c>
      <c r="I702" s="8">
        <f t="shared" si="210"/>
        <v>0</v>
      </c>
      <c r="J702" s="95"/>
      <c r="K702" s="98"/>
    </row>
    <row r="703" spans="1:11" x14ac:dyDescent="0.25">
      <c r="A703" s="98"/>
      <c r="B703" s="95"/>
      <c r="C703" s="98"/>
      <c r="D703" s="17">
        <v>2022</v>
      </c>
      <c r="E703" s="8">
        <f t="shared" ref="E703:E706" si="211">SUM(F703:I703)</f>
        <v>61208.69169</v>
      </c>
      <c r="F703" s="8">
        <f t="shared" si="210"/>
        <v>61208.69169</v>
      </c>
      <c r="G703" s="8">
        <f t="shared" si="210"/>
        <v>0</v>
      </c>
      <c r="H703" s="8">
        <f t="shared" si="210"/>
        <v>0</v>
      </c>
      <c r="I703" s="8">
        <f t="shared" si="210"/>
        <v>0</v>
      </c>
      <c r="J703" s="95"/>
      <c r="K703" s="98"/>
    </row>
    <row r="704" spans="1:11" x14ac:dyDescent="0.25">
      <c r="A704" s="98"/>
      <c r="B704" s="95"/>
      <c r="C704" s="98"/>
      <c r="D704" s="17">
        <v>2023</v>
      </c>
      <c r="E704" s="8">
        <f t="shared" si="211"/>
        <v>64182.168590000001</v>
      </c>
      <c r="F704" s="8">
        <f t="shared" si="210"/>
        <v>64182.168590000001</v>
      </c>
      <c r="G704" s="8">
        <f t="shared" si="210"/>
        <v>0</v>
      </c>
      <c r="H704" s="8">
        <f t="shared" si="210"/>
        <v>0</v>
      </c>
      <c r="I704" s="8">
        <f t="shared" si="210"/>
        <v>0</v>
      </c>
      <c r="J704" s="95"/>
      <c r="K704" s="98"/>
    </row>
    <row r="705" spans="1:11" x14ac:dyDescent="0.25">
      <c r="A705" s="98"/>
      <c r="B705" s="95"/>
      <c r="C705" s="98"/>
      <c r="D705" s="17">
        <v>2024</v>
      </c>
      <c r="E705" s="8">
        <f t="shared" si="211"/>
        <v>62911.464479999995</v>
      </c>
      <c r="F705" s="8">
        <f t="shared" si="210"/>
        <v>62911.464479999995</v>
      </c>
      <c r="G705" s="8">
        <f t="shared" si="210"/>
        <v>0</v>
      </c>
      <c r="H705" s="8">
        <f t="shared" si="210"/>
        <v>0</v>
      </c>
      <c r="I705" s="8">
        <f t="shared" si="210"/>
        <v>0</v>
      </c>
      <c r="J705" s="95"/>
      <c r="K705" s="98"/>
    </row>
    <row r="706" spans="1:11" x14ac:dyDescent="0.25">
      <c r="A706" s="99"/>
      <c r="B706" s="96"/>
      <c r="C706" s="99"/>
      <c r="D706" s="17">
        <v>2025</v>
      </c>
      <c r="E706" s="8">
        <f t="shared" si="211"/>
        <v>62911.464479999995</v>
      </c>
      <c r="F706" s="8">
        <f t="shared" si="210"/>
        <v>62911.464479999995</v>
      </c>
      <c r="G706" s="8">
        <f t="shared" si="210"/>
        <v>0</v>
      </c>
      <c r="H706" s="8">
        <f t="shared" si="210"/>
        <v>0</v>
      </c>
      <c r="I706" s="8">
        <f t="shared" si="210"/>
        <v>0</v>
      </c>
      <c r="J706" s="96"/>
      <c r="K706" s="99"/>
    </row>
    <row r="707" spans="1:11" x14ac:dyDescent="0.25">
      <c r="A707" s="67" t="s">
        <v>207</v>
      </c>
      <c r="B707" s="75" t="s">
        <v>208</v>
      </c>
      <c r="C707" s="67" t="s">
        <v>8</v>
      </c>
      <c r="D707" s="20" t="s">
        <v>0</v>
      </c>
      <c r="E707" s="4">
        <f t="shared" ref="E707" si="212">SUM(F707:I707)</f>
        <v>301202.48923999997</v>
      </c>
      <c r="F707" s="4">
        <f>SUM(F708:F712)</f>
        <v>301202.48923999997</v>
      </c>
      <c r="G707" s="4">
        <f>SUM(G708:G712)</f>
        <v>0</v>
      </c>
      <c r="H707" s="4">
        <f>SUM(H708:H712)</f>
        <v>0</v>
      </c>
      <c r="I707" s="4">
        <f>SUM(I708:I712)</f>
        <v>0</v>
      </c>
      <c r="J707" s="200" t="s">
        <v>301</v>
      </c>
      <c r="K707" s="67" t="s">
        <v>17</v>
      </c>
    </row>
    <row r="708" spans="1:11" x14ac:dyDescent="0.25">
      <c r="A708" s="67"/>
      <c r="B708" s="75"/>
      <c r="C708" s="67"/>
      <c r="D708" s="16">
        <v>2021</v>
      </c>
      <c r="E708" s="2">
        <f>SUM(F708:I708)</f>
        <v>49988.7</v>
      </c>
      <c r="F708" s="2">
        <v>49988.7</v>
      </c>
      <c r="G708" s="2">
        <v>0</v>
      </c>
      <c r="H708" s="2">
        <v>0</v>
      </c>
      <c r="I708" s="2">
        <v>0</v>
      </c>
      <c r="J708" s="200"/>
      <c r="K708" s="67"/>
    </row>
    <row r="709" spans="1:11" x14ac:dyDescent="0.25">
      <c r="A709" s="67"/>
      <c r="B709" s="75"/>
      <c r="C709" s="67"/>
      <c r="D709" s="16">
        <v>2022</v>
      </c>
      <c r="E709" s="2">
        <f t="shared" ref="E709:E713" si="213">SUM(F709:I709)</f>
        <v>61208.69169</v>
      </c>
      <c r="F709" s="2">
        <v>61208.69169</v>
      </c>
      <c r="G709" s="2">
        <v>0</v>
      </c>
      <c r="H709" s="2">
        <v>0</v>
      </c>
      <c r="I709" s="2">
        <v>0</v>
      </c>
      <c r="J709" s="200"/>
      <c r="K709" s="67"/>
    </row>
    <row r="710" spans="1:11" x14ac:dyDescent="0.25">
      <c r="A710" s="67"/>
      <c r="B710" s="75"/>
      <c r="C710" s="67"/>
      <c r="D710" s="16">
        <v>2023</v>
      </c>
      <c r="E710" s="2">
        <f t="shared" si="213"/>
        <v>64182.168590000001</v>
      </c>
      <c r="F710" s="2">
        <v>64182.168590000001</v>
      </c>
      <c r="G710" s="2">
        <v>0</v>
      </c>
      <c r="H710" s="2">
        <v>0</v>
      </c>
      <c r="I710" s="2">
        <v>0</v>
      </c>
      <c r="J710" s="200"/>
      <c r="K710" s="67"/>
    </row>
    <row r="711" spans="1:11" x14ac:dyDescent="0.25">
      <c r="A711" s="67"/>
      <c r="B711" s="75"/>
      <c r="C711" s="67"/>
      <c r="D711" s="16">
        <v>2024</v>
      </c>
      <c r="E711" s="2">
        <f t="shared" si="213"/>
        <v>62911.464479999995</v>
      </c>
      <c r="F711" s="2">
        <f>62911464.48/1000</f>
        <v>62911.464479999995</v>
      </c>
      <c r="G711" s="2">
        <v>0</v>
      </c>
      <c r="H711" s="2">
        <v>0</v>
      </c>
      <c r="I711" s="2">
        <v>0</v>
      </c>
      <c r="J711" s="200"/>
      <c r="K711" s="67"/>
    </row>
    <row r="712" spans="1:11" x14ac:dyDescent="0.25">
      <c r="A712" s="67"/>
      <c r="B712" s="75"/>
      <c r="C712" s="67"/>
      <c r="D712" s="16">
        <v>2025</v>
      </c>
      <c r="E712" s="2">
        <f t="shared" si="213"/>
        <v>62911.464479999995</v>
      </c>
      <c r="F712" s="2">
        <f>62911464.48/1000</f>
        <v>62911.464479999995</v>
      </c>
      <c r="G712" s="2">
        <v>0</v>
      </c>
      <c r="H712" s="2">
        <v>0</v>
      </c>
      <c r="I712" s="2">
        <v>0</v>
      </c>
      <c r="J712" s="200"/>
      <c r="K712" s="67"/>
    </row>
    <row r="713" spans="1:11" x14ac:dyDescent="0.25">
      <c r="A713" s="67" t="s">
        <v>209</v>
      </c>
      <c r="B713" s="75" t="s">
        <v>210</v>
      </c>
      <c r="C713" s="68">
        <v>2021</v>
      </c>
      <c r="D713" s="20" t="s">
        <v>0</v>
      </c>
      <c r="E713" s="4">
        <f t="shared" si="213"/>
        <v>1744.08</v>
      </c>
      <c r="F713" s="4">
        <f>SUM(F714:F718)</f>
        <v>1744.08</v>
      </c>
      <c r="G713" s="4">
        <f>SUM(G714:G718)</f>
        <v>0</v>
      </c>
      <c r="H713" s="4">
        <f>SUM(H714:H718)</f>
        <v>0</v>
      </c>
      <c r="I713" s="4">
        <f>SUM(I714:I718)</f>
        <v>0</v>
      </c>
      <c r="J713" s="200" t="s">
        <v>302</v>
      </c>
      <c r="K713" s="68" t="s">
        <v>17</v>
      </c>
    </row>
    <row r="714" spans="1:11" x14ac:dyDescent="0.25">
      <c r="A714" s="67"/>
      <c r="B714" s="75"/>
      <c r="C714" s="69"/>
      <c r="D714" s="16">
        <v>2021</v>
      </c>
      <c r="E714" s="2">
        <f>SUM(F714:I714)</f>
        <v>1744.08</v>
      </c>
      <c r="F714" s="2">
        <f>1744080/1000</f>
        <v>1744.08</v>
      </c>
      <c r="G714" s="2">
        <v>0</v>
      </c>
      <c r="H714" s="2">
        <v>0</v>
      </c>
      <c r="I714" s="2">
        <v>0</v>
      </c>
      <c r="J714" s="200"/>
      <c r="K714" s="69"/>
    </row>
    <row r="715" spans="1:11" x14ac:dyDescent="0.25">
      <c r="A715" s="67"/>
      <c r="B715" s="75"/>
      <c r="C715" s="69"/>
      <c r="D715" s="16">
        <v>2022</v>
      </c>
      <c r="E715" s="2">
        <f t="shared" ref="E715:E719" si="214">SUM(F715:I715)</f>
        <v>0</v>
      </c>
      <c r="F715" s="2">
        <v>0</v>
      </c>
      <c r="G715" s="2">
        <v>0</v>
      </c>
      <c r="H715" s="2">
        <v>0</v>
      </c>
      <c r="I715" s="2">
        <v>0</v>
      </c>
      <c r="J715" s="200"/>
      <c r="K715" s="69"/>
    </row>
    <row r="716" spans="1:11" x14ac:dyDescent="0.25">
      <c r="A716" s="67"/>
      <c r="B716" s="75"/>
      <c r="C716" s="69"/>
      <c r="D716" s="16">
        <v>2023</v>
      </c>
      <c r="E716" s="2">
        <f t="shared" si="214"/>
        <v>0</v>
      </c>
      <c r="F716" s="2">
        <v>0</v>
      </c>
      <c r="G716" s="2">
        <v>0</v>
      </c>
      <c r="H716" s="2">
        <v>0</v>
      </c>
      <c r="I716" s="2">
        <v>0</v>
      </c>
      <c r="J716" s="200"/>
      <c r="K716" s="69"/>
    </row>
    <row r="717" spans="1:11" x14ac:dyDescent="0.25">
      <c r="A717" s="67"/>
      <c r="B717" s="75"/>
      <c r="C717" s="69"/>
      <c r="D717" s="16">
        <v>2024</v>
      </c>
      <c r="E717" s="2">
        <f t="shared" si="214"/>
        <v>0</v>
      </c>
      <c r="F717" s="2">
        <v>0</v>
      </c>
      <c r="G717" s="2">
        <v>0</v>
      </c>
      <c r="H717" s="2">
        <v>0</v>
      </c>
      <c r="I717" s="2">
        <v>0</v>
      </c>
      <c r="J717" s="200"/>
      <c r="K717" s="69"/>
    </row>
    <row r="718" spans="1:11" x14ac:dyDescent="0.25">
      <c r="A718" s="67"/>
      <c r="B718" s="75"/>
      <c r="C718" s="70"/>
      <c r="D718" s="16">
        <v>2025</v>
      </c>
      <c r="E718" s="2">
        <f t="shared" si="214"/>
        <v>0</v>
      </c>
      <c r="F718" s="2">
        <v>0</v>
      </c>
      <c r="G718" s="2">
        <v>0</v>
      </c>
      <c r="H718" s="2">
        <v>0</v>
      </c>
      <c r="I718" s="2">
        <v>0</v>
      </c>
      <c r="J718" s="200"/>
      <c r="K718" s="70"/>
    </row>
    <row r="719" spans="1:11" x14ac:dyDescent="0.25">
      <c r="A719" s="86" t="s">
        <v>211</v>
      </c>
      <c r="B719" s="87" t="s">
        <v>212</v>
      </c>
      <c r="C719" s="86" t="s">
        <v>8</v>
      </c>
      <c r="D719" s="7" t="s">
        <v>0</v>
      </c>
      <c r="E719" s="1">
        <f t="shared" si="214"/>
        <v>166565.04940999998</v>
      </c>
      <c r="F719" s="1">
        <f>SUM(F720:F724)</f>
        <v>166565.04940999998</v>
      </c>
      <c r="G719" s="1">
        <f>SUM(G720:G724)</f>
        <v>0</v>
      </c>
      <c r="H719" s="1">
        <f>SUM(H720:H724)</f>
        <v>0</v>
      </c>
      <c r="I719" s="1">
        <f>SUM(I720:I724)</f>
        <v>0</v>
      </c>
      <c r="J719" s="207"/>
      <c r="K719" s="86" t="s">
        <v>18</v>
      </c>
    </row>
    <row r="720" spans="1:11" x14ac:dyDescent="0.25">
      <c r="A720" s="86"/>
      <c r="B720" s="87"/>
      <c r="C720" s="86"/>
      <c r="D720" s="17">
        <v>2021</v>
      </c>
      <c r="E720" s="8">
        <f>SUM(F720:I720)</f>
        <v>26591.1</v>
      </c>
      <c r="F720" s="8">
        <f>F726</f>
        <v>26591.1</v>
      </c>
      <c r="G720" s="8">
        <f>G726</f>
        <v>0</v>
      </c>
      <c r="H720" s="8">
        <f>H726</f>
        <v>0</v>
      </c>
      <c r="I720" s="8">
        <f>I726</f>
        <v>0</v>
      </c>
      <c r="J720" s="207"/>
      <c r="K720" s="86"/>
    </row>
    <row r="721" spans="1:11" x14ac:dyDescent="0.25">
      <c r="A721" s="86"/>
      <c r="B721" s="87"/>
      <c r="C721" s="86"/>
      <c r="D721" s="17">
        <v>2022</v>
      </c>
      <c r="E721" s="8">
        <f t="shared" ref="E721:E725" si="215">SUM(F721:I721)</f>
        <v>34115.4</v>
      </c>
      <c r="F721" s="8">
        <f t="shared" ref="F721:I724" si="216">F727</f>
        <v>34115.4</v>
      </c>
      <c r="G721" s="8">
        <f t="shared" si="216"/>
        <v>0</v>
      </c>
      <c r="H721" s="8">
        <f t="shared" si="216"/>
        <v>0</v>
      </c>
      <c r="I721" s="8">
        <f t="shared" si="216"/>
        <v>0</v>
      </c>
      <c r="J721" s="207"/>
      <c r="K721" s="86"/>
    </row>
    <row r="722" spans="1:11" x14ac:dyDescent="0.25">
      <c r="A722" s="86"/>
      <c r="B722" s="87"/>
      <c r="C722" s="86"/>
      <c r="D722" s="17">
        <v>2023</v>
      </c>
      <c r="E722" s="8">
        <f t="shared" si="215"/>
        <v>35980.883410000002</v>
      </c>
      <c r="F722" s="8">
        <f t="shared" si="216"/>
        <v>35980.883410000002</v>
      </c>
      <c r="G722" s="8">
        <f t="shared" si="216"/>
        <v>0</v>
      </c>
      <c r="H722" s="8">
        <f t="shared" si="216"/>
        <v>0</v>
      </c>
      <c r="I722" s="8">
        <f t="shared" si="216"/>
        <v>0</v>
      </c>
      <c r="J722" s="207"/>
      <c r="K722" s="86"/>
    </row>
    <row r="723" spans="1:11" x14ac:dyDescent="0.25">
      <c r="A723" s="86"/>
      <c r="B723" s="87"/>
      <c r="C723" s="86"/>
      <c r="D723" s="17">
        <v>2024</v>
      </c>
      <c r="E723" s="8">
        <f t="shared" si="215"/>
        <v>34938.832999999999</v>
      </c>
      <c r="F723" s="8">
        <f t="shared" si="216"/>
        <v>34938.832999999999</v>
      </c>
      <c r="G723" s="8">
        <f t="shared" si="216"/>
        <v>0</v>
      </c>
      <c r="H723" s="8">
        <f t="shared" si="216"/>
        <v>0</v>
      </c>
      <c r="I723" s="8">
        <f t="shared" si="216"/>
        <v>0</v>
      </c>
      <c r="J723" s="207"/>
      <c r="K723" s="86"/>
    </row>
    <row r="724" spans="1:11" x14ac:dyDescent="0.25">
      <c r="A724" s="86"/>
      <c r="B724" s="87"/>
      <c r="C724" s="86"/>
      <c r="D724" s="17">
        <v>2025</v>
      </c>
      <c r="E724" s="8">
        <f t="shared" si="215"/>
        <v>34938.832999999999</v>
      </c>
      <c r="F724" s="8">
        <f t="shared" si="216"/>
        <v>34938.832999999999</v>
      </c>
      <c r="G724" s="8">
        <f t="shared" si="216"/>
        <v>0</v>
      </c>
      <c r="H724" s="8">
        <f t="shared" si="216"/>
        <v>0</v>
      </c>
      <c r="I724" s="8">
        <f t="shared" si="216"/>
        <v>0</v>
      </c>
      <c r="J724" s="207"/>
      <c r="K724" s="86"/>
    </row>
    <row r="725" spans="1:11" x14ac:dyDescent="0.25">
      <c r="A725" s="67" t="s">
        <v>213</v>
      </c>
      <c r="B725" s="75" t="s">
        <v>214</v>
      </c>
      <c r="C725" s="68" t="s">
        <v>8</v>
      </c>
      <c r="D725" s="20" t="s">
        <v>0</v>
      </c>
      <c r="E725" s="4">
        <f t="shared" si="215"/>
        <v>166565.04940999998</v>
      </c>
      <c r="F725" s="4">
        <f>SUM(F726:F730)</f>
        <v>166565.04940999998</v>
      </c>
      <c r="G725" s="4">
        <f>SUM(G726:G730)</f>
        <v>0</v>
      </c>
      <c r="H725" s="4">
        <f>SUM(H726:H730)</f>
        <v>0</v>
      </c>
      <c r="I725" s="4">
        <f>SUM(I726:I730)</f>
        <v>0</v>
      </c>
      <c r="J725" s="200" t="s">
        <v>303</v>
      </c>
      <c r="K725" s="67" t="s">
        <v>18</v>
      </c>
    </row>
    <row r="726" spans="1:11" x14ac:dyDescent="0.25">
      <c r="A726" s="67"/>
      <c r="B726" s="75"/>
      <c r="C726" s="69"/>
      <c r="D726" s="16">
        <v>2021</v>
      </c>
      <c r="E726" s="2">
        <f>SUM(F726:I726)</f>
        <v>26591.1</v>
      </c>
      <c r="F726" s="2">
        <v>26591.1</v>
      </c>
      <c r="G726" s="2">
        <v>0</v>
      </c>
      <c r="H726" s="2">
        <v>0</v>
      </c>
      <c r="I726" s="2">
        <v>0</v>
      </c>
      <c r="J726" s="200"/>
      <c r="K726" s="67"/>
    </row>
    <row r="727" spans="1:11" x14ac:dyDescent="0.25">
      <c r="A727" s="67"/>
      <c r="B727" s="75"/>
      <c r="C727" s="69"/>
      <c r="D727" s="16">
        <v>2022</v>
      </c>
      <c r="E727" s="2">
        <f t="shared" ref="E727:E730" si="217">SUM(F727:I727)</f>
        <v>34115.4</v>
      </c>
      <c r="F727" s="2">
        <v>34115.4</v>
      </c>
      <c r="G727" s="2">
        <v>0</v>
      </c>
      <c r="H727" s="2">
        <v>0</v>
      </c>
      <c r="I727" s="2">
        <v>0</v>
      </c>
      <c r="J727" s="200"/>
      <c r="K727" s="67"/>
    </row>
    <row r="728" spans="1:11" x14ac:dyDescent="0.25">
      <c r="A728" s="67"/>
      <c r="B728" s="75"/>
      <c r="C728" s="69"/>
      <c r="D728" s="16">
        <v>2023</v>
      </c>
      <c r="E728" s="2">
        <f t="shared" si="217"/>
        <v>35980.883410000002</v>
      </c>
      <c r="F728" s="2">
        <f>35620.88341+360</f>
        <v>35980.883410000002</v>
      </c>
      <c r="G728" s="2">
        <v>0</v>
      </c>
      <c r="H728" s="2">
        <v>0</v>
      </c>
      <c r="I728" s="2">
        <v>0</v>
      </c>
      <c r="J728" s="200"/>
      <c r="K728" s="67"/>
    </row>
    <row r="729" spans="1:11" x14ac:dyDescent="0.25">
      <c r="A729" s="67"/>
      <c r="B729" s="75"/>
      <c r="C729" s="69"/>
      <c r="D729" s="16">
        <v>2024</v>
      </c>
      <c r="E729" s="2">
        <f t="shared" si="217"/>
        <v>34938.832999999999</v>
      </c>
      <c r="F729" s="2">
        <v>34938.832999999999</v>
      </c>
      <c r="G729" s="2">
        <v>0</v>
      </c>
      <c r="H729" s="2">
        <v>0</v>
      </c>
      <c r="I729" s="2">
        <v>0</v>
      </c>
      <c r="J729" s="200"/>
      <c r="K729" s="67"/>
    </row>
    <row r="730" spans="1:11" x14ac:dyDescent="0.25">
      <c r="A730" s="67"/>
      <c r="B730" s="75"/>
      <c r="C730" s="70"/>
      <c r="D730" s="16">
        <v>2025</v>
      </c>
      <c r="E730" s="2">
        <f t="shared" si="217"/>
        <v>34938.832999999999</v>
      </c>
      <c r="F730" s="2">
        <v>34938.832999999999</v>
      </c>
      <c r="G730" s="2">
        <v>0</v>
      </c>
      <c r="H730" s="2">
        <v>0</v>
      </c>
      <c r="I730" s="2">
        <v>0</v>
      </c>
      <c r="J730" s="200"/>
      <c r="K730" s="67"/>
    </row>
    <row r="731" spans="1:11" x14ac:dyDescent="0.25">
      <c r="A731" s="9"/>
      <c r="B731" s="10"/>
      <c r="C731" s="10"/>
      <c r="D731" s="11"/>
      <c r="E731" s="12"/>
      <c r="F731" s="13"/>
      <c r="G731" s="12"/>
      <c r="H731" s="12"/>
      <c r="I731" s="12"/>
      <c r="J731" s="14"/>
      <c r="K731" s="9"/>
    </row>
    <row r="732" spans="1:11" x14ac:dyDescent="0.25">
      <c r="A732" s="15" t="s">
        <v>304</v>
      </c>
      <c r="B732" s="10"/>
      <c r="C732" s="10"/>
      <c r="D732" s="11"/>
      <c r="E732" s="12"/>
      <c r="F732" s="13"/>
      <c r="G732" s="12"/>
      <c r="H732" s="12"/>
      <c r="I732" s="12"/>
      <c r="J732" s="14"/>
      <c r="K732" s="9"/>
    </row>
    <row r="733" spans="1:11" x14ac:dyDescent="0.25">
      <c r="A733" s="205"/>
      <c r="B733" s="206"/>
      <c r="C733" s="206"/>
      <c r="D733" s="206"/>
      <c r="E733" s="206"/>
      <c r="F733" s="206"/>
      <c r="G733" s="206"/>
      <c r="H733" s="206"/>
      <c r="I733" s="206"/>
      <c r="J733" s="206"/>
      <c r="K733" s="206"/>
    </row>
    <row r="736" spans="1:11" x14ac:dyDescent="0.25">
      <c r="E736" s="49"/>
    </row>
  </sheetData>
  <mergeCells count="613">
    <mergeCell ref="C149:C154"/>
    <mergeCell ref="B41:B46"/>
    <mergeCell ref="C41:C46"/>
    <mergeCell ref="A41:A46"/>
    <mergeCell ref="J41:J46"/>
    <mergeCell ref="K41:K46"/>
    <mergeCell ref="A707:A712"/>
    <mergeCell ref="B707:B712"/>
    <mergeCell ref="C707:C712"/>
    <mergeCell ref="J707:J712"/>
    <mergeCell ref="K707:K712"/>
    <mergeCell ref="A677:A682"/>
    <mergeCell ref="B677:B682"/>
    <mergeCell ref="C677:C682"/>
    <mergeCell ref="J677:J682"/>
    <mergeCell ref="K677:K682"/>
    <mergeCell ref="A683:A688"/>
    <mergeCell ref="B683:B688"/>
    <mergeCell ref="C683:C688"/>
    <mergeCell ref="J683:J688"/>
    <mergeCell ref="K683:K688"/>
    <mergeCell ref="A689:A694"/>
    <mergeCell ref="B689:B694"/>
    <mergeCell ref="C689:C694"/>
    <mergeCell ref="A733:K733"/>
    <mergeCell ref="A713:A718"/>
    <mergeCell ref="B713:B718"/>
    <mergeCell ref="C713:C718"/>
    <mergeCell ref="J713:J718"/>
    <mergeCell ref="K713:K718"/>
    <mergeCell ref="A719:A724"/>
    <mergeCell ref="B719:B724"/>
    <mergeCell ref="C719:C724"/>
    <mergeCell ref="J719:J724"/>
    <mergeCell ref="K719:K724"/>
    <mergeCell ref="A725:A730"/>
    <mergeCell ref="B725:B730"/>
    <mergeCell ref="C725:C730"/>
    <mergeCell ref="J725:J730"/>
    <mergeCell ref="K725:K730"/>
    <mergeCell ref="J689:J694"/>
    <mergeCell ref="K689:K694"/>
    <mergeCell ref="A701:A706"/>
    <mergeCell ref="B701:B706"/>
    <mergeCell ref="C701:C706"/>
    <mergeCell ref="J701:J706"/>
    <mergeCell ref="K701:K706"/>
    <mergeCell ref="A665:A670"/>
    <mergeCell ref="B665:B670"/>
    <mergeCell ref="C665:C670"/>
    <mergeCell ref="J665:J670"/>
    <mergeCell ref="K665:K670"/>
    <mergeCell ref="A671:A676"/>
    <mergeCell ref="B671:B676"/>
    <mergeCell ref="C671:C676"/>
    <mergeCell ref="J671:J676"/>
    <mergeCell ref="K671:K676"/>
    <mergeCell ref="A695:A700"/>
    <mergeCell ref="B695:B700"/>
    <mergeCell ref="C695:C700"/>
    <mergeCell ref="J695:J700"/>
    <mergeCell ref="K695:K700"/>
    <mergeCell ref="A653:A658"/>
    <mergeCell ref="B653:B658"/>
    <mergeCell ref="C653:C658"/>
    <mergeCell ref="J653:J658"/>
    <mergeCell ref="K653:K658"/>
    <mergeCell ref="A659:A664"/>
    <mergeCell ref="B659:B664"/>
    <mergeCell ref="C659:C664"/>
    <mergeCell ref="J659:J664"/>
    <mergeCell ref="K659:K664"/>
    <mergeCell ref="A641:A646"/>
    <mergeCell ref="B641:B646"/>
    <mergeCell ref="C641:C646"/>
    <mergeCell ref="J641:J646"/>
    <mergeCell ref="K641:K646"/>
    <mergeCell ref="A647:A652"/>
    <mergeCell ref="B647:B652"/>
    <mergeCell ref="C647:C652"/>
    <mergeCell ref="J647:J652"/>
    <mergeCell ref="K647:K652"/>
    <mergeCell ref="A629:A634"/>
    <mergeCell ref="B629:B634"/>
    <mergeCell ref="C629:C634"/>
    <mergeCell ref="J629:J634"/>
    <mergeCell ref="K629:K634"/>
    <mergeCell ref="A635:A640"/>
    <mergeCell ref="B635:B640"/>
    <mergeCell ref="C635:C640"/>
    <mergeCell ref="J635:J640"/>
    <mergeCell ref="K635:K640"/>
    <mergeCell ref="A611:A616"/>
    <mergeCell ref="B611:B616"/>
    <mergeCell ref="C611:C616"/>
    <mergeCell ref="J611:J616"/>
    <mergeCell ref="K611:K616"/>
    <mergeCell ref="A623:A628"/>
    <mergeCell ref="B623:B628"/>
    <mergeCell ref="C623:C628"/>
    <mergeCell ref="J623:J628"/>
    <mergeCell ref="K623:K628"/>
    <mergeCell ref="A617:A622"/>
    <mergeCell ref="B617:B622"/>
    <mergeCell ref="C617:C622"/>
    <mergeCell ref="J617:J622"/>
    <mergeCell ref="K617:K622"/>
    <mergeCell ref="A599:A604"/>
    <mergeCell ref="B599:B604"/>
    <mergeCell ref="C599:C604"/>
    <mergeCell ref="J599:J604"/>
    <mergeCell ref="K599:K604"/>
    <mergeCell ref="A605:A610"/>
    <mergeCell ref="B605:B610"/>
    <mergeCell ref="C605:C610"/>
    <mergeCell ref="J605:J610"/>
    <mergeCell ref="K605:K610"/>
    <mergeCell ref="A587:A592"/>
    <mergeCell ref="B587:B592"/>
    <mergeCell ref="C587:C592"/>
    <mergeCell ref="J587:J592"/>
    <mergeCell ref="K587:K592"/>
    <mergeCell ref="A593:A598"/>
    <mergeCell ref="B593:B598"/>
    <mergeCell ref="C593:C598"/>
    <mergeCell ref="J593:J598"/>
    <mergeCell ref="K593:K598"/>
    <mergeCell ref="A569:A574"/>
    <mergeCell ref="B569:B574"/>
    <mergeCell ref="C569:C574"/>
    <mergeCell ref="J569:J574"/>
    <mergeCell ref="K569:K574"/>
    <mergeCell ref="A581:A586"/>
    <mergeCell ref="B581:B586"/>
    <mergeCell ref="C581:C586"/>
    <mergeCell ref="J581:J586"/>
    <mergeCell ref="K581:K586"/>
    <mergeCell ref="A575:A580"/>
    <mergeCell ref="B575:B580"/>
    <mergeCell ref="C575:C580"/>
    <mergeCell ref="J575:J580"/>
    <mergeCell ref="K575:K580"/>
    <mergeCell ref="A557:A562"/>
    <mergeCell ref="B557:B562"/>
    <mergeCell ref="C557:C562"/>
    <mergeCell ref="J557:J562"/>
    <mergeCell ref="K557:K562"/>
    <mergeCell ref="A563:A568"/>
    <mergeCell ref="B563:B568"/>
    <mergeCell ref="C563:C568"/>
    <mergeCell ref="J563:J568"/>
    <mergeCell ref="K563:K568"/>
    <mergeCell ref="A545:A550"/>
    <mergeCell ref="B545:B550"/>
    <mergeCell ref="C545:C550"/>
    <mergeCell ref="J545:J550"/>
    <mergeCell ref="K545:K550"/>
    <mergeCell ref="A551:A556"/>
    <mergeCell ref="B551:B556"/>
    <mergeCell ref="C551:C556"/>
    <mergeCell ref="J551:J556"/>
    <mergeCell ref="K551:K556"/>
    <mergeCell ref="A533:A538"/>
    <mergeCell ref="B533:B538"/>
    <mergeCell ref="C533:C538"/>
    <mergeCell ref="J533:J538"/>
    <mergeCell ref="K533:K538"/>
    <mergeCell ref="A539:A544"/>
    <mergeCell ref="B539:B544"/>
    <mergeCell ref="C539:C544"/>
    <mergeCell ref="J539:J544"/>
    <mergeCell ref="K539:K544"/>
    <mergeCell ref="A521:A526"/>
    <mergeCell ref="B521:B526"/>
    <mergeCell ref="C521:C526"/>
    <mergeCell ref="J521:J526"/>
    <mergeCell ref="K521:K526"/>
    <mergeCell ref="A527:A532"/>
    <mergeCell ref="B527:B532"/>
    <mergeCell ref="C527:C532"/>
    <mergeCell ref="J527:J532"/>
    <mergeCell ref="K527:K532"/>
    <mergeCell ref="A497:A502"/>
    <mergeCell ref="B497:B502"/>
    <mergeCell ref="C497:C502"/>
    <mergeCell ref="J497:J502"/>
    <mergeCell ref="K497:K502"/>
    <mergeCell ref="A515:A520"/>
    <mergeCell ref="B515:B520"/>
    <mergeCell ref="C515:C520"/>
    <mergeCell ref="J515:J520"/>
    <mergeCell ref="K515:K520"/>
    <mergeCell ref="A503:A508"/>
    <mergeCell ref="B503:B508"/>
    <mergeCell ref="C503:C508"/>
    <mergeCell ref="J503:J508"/>
    <mergeCell ref="K503:K508"/>
    <mergeCell ref="A509:A514"/>
    <mergeCell ref="B509:B514"/>
    <mergeCell ref="C509:C514"/>
    <mergeCell ref="J509:J514"/>
    <mergeCell ref="K509:K514"/>
    <mergeCell ref="A485:A490"/>
    <mergeCell ref="B485:B490"/>
    <mergeCell ref="C485:C490"/>
    <mergeCell ref="J485:J490"/>
    <mergeCell ref="K485:K490"/>
    <mergeCell ref="A491:A496"/>
    <mergeCell ref="B491:B496"/>
    <mergeCell ref="C491:C496"/>
    <mergeCell ref="J491:J496"/>
    <mergeCell ref="K491:K496"/>
    <mergeCell ref="A473:A478"/>
    <mergeCell ref="B473:B478"/>
    <mergeCell ref="C473:C478"/>
    <mergeCell ref="J473:J478"/>
    <mergeCell ref="K473:K478"/>
    <mergeCell ref="A479:A484"/>
    <mergeCell ref="B479:B484"/>
    <mergeCell ref="C479:C484"/>
    <mergeCell ref="J479:J484"/>
    <mergeCell ref="K479:K484"/>
    <mergeCell ref="A461:A466"/>
    <mergeCell ref="B461:B466"/>
    <mergeCell ref="C461:C466"/>
    <mergeCell ref="J461:J466"/>
    <mergeCell ref="K461:K466"/>
    <mergeCell ref="A467:A472"/>
    <mergeCell ref="B467:B472"/>
    <mergeCell ref="C467:C472"/>
    <mergeCell ref="J467:J472"/>
    <mergeCell ref="K467:K472"/>
    <mergeCell ref="A449:A454"/>
    <mergeCell ref="B449:B454"/>
    <mergeCell ref="C449:C454"/>
    <mergeCell ref="J449:J454"/>
    <mergeCell ref="K449:K454"/>
    <mergeCell ref="A455:A460"/>
    <mergeCell ref="B455:B460"/>
    <mergeCell ref="C455:C460"/>
    <mergeCell ref="J455:J460"/>
    <mergeCell ref="K455:K460"/>
    <mergeCell ref="A437:A442"/>
    <mergeCell ref="B437:B442"/>
    <mergeCell ref="C437:C442"/>
    <mergeCell ref="J437:J442"/>
    <mergeCell ref="K437:K442"/>
    <mergeCell ref="A443:A448"/>
    <mergeCell ref="B443:B448"/>
    <mergeCell ref="C443:C448"/>
    <mergeCell ref="J443:J448"/>
    <mergeCell ref="K443:K448"/>
    <mergeCell ref="A425:A430"/>
    <mergeCell ref="B425:B430"/>
    <mergeCell ref="C425:C430"/>
    <mergeCell ref="J425:J430"/>
    <mergeCell ref="K425:K430"/>
    <mergeCell ref="A431:A436"/>
    <mergeCell ref="B431:B436"/>
    <mergeCell ref="C431:C436"/>
    <mergeCell ref="J431:J436"/>
    <mergeCell ref="K431:K436"/>
    <mergeCell ref="A413:A418"/>
    <mergeCell ref="B413:B418"/>
    <mergeCell ref="C413:C418"/>
    <mergeCell ref="J413:J418"/>
    <mergeCell ref="K413:K418"/>
    <mergeCell ref="A419:A424"/>
    <mergeCell ref="B419:B424"/>
    <mergeCell ref="C419:C424"/>
    <mergeCell ref="J419:J424"/>
    <mergeCell ref="K419:K424"/>
    <mergeCell ref="A401:A406"/>
    <mergeCell ref="B401:B406"/>
    <mergeCell ref="C401:C406"/>
    <mergeCell ref="J401:J406"/>
    <mergeCell ref="K401:K406"/>
    <mergeCell ref="A407:A412"/>
    <mergeCell ref="B407:B412"/>
    <mergeCell ref="C407:C412"/>
    <mergeCell ref="J407:J412"/>
    <mergeCell ref="K407:K412"/>
    <mergeCell ref="A389:A394"/>
    <mergeCell ref="B389:B394"/>
    <mergeCell ref="C389:C394"/>
    <mergeCell ref="J389:J394"/>
    <mergeCell ref="K389:K394"/>
    <mergeCell ref="A395:A400"/>
    <mergeCell ref="B395:B400"/>
    <mergeCell ref="C395:C400"/>
    <mergeCell ref="J395:J400"/>
    <mergeCell ref="K395:K400"/>
    <mergeCell ref="A377:A382"/>
    <mergeCell ref="B377:B382"/>
    <mergeCell ref="C377:C382"/>
    <mergeCell ref="J377:J382"/>
    <mergeCell ref="K377:K382"/>
    <mergeCell ref="A383:A388"/>
    <mergeCell ref="B383:B388"/>
    <mergeCell ref="C383:C388"/>
    <mergeCell ref="J383:J388"/>
    <mergeCell ref="K383:K388"/>
    <mergeCell ref="A365:A370"/>
    <mergeCell ref="B365:B370"/>
    <mergeCell ref="C365:C370"/>
    <mergeCell ref="J365:J370"/>
    <mergeCell ref="K365:K370"/>
    <mergeCell ref="A371:A376"/>
    <mergeCell ref="B371:B376"/>
    <mergeCell ref="C371:C376"/>
    <mergeCell ref="J371:J376"/>
    <mergeCell ref="K371:K376"/>
    <mergeCell ref="A353:A358"/>
    <mergeCell ref="B353:B358"/>
    <mergeCell ref="C353:C358"/>
    <mergeCell ref="J353:J358"/>
    <mergeCell ref="K353:K358"/>
    <mergeCell ref="A359:A364"/>
    <mergeCell ref="B359:B364"/>
    <mergeCell ref="C359:C364"/>
    <mergeCell ref="J359:J364"/>
    <mergeCell ref="K359:K364"/>
    <mergeCell ref="A341:A346"/>
    <mergeCell ref="B341:B346"/>
    <mergeCell ref="C341:C346"/>
    <mergeCell ref="J341:J346"/>
    <mergeCell ref="K341:K346"/>
    <mergeCell ref="A347:A352"/>
    <mergeCell ref="B347:B352"/>
    <mergeCell ref="C347:C352"/>
    <mergeCell ref="J347:J352"/>
    <mergeCell ref="K347:K352"/>
    <mergeCell ref="A329:A334"/>
    <mergeCell ref="B329:B334"/>
    <mergeCell ref="C329:C334"/>
    <mergeCell ref="J329:J334"/>
    <mergeCell ref="K329:K334"/>
    <mergeCell ref="A335:A340"/>
    <mergeCell ref="B335:B340"/>
    <mergeCell ref="C335:C340"/>
    <mergeCell ref="J335:J340"/>
    <mergeCell ref="K335:K340"/>
    <mergeCell ref="A311:A316"/>
    <mergeCell ref="B311:B316"/>
    <mergeCell ref="C311:C316"/>
    <mergeCell ref="J311:J316"/>
    <mergeCell ref="K311:K316"/>
    <mergeCell ref="A323:A328"/>
    <mergeCell ref="B323:B328"/>
    <mergeCell ref="C323:C328"/>
    <mergeCell ref="J323:J328"/>
    <mergeCell ref="K323:K328"/>
    <mergeCell ref="A317:A322"/>
    <mergeCell ref="B317:B322"/>
    <mergeCell ref="C317:C322"/>
    <mergeCell ref="J317:J322"/>
    <mergeCell ref="K317:K322"/>
    <mergeCell ref="A299:A304"/>
    <mergeCell ref="B299:B304"/>
    <mergeCell ref="C299:C304"/>
    <mergeCell ref="J299:J304"/>
    <mergeCell ref="K299:K304"/>
    <mergeCell ref="A305:A310"/>
    <mergeCell ref="B305:B310"/>
    <mergeCell ref="C305:C310"/>
    <mergeCell ref="J305:J310"/>
    <mergeCell ref="K305:K310"/>
    <mergeCell ref="A287:A292"/>
    <mergeCell ref="B287:B292"/>
    <mergeCell ref="C287:C292"/>
    <mergeCell ref="J287:J292"/>
    <mergeCell ref="K287:K292"/>
    <mergeCell ref="A293:A298"/>
    <mergeCell ref="B293:B298"/>
    <mergeCell ref="C293:C298"/>
    <mergeCell ref="J293:J298"/>
    <mergeCell ref="K293:K298"/>
    <mergeCell ref="A275:A280"/>
    <mergeCell ref="B275:B280"/>
    <mergeCell ref="C275:C280"/>
    <mergeCell ref="J275:J280"/>
    <mergeCell ref="K275:K280"/>
    <mergeCell ref="A281:A286"/>
    <mergeCell ref="B281:B286"/>
    <mergeCell ref="C281:C286"/>
    <mergeCell ref="J281:J286"/>
    <mergeCell ref="K281:K286"/>
    <mergeCell ref="A263:A268"/>
    <mergeCell ref="B263:B268"/>
    <mergeCell ref="C263:C268"/>
    <mergeCell ref="J263:J268"/>
    <mergeCell ref="K263:K268"/>
    <mergeCell ref="A269:A274"/>
    <mergeCell ref="B269:B274"/>
    <mergeCell ref="C269:C274"/>
    <mergeCell ref="J269:J274"/>
    <mergeCell ref="K269:K274"/>
    <mergeCell ref="A251:A256"/>
    <mergeCell ref="B251:B256"/>
    <mergeCell ref="C251:C256"/>
    <mergeCell ref="J251:J256"/>
    <mergeCell ref="K251:K256"/>
    <mergeCell ref="A257:A262"/>
    <mergeCell ref="B257:B262"/>
    <mergeCell ref="C257:C262"/>
    <mergeCell ref="J257:J262"/>
    <mergeCell ref="K257:K262"/>
    <mergeCell ref="A239:A244"/>
    <mergeCell ref="B239:B244"/>
    <mergeCell ref="C239:C244"/>
    <mergeCell ref="J239:J244"/>
    <mergeCell ref="K239:K244"/>
    <mergeCell ref="A245:A250"/>
    <mergeCell ref="B245:B250"/>
    <mergeCell ref="C245:C250"/>
    <mergeCell ref="J245:J250"/>
    <mergeCell ref="K245:K250"/>
    <mergeCell ref="A227:A232"/>
    <mergeCell ref="B227:B232"/>
    <mergeCell ref="C227:C232"/>
    <mergeCell ref="J227:J232"/>
    <mergeCell ref="K227:K232"/>
    <mergeCell ref="A233:A238"/>
    <mergeCell ref="B233:B238"/>
    <mergeCell ref="C233:C238"/>
    <mergeCell ref="J233:J238"/>
    <mergeCell ref="K233:K238"/>
    <mergeCell ref="A215:A220"/>
    <mergeCell ref="B215:B220"/>
    <mergeCell ref="C215:C220"/>
    <mergeCell ref="J215:J220"/>
    <mergeCell ref="K215:K220"/>
    <mergeCell ref="A221:A226"/>
    <mergeCell ref="B221:B226"/>
    <mergeCell ref="C221:C226"/>
    <mergeCell ref="J221:J226"/>
    <mergeCell ref="K221:K226"/>
    <mergeCell ref="A203:A208"/>
    <mergeCell ref="B203:B208"/>
    <mergeCell ref="C203:C208"/>
    <mergeCell ref="J203:J208"/>
    <mergeCell ref="K203:K208"/>
    <mergeCell ref="A209:A214"/>
    <mergeCell ref="B209:B214"/>
    <mergeCell ref="C209:C214"/>
    <mergeCell ref="J209:J214"/>
    <mergeCell ref="K209:K214"/>
    <mergeCell ref="A191:A196"/>
    <mergeCell ref="B191:B196"/>
    <mergeCell ref="C191:C196"/>
    <mergeCell ref="J191:J196"/>
    <mergeCell ref="K191:K196"/>
    <mergeCell ref="A197:A202"/>
    <mergeCell ref="B197:B202"/>
    <mergeCell ref="C197:C202"/>
    <mergeCell ref="J197:J202"/>
    <mergeCell ref="K197:K202"/>
    <mergeCell ref="A167:A172"/>
    <mergeCell ref="B167:B172"/>
    <mergeCell ref="C167:C172"/>
    <mergeCell ref="J167:J172"/>
    <mergeCell ref="K167:K172"/>
    <mergeCell ref="A185:A190"/>
    <mergeCell ref="B185:B190"/>
    <mergeCell ref="C185:C190"/>
    <mergeCell ref="J185:J190"/>
    <mergeCell ref="K185:K190"/>
    <mergeCell ref="B173:B178"/>
    <mergeCell ref="B179:B184"/>
    <mergeCell ref="C173:C178"/>
    <mergeCell ref="C179:C184"/>
    <mergeCell ref="A173:A178"/>
    <mergeCell ref="A179:A184"/>
    <mergeCell ref="J173:J178"/>
    <mergeCell ref="K179:K184"/>
    <mergeCell ref="K173:K178"/>
    <mergeCell ref="J179:J184"/>
    <mergeCell ref="A137:A142"/>
    <mergeCell ref="B137:B142"/>
    <mergeCell ref="C137:C142"/>
    <mergeCell ref="J137:J142"/>
    <mergeCell ref="K137:K142"/>
    <mergeCell ref="A161:A166"/>
    <mergeCell ref="B161:B166"/>
    <mergeCell ref="C161:C166"/>
    <mergeCell ref="J161:J166"/>
    <mergeCell ref="K161:K166"/>
    <mergeCell ref="A143:A148"/>
    <mergeCell ref="B143:B148"/>
    <mergeCell ref="C143:C148"/>
    <mergeCell ref="J143:J148"/>
    <mergeCell ref="K143:K148"/>
    <mergeCell ref="B149:B154"/>
    <mergeCell ref="A149:A154"/>
    <mergeCell ref="A155:A160"/>
    <mergeCell ref="B155:B160"/>
    <mergeCell ref="J149:J154"/>
    <mergeCell ref="K149:K154"/>
    <mergeCell ref="J155:J160"/>
    <mergeCell ref="K155:K160"/>
    <mergeCell ref="C155:C160"/>
    <mergeCell ref="A125:A130"/>
    <mergeCell ref="B125:B130"/>
    <mergeCell ref="C125:C130"/>
    <mergeCell ref="J125:J130"/>
    <mergeCell ref="K125:K130"/>
    <mergeCell ref="A131:A136"/>
    <mergeCell ref="B131:B136"/>
    <mergeCell ref="C131:C136"/>
    <mergeCell ref="J131:J136"/>
    <mergeCell ref="K131:K136"/>
    <mergeCell ref="A113:A118"/>
    <mergeCell ref="B113:B118"/>
    <mergeCell ref="C113:C118"/>
    <mergeCell ref="J113:J118"/>
    <mergeCell ref="K113:K118"/>
    <mergeCell ref="A119:A124"/>
    <mergeCell ref="B119:B124"/>
    <mergeCell ref="C119:C124"/>
    <mergeCell ref="J119:J124"/>
    <mergeCell ref="K119:K124"/>
    <mergeCell ref="A101:A106"/>
    <mergeCell ref="B101:B106"/>
    <mergeCell ref="C101:C106"/>
    <mergeCell ref="J101:J106"/>
    <mergeCell ref="K101:K106"/>
    <mergeCell ref="A107:A112"/>
    <mergeCell ref="B107:B112"/>
    <mergeCell ref="C107:C112"/>
    <mergeCell ref="J107:J112"/>
    <mergeCell ref="K107:K112"/>
    <mergeCell ref="A89:A94"/>
    <mergeCell ref="B89:B94"/>
    <mergeCell ref="C89:C94"/>
    <mergeCell ref="J89:J94"/>
    <mergeCell ref="K89:K94"/>
    <mergeCell ref="A95:A100"/>
    <mergeCell ref="B95:B100"/>
    <mergeCell ref="C95:C100"/>
    <mergeCell ref="J95:J100"/>
    <mergeCell ref="K95:K100"/>
    <mergeCell ref="A77:A82"/>
    <mergeCell ref="B77:B82"/>
    <mergeCell ref="C77:C82"/>
    <mergeCell ref="J77:J82"/>
    <mergeCell ref="K77:K82"/>
    <mergeCell ref="A83:A88"/>
    <mergeCell ref="B83:B88"/>
    <mergeCell ref="C83:C88"/>
    <mergeCell ref="J83:J88"/>
    <mergeCell ref="K83:K88"/>
    <mergeCell ref="A65:A70"/>
    <mergeCell ref="B65:B70"/>
    <mergeCell ref="C65:C70"/>
    <mergeCell ref="J65:J70"/>
    <mergeCell ref="K65:K70"/>
    <mergeCell ref="A71:A76"/>
    <mergeCell ref="B71:B76"/>
    <mergeCell ref="C71:C76"/>
    <mergeCell ref="J71:J76"/>
    <mergeCell ref="K71:K76"/>
    <mergeCell ref="A53:A58"/>
    <mergeCell ref="B53:B58"/>
    <mergeCell ref="C53:C58"/>
    <mergeCell ref="J53:J58"/>
    <mergeCell ref="K53:K58"/>
    <mergeCell ref="A59:A64"/>
    <mergeCell ref="B59:B64"/>
    <mergeCell ref="C59:C64"/>
    <mergeCell ref="J59:J64"/>
    <mergeCell ref="K59:K64"/>
    <mergeCell ref="A35:A40"/>
    <mergeCell ref="B35:B40"/>
    <mergeCell ref="C35:C40"/>
    <mergeCell ref="J35:J40"/>
    <mergeCell ref="K35:K40"/>
    <mergeCell ref="A47:A52"/>
    <mergeCell ref="B47:B52"/>
    <mergeCell ref="C47:C52"/>
    <mergeCell ref="J47:J52"/>
    <mergeCell ref="K47:K52"/>
    <mergeCell ref="A23:A28"/>
    <mergeCell ref="B23:B28"/>
    <mergeCell ref="C23:C28"/>
    <mergeCell ref="J23:J28"/>
    <mergeCell ref="K23:K28"/>
    <mergeCell ref="A29:A34"/>
    <mergeCell ref="B29:B34"/>
    <mergeCell ref="C29:C34"/>
    <mergeCell ref="J29:J34"/>
    <mergeCell ref="K29:K34"/>
    <mergeCell ref="A11:A16"/>
    <mergeCell ref="B11:B16"/>
    <mergeCell ref="C11:C16"/>
    <mergeCell ref="J11:J16"/>
    <mergeCell ref="K11:K16"/>
    <mergeCell ref="A17:A22"/>
    <mergeCell ref="B17:B22"/>
    <mergeCell ref="C17:C22"/>
    <mergeCell ref="J17:J22"/>
    <mergeCell ref="K17:K22"/>
    <mergeCell ref="A2:K2"/>
    <mergeCell ref="A3:A4"/>
    <mergeCell ref="B3:B4"/>
    <mergeCell ref="C3:C4"/>
    <mergeCell ref="D3:I3"/>
    <mergeCell ref="J3:J4"/>
    <mergeCell ref="K3:K4"/>
    <mergeCell ref="A5:A10"/>
    <mergeCell ref="B5:B10"/>
    <mergeCell ref="C5:C10"/>
    <mergeCell ref="J5:J10"/>
    <mergeCell ref="K5:K10"/>
  </mergeCells>
  <phoneticPr fontId="15" type="noConversion"/>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реализации на основ 306-ОД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2024-01-30T08:00:39Z</dcterms:modified>
</cp:coreProperties>
</file>