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8800" windowHeight="12435"/>
  </bookViews>
  <sheets>
    <sheet name="План реализации (2021-2025)" sheetId="1" r:id="rId1"/>
    <sheet name="11б. Спр план" sheetId="3" state="hidden" r:id="rId2"/>
    <sheet name="справка ОКС" sheetId="6" state="hidden" r:id="rId3"/>
  </sheets>
  <definedNames>
    <definedName name="_xlnm.Print_Titles" localSheetId="0">'План реализации (2021-2025)'!$3:$4</definedName>
    <definedName name="_xlnm.Print_Area" localSheetId="1">'11б. Спр план'!$A$1:$V$33</definedName>
    <definedName name="_xlnm.Print_Area" localSheetId="0">'План реализации (2021-2025)'!$A$1:$K$576</definedName>
  </definedNames>
  <calcPr calcId="12451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9" i="6"/>
  <c r="L9"/>
  <c r="E9"/>
  <c r="R8"/>
  <c r="L8"/>
  <c r="E8"/>
  <c r="R7"/>
  <c r="L7"/>
  <c r="E7"/>
  <c r="R6"/>
  <c r="L6"/>
  <c r="E6"/>
  <c r="R5"/>
  <c r="Q5" s="1"/>
  <c r="O5"/>
  <c r="N5"/>
  <c r="M5"/>
  <c r="E5"/>
  <c r="E4" s="1"/>
  <c r="S4"/>
  <c r="R4"/>
  <c r="Q4" s="1"/>
  <c r="I4"/>
  <c r="O4" s="1"/>
  <c r="H4"/>
  <c r="N4" s="1"/>
  <c r="G4"/>
  <c r="F4"/>
  <c r="K5" l="1"/>
  <c r="M4"/>
  <c r="K4"/>
  <c r="L5"/>
  <c r="L4"/>
  <c r="F48" i="1" l="1"/>
  <c r="M27" i="3"/>
  <c r="F426" i="1" l="1"/>
  <c r="Q29" i="3"/>
  <c r="Q12"/>
  <c r="K12" s="1"/>
  <c r="Q13"/>
  <c r="P13" s="1"/>
  <c r="J13" s="1"/>
  <c r="F456" i="1"/>
  <c r="Q8" i="3"/>
  <c r="Q9"/>
  <c r="P9" s="1"/>
  <c r="Q33"/>
  <c r="P8"/>
  <c r="Q27"/>
  <c r="P27" s="1"/>
  <c r="J27" s="1"/>
  <c r="N13"/>
  <c r="M13"/>
  <c r="L13"/>
  <c r="N12"/>
  <c r="M12"/>
  <c r="L12"/>
  <c r="Q28"/>
  <c r="Q30"/>
  <c r="K30" s="1"/>
  <c r="Q31"/>
  <c r="Q32"/>
  <c r="Q22"/>
  <c r="Q23"/>
  <c r="P23" s="1"/>
  <c r="J23" s="1"/>
  <c r="Q24"/>
  <c r="P24" s="1"/>
  <c r="J24" s="1"/>
  <c r="Q26"/>
  <c r="K26" s="1"/>
  <c r="Q25"/>
  <c r="P25" s="1"/>
  <c r="J25" s="1"/>
  <c r="P22"/>
  <c r="J22" s="1"/>
  <c r="N27"/>
  <c r="L27"/>
  <c r="N26"/>
  <c r="M26"/>
  <c r="L26"/>
  <c r="N25"/>
  <c r="M25"/>
  <c r="L25"/>
  <c r="N24"/>
  <c r="M24"/>
  <c r="L24"/>
  <c r="K24"/>
  <c r="N23"/>
  <c r="M23"/>
  <c r="L23"/>
  <c r="N22"/>
  <c r="M22"/>
  <c r="L22"/>
  <c r="K22"/>
  <c r="P12" l="1"/>
  <c r="J12" s="1"/>
  <c r="K13"/>
  <c r="P26"/>
  <c r="J26" s="1"/>
  <c r="K23"/>
  <c r="K25"/>
  <c r="K27"/>
  <c r="L16"/>
  <c r="M16"/>
  <c r="N16"/>
  <c r="L17"/>
  <c r="M17"/>
  <c r="N17"/>
  <c r="L18"/>
  <c r="M18"/>
  <c r="N18"/>
  <c r="K19"/>
  <c r="L19"/>
  <c r="M19"/>
  <c r="N19"/>
  <c r="K21"/>
  <c r="L21"/>
  <c r="M21"/>
  <c r="N21"/>
  <c r="L28"/>
  <c r="M28"/>
  <c r="N28"/>
  <c r="L29"/>
  <c r="M29"/>
  <c r="N29"/>
  <c r="L30"/>
  <c r="M30"/>
  <c r="N30"/>
  <c r="L31"/>
  <c r="M31"/>
  <c r="N31"/>
  <c r="L32"/>
  <c r="M32"/>
  <c r="N32"/>
  <c r="K33"/>
  <c r="L33"/>
  <c r="M33"/>
  <c r="N33"/>
  <c r="K7"/>
  <c r="L7"/>
  <c r="M7"/>
  <c r="N7"/>
  <c r="J8"/>
  <c r="K8"/>
  <c r="L8"/>
  <c r="M8"/>
  <c r="N8"/>
  <c r="J9"/>
  <c r="K9"/>
  <c r="L9"/>
  <c r="M9"/>
  <c r="N9"/>
  <c r="L10"/>
  <c r="M10"/>
  <c r="N10"/>
  <c r="L11"/>
  <c r="M11"/>
  <c r="N11"/>
  <c r="K6"/>
  <c r="L6"/>
  <c r="M6"/>
  <c r="N6"/>
  <c r="Q18" l="1"/>
  <c r="K18" s="1"/>
  <c r="P19"/>
  <c r="J19" s="1"/>
  <c r="F186" i="1"/>
  <c r="I191"/>
  <c r="H191"/>
  <c r="G191"/>
  <c r="F191"/>
  <c r="E196"/>
  <c r="E195"/>
  <c r="E194"/>
  <c r="E193"/>
  <c r="E192"/>
  <c r="E191" l="1"/>
  <c r="P18" i="3"/>
  <c r="J18" s="1"/>
  <c r="Q10" l="1"/>
  <c r="K10" s="1"/>
  <c r="Q11"/>
  <c r="Q16"/>
  <c r="K16" s="1"/>
  <c r="Q17"/>
  <c r="K17" s="1"/>
  <c r="P33"/>
  <c r="P7"/>
  <c r="P20"/>
  <c r="P21"/>
  <c r="P6"/>
  <c r="D21"/>
  <c r="D7"/>
  <c r="P31" l="1"/>
  <c r="K31"/>
  <c r="P32"/>
  <c r="K32"/>
  <c r="P28"/>
  <c r="K28"/>
  <c r="J33"/>
  <c r="P29"/>
  <c r="K29"/>
  <c r="J21"/>
  <c r="P30"/>
  <c r="P16"/>
  <c r="J6"/>
  <c r="J7"/>
  <c r="P10"/>
  <c r="P11"/>
  <c r="K11"/>
  <c r="P17"/>
  <c r="J17" s="1"/>
  <c r="F441" i="1"/>
  <c r="F20" i="3"/>
  <c r="L20" s="1"/>
  <c r="G20"/>
  <c r="M20" s="1"/>
  <c r="H20"/>
  <c r="N20" s="1"/>
  <c r="E20"/>
  <c r="K20" s="1"/>
  <c r="J28" l="1"/>
  <c r="J16"/>
  <c r="J32"/>
  <c r="J29"/>
  <c r="J31"/>
  <c r="J30"/>
  <c r="J10"/>
  <c r="J11"/>
  <c r="D20"/>
  <c r="J20" s="1"/>
  <c r="E574" i="1" l="1"/>
  <c r="E573"/>
  <c r="E572"/>
  <c r="E571"/>
  <c r="E570"/>
  <c r="I569"/>
  <c r="H569"/>
  <c r="G569"/>
  <c r="F569"/>
  <c r="I568"/>
  <c r="H568"/>
  <c r="G568"/>
  <c r="F568"/>
  <c r="I567"/>
  <c r="H567"/>
  <c r="G567"/>
  <c r="F567"/>
  <c r="I566"/>
  <c r="H566"/>
  <c r="G566"/>
  <c r="F566"/>
  <c r="I565"/>
  <c r="H565"/>
  <c r="G565"/>
  <c r="F565"/>
  <c r="I564"/>
  <c r="H564"/>
  <c r="G564"/>
  <c r="F564"/>
  <c r="F558"/>
  <c r="F42" s="1"/>
  <c r="E556"/>
  <c r="E550" s="1"/>
  <c r="E555"/>
  <c r="E554"/>
  <c r="E553"/>
  <c r="E552"/>
  <c r="I551"/>
  <c r="H551"/>
  <c r="H545" s="1"/>
  <c r="G551"/>
  <c r="F551"/>
  <c r="I550"/>
  <c r="I46" s="1"/>
  <c r="H550"/>
  <c r="H46" s="1"/>
  <c r="G550"/>
  <c r="G46" s="1"/>
  <c r="F550"/>
  <c r="I549"/>
  <c r="I526" s="1"/>
  <c r="H549"/>
  <c r="H526" s="1"/>
  <c r="G549"/>
  <c r="G526" s="1"/>
  <c r="F549"/>
  <c r="E549"/>
  <c r="I548"/>
  <c r="H548"/>
  <c r="H44" s="1"/>
  <c r="G548"/>
  <c r="G44" s="1"/>
  <c r="F548"/>
  <c r="E548"/>
  <c r="I547"/>
  <c r="I43" s="1"/>
  <c r="H547"/>
  <c r="H43" s="1"/>
  <c r="G547"/>
  <c r="G524" s="1"/>
  <c r="G476" s="1"/>
  <c r="F547"/>
  <c r="E547"/>
  <c r="I546"/>
  <c r="I42" s="1"/>
  <c r="H546"/>
  <c r="H42" s="1"/>
  <c r="G546"/>
  <c r="G42" s="1"/>
  <c r="G545"/>
  <c r="E544"/>
  <c r="E543"/>
  <c r="E542"/>
  <c r="E541"/>
  <c r="E540"/>
  <c r="I539"/>
  <c r="H539"/>
  <c r="G539"/>
  <c r="F539"/>
  <c r="I538"/>
  <c r="H538"/>
  <c r="G538"/>
  <c r="F538"/>
  <c r="I537"/>
  <c r="H537"/>
  <c r="G537"/>
  <c r="F537"/>
  <c r="I536"/>
  <c r="H536"/>
  <c r="G536"/>
  <c r="F536"/>
  <c r="I535"/>
  <c r="H535"/>
  <c r="G535"/>
  <c r="F535"/>
  <c r="I534"/>
  <c r="H534"/>
  <c r="G534"/>
  <c r="F534"/>
  <c r="E532"/>
  <c r="E531"/>
  <c r="E530"/>
  <c r="E529"/>
  <c r="E528"/>
  <c r="I527"/>
  <c r="H527"/>
  <c r="G527"/>
  <c r="F527"/>
  <c r="E522"/>
  <c r="F521"/>
  <c r="E520"/>
  <c r="E519"/>
  <c r="E518"/>
  <c r="E517"/>
  <c r="E516"/>
  <c r="I515"/>
  <c r="H515"/>
  <c r="G515"/>
  <c r="F515"/>
  <c r="E514"/>
  <c r="E513"/>
  <c r="E512"/>
  <c r="E511"/>
  <c r="E510"/>
  <c r="I509"/>
  <c r="H509"/>
  <c r="G509"/>
  <c r="F509"/>
  <c r="E508"/>
  <c r="E507"/>
  <c r="E506"/>
  <c r="E505"/>
  <c r="E504"/>
  <c r="I503"/>
  <c r="H503"/>
  <c r="G503"/>
  <c r="F503"/>
  <c r="E502"/>
  <c r="E501"/>
  <c r="E500"/>
  <c r="E499"/>
  <c r="E498"/>
  <c r="I497"/>
  <c r="H497"/>
  <c r="G497"/>
  <c r="F497"/>
  <c r="E496"/>
  <c r="E495"/>
  <c r="E494"/>
  <c r="E493"/>
  <c r="E492"/>
  <c r="I491"/>
  <c r="H491"/>
  <c r="G491"/>
  <c r="F491"/>
  <c r="E489"/>
  <c r="I485"/>
  <c r="H485"/>
  <c r="G485"/>
  <c r="F485"/>
  <c r="E484"/>
  <c r="E483"/>
  <c r="E482"/>
  <c r="E481"/>
  <c r="E480"/>
  <c r="I479"/>
  <c r="H479"/>
  <c r="G479"/>
  <c r="F479"/>
  <c r="F478"/>
  <c r="F477"/>
  <c r="F476"/>
  <c r="F475"/>
  <c r="I474"/>
  <c r="H474"/>
  <c r="G474"/>
  <c r="F474"/>
  <c r="E466"/>
  <c r="E465"/>
  <c r="E464"/>
  <c r="E463"/>
  <c r="I461"/>
  <c r="H461"/>
  <c r="G461"/>
  <c r="F461"/>
  <c r="E458"/>
  <c r="E457"/>
  <c r="E456"/>
  <c r="F455"/>
  <c r="E455" s="1"/>
  <c r="E454"/>
  <c r="E453"/>
  <c r="E452"/>
  <c r="E451"/>
  <c r="E450"/>
  <c r="I449"/>
  <c r="H449"/>
  <c r="G449"/>
  <c r="F449"/>
  <c r="E446"/>
  <c r="E445"/>
  <c r="E444"/>
  <c r="E443" s="1"/>
  <c r="I443"/>
  <c r="H443"/>
  <c r="G443"/>
  <c r="F443"/>
  <c r="I442"/>
  <c r="H442"/>
  <c r="G442"/>
  <c r="F442"/>
  <c r="F436" s="1"/>
  <c r="I441"/>
  <c r="H441"/>
  <c r="G441"/>
  <c r="I440"/>
  <c r="H440"/>
  <c r="G440"/>
  <c r="G434" s="1"/>
  <c r="F440"/>
  <c r="I439"/>
  <c r="H439"/>
  <c r="G439"/>
  <c r="G433" s="1"/>
  <c r="F439"/>
  <c r="I438"/>
  <c r="H438"/>
  <c r="G438"/>
  <c r="F438"/>
  <c r="G435"/>
  <c r="E430"/>
  <c r="E429"/>
  <c r="E428"/>
  <c r="E427"/>
  <c r="E426"/>
  <c r="I425"/>
  <c r="H425"/>
  <c r="G425"/>
  <c r="F425"/>
  <c r="E424"/>
  <c r="E423"/>
  <c r="E422"/>
  <c r="E421"/>
  <c r="E420"/>
  <c r="I419"/>
  <c r="H419"/>
  <c r="G419"/>
  <c r="F419"/>
  <c r="E418"/>
  <c r="E417"/>
  <c r="E416"/>
  <c r="E415"/>
  <c r="E414"/>
  <c r="I413"/>
  <c r="H413"/>
  <c r="G413"/>
  <c r="F413"/>
  <c r="I412"/>
  <c r="H412"/>
  <c r="H28" s="1"/>
  <c r="G412"/>
  <c r="F412"/>
  <c r="F28" s="1"/>
  <c r="I411"/>
  <c r="H411"/>
  <c r="G411"/>
  <c r="F411"/>
  <c r="I410"/>
  <c r="I26" s="1"/>
  <c r="H410"/>
  <c r="G410"/>
  <c r="F410"/>
  <c r="F26" s="1"/>
  <c r="I409"/>
  <c r="I25" s="1"/>
  <c r="H409"/>
  <c r="H25" s="1"/>
  <c r="G409"/>
  <c r="G25" s="1"/>
  <c r="F409"/>
  <c r="F25" s="1"/>
  <c r="I408"/>
  <c r="I24" s="1"/>
  <c r="H408"/>
  <c r="H24" s="1"/>
  <c r="G408"/>
  <c r="F408"/>
  <c r="F24" s="1"/>
  <c r="E406"/>
  <c r="E405"/>
  <c r="E404"/>
  <c r="E403"/>
  <c r="E402"/>
  <c r="I401"/>
  <c r="H401"/>
  <c r="G401"/>
  <c r="F401"/>
  <c r="E400"/>
  <c r="E399"/>
  <c r="E398"/>
  <c r="E397"/>
  <c r="E396"/>
  <c r="I395"/>
  <c r="H395"/>
  <c r="G395"/>
  <c r="F395"/>
  <c r="E394"/>
  <c r="E393"/>
  <c r="E392"/>
  <c r="E391"/>
  <c r="E390"/>
  <c r="I389"/>
  <c r="H389"/>
  <c r="G389"/>
  <c r="F389"/>
  <c r="I388"/>
  <c r="H388"/>
  <c r="G388"/>
  <c r="F388"/>
  <c r="I387"/>
  <c r="H387"/>
  <c r="G387"/>
  <c r="F387"/>
  <c r="I386"/>
  <c r="H386"/>
  <c r="G386"/>
  <c r="F386"/>
  <c r="I385"/>
  <c r="H385"/>
  <c r="G385"/>
  <c r="F385"/>
  <c r="I384"/>
  <c r="H384"/>
  <c r="G384"/>
  <c r="F384"/>
  <c r="E382"/>
  <c r="E381"/>
  <c r="E380"/>
  <c r="E379"/>
  <c r="E378"/>
  <c r="I377"/>
  <c r="H377"/>
  <c r="G377"/>
  <c r="F377"/>
  <c r="E376"/>
  <c r="E375"/>
  <c r="E374"/>
  <c r="E373"/>
  <c r="E372"/>
  <c r="I371"/>
  <c r="H371"/>
  <c r="G371"/>
  <c r="F371"/>
  <c r="I370"/>
  <c r="H370"/>
  <c r="G370"/>
  <c r="G52" s="1"/>
  <c r="F370"/>
  <c r="I369"/>
  <c r="H369"/>
  <c r="G369"/>
  <c r="F369"/>
  <c r="I368"/>
  <c r="H368"/>
  <c r="G368"/>
  <c r="F368"/>
  <c r="I367"/>
  <c r="H367"/>
  <c r="G367"/>
  <c r="F367"/>
  <c r="I366"/>
  <c r="H366"/>
  <c r="G366"/>
  <c r="G360" s="1"/>
  <c r="F366"/>
  <c r="E358"/>
  <c r="E357"/>
  <c r="E356"/>
  <c r="E355"/>
  <c r="E354"/>
  <c r="I353"/>
  <c r="H353"/>
  <c r="G353"/>
  <c r="F353"/>
  <c r="E352"/>
  <c r="E346" s="1"/>
  <c r="E351"/>
  <c r="E345" s="1"/>
  <c r="F350"/>
  <c r="F344" s="1"/>
  <c r="F349"/>
  <c r="F343" s="1"/>
  <c r="F348"/>
  <c r="F342" s="1"/>
  <c r="I347"/>
  <c r="H347"/>
  <c r="G347"/>
  <c r="I346"/>
  <c r="H346"/>
  <c r="G346"/>
  <c r="F346"/>
  <c r="I345"/>
  <c r="H345"/>
  <c r="G345"/>
  <c r="F345"/>
  <c r="I344"/>
  <c r="H344"/>
  <c r="G344"/>
  <c r="E344"/>
  <c r="I343"/>
  <c r="H343"/>
  <c r="G343"/>
  <c r="E343"/>
  <c r="I342"/>
  <c r="H342"/>
  <c r="G342"/>
  <c r="E342"/>
  <c r="E340"/>
  <c r="E339"/>
  <c r="E338"/>
  <c r="F337"/>
  <c r="E337" s="1"/>
  <c r="F336"/>
  <c r="E336" s="1"/>
  <c r="I335"/>
  <c r="H335"/>
  <c r="G335"/>
  <c r="E333"/>
  <c r="E329" s="1"/>
  <c r="F330"/>
  <c r="I329"/>
  <c r="H329"/>
  <c r="G329"/>
  <c r="F329"/>
  <c r="E327"/>
  <c r="E326"/>
  <c r="F325"/>
  <c r="F324"/>
  <c r="I323"/>
  <c r="H323"/>
  <c r="G323"/>
  <c r="E322"/>
  <c r="E321"/>
  <c r="E320"/>
  <c r="E319"/>
  <c r="E318"/>
  <c r="I317"/>
  <c r="H317"/>
  <c r="G317"/>
  <c r="F317"/>
  <c r="E315"/>
  <c r="E311" s="1"/>
  <c r="F314"/>
  <c r="F313"/>
  <c r="F312"/>
  <c r="I311"/>
  <c r="H311"/>
  <c r="G311"/>
  <c r="E309"/>
  <c r="F308"/>
  <c r="F307"/>
  <c r="I305"/>
  <c r="H305"/>
  <c r="G305"/>
  <c r="E303"/>
  <c r="E299" s="1"/>
  <c r="I299"/>
  <c r="H299"/>
  <c r="G299"/>
  <c r="F299"/>
  <c r="I298"/>
  <c r="H298"/>
  <c r="G298"/>
  <c r="F298"/>
  <c r="I297"/>
  <c r="H297"/>
  <c r="G297"/>
  <c r="F297"/>
  <c r="I296"/>
  <c r="H296"/>
  <c r="G296"/>
  <c r="I295"/>
  <c r="H295"/>
  <c r="G295"/>
  <c r="I294"/>
  <c r="H294"/>
  <c r="G294"/>
  <c r="F290"/>
  <c r="F289"/>
  <c r="F277" s="1"/>
  <c r="F288"/>
  <c r="F276" s="1"/>
  <c r="G287"/>
  <c r="E286"/>
  <c r="E285"/>
  <c r="E284"/>
  <c r="E283"/>
  <c r="E282"/>
  <c r="I281"/>
  <c r="I275" s="1"/>
  <c r="H281"/>
  <c r="H275" s="1"/>
  <c r="G281"/>
  <c r="F281"/>
  <c r="I280"/>
  <c r="H280"/>
  <c r="G280"/>
  <c r="F280"/>
  <c r="I279"/>
  <c r="H279"/>
  <c r="G279"/>
  <c r="F279"/>
  <c r="I278"/>
  <c r="H278"/>
  <c r="G278"/>
  <c r="F278"/>
  <c r="I277"/>
  <c r="H277"/>
  <c r="G277"/>
  <c r="I276"/>
  <c r="H276"/>
  <c r="G276"/>
  <c r="G275" s="1"/>
  <c r="E274"/>
  <c r="E273"/>
  <c r="E272"/>
  <c r="E271"/>
  <c r="I269"/>
  <c r="H269"/>
  <c r="G269"/>
  <c r="F269"/>
  <c r="E268"/>
  <c r="E267"/>
  <c r="E266"/>
  <c r="E265"/>
  <c r="E264"/>
  <c r="I263"/>
  <c r="H263"/>
  <c r="G263"/>
  <c r="F263"/>
  <c r="I262"/>
  <c r="H262"/>
  <c r="G262"/>
  <c r="F262"/>
  <c r="I261"/>
  <c r="H261"/>
  <c r="G261"/>
  <c r="F261"/>
  <c r="I260"/>
  <c r="H260"/>
  <c r="G260"/>
  <c r="F260"/>
  <c r="I259"/>
  <c r="H259"/>
  <c r="G259"/>
  <c r="F259"/>
  <c r="I258"/>
  <c r="I257" s="1"/>
  <c r="H258"/>
  <c r="H257" s="1"/>
  <c r="G258"/>
  <c r="F258"/>
  <c r="E252"/>
  <c r="E251" s="1"/>
  <c r="F251"/>
  <c r="E250"/>
  <c r="E249"/>
  <c r="E248"/>
  <c r="E247"/>
  <c r="E246"/>
  <c r="I245"/>
  <c r="H245"/>
  <c r="G245"/>
  <c r="F245"/>
  <c r="E244"/>
  <c r="E243"/>
  <c r="E242"/>
  <c r="E241"/>
  <c r="E240"/>
  <c r="I239"/>
  <c r="H239"/>
  <c r="G239"/>
  <c r="F239"/>
  <c r="E238"/>
  <c r="E237"/>
  <c r="E236"/>
  <c r="E235"/>
  <c r="E234"/>
  <c r="I233"/>
  <c r="H233"/>
  <c r="G233"/>
  <c r="F233"/>
  <c r="E232"/>
  <c r="E231"/>
  <c r="E230"/>
  <c r="E229"/>
  <c r="E228"/>
  <c r="I227"/>
  <c r="H227"/>
  <c r="G227"/>
  <c r="F227"/>
  <c r="E226"/>
  <c r="E225"/>
  <c r="E224"/>
  <c r="E223"/>
  <c r="I221"/>
  <c r="H221"/>
  <c r="G221"/>
  <c r="F221"/>
  <c r="E220"/>
  <c r="E219"/>
  <c r="E218"/>
  <c r="E217"/>
  <c r="E216"/>
  <c r="I215"/>
  <c r="H215"/>
  <c r="G215"/>
  <c r="F215"/>
  <c r="E214"/>
  <c r="E213"/>
  <c r="E212"/>
  <c r="E211"/>
  <c r="E210"/>
  <c r="I209"/>
  <c r="H209"/>
  <c r="G209"/>
  <c r="F209"/>
  <c r="I208"/>
  <c r="H208"/>
  <c r="G208"/>
  <c r="F208"/>
  <c r="I207"/>
  <c r="H207"/>
  <c r="G207"/>
  <c r="F207"/>
  <c r="I206"/>
  <c r="H206"/>
  <c r="G206"/>
  <c r="F206"/>
  <c r="I205"/>
  <c r="H205"/>
  <c r="G205"/>
  <c r="F205"/>
  <c r="I204"/>
  <c r="I203" s="1"/>
  <c r="H204"/>
  <c r="G204"/>
  <c r="F204"/>
  <c r="F203" s="1"/>
  <c r="E202"/>
  <c r="E201"/>
  <c r="E200"/>
  <c r="E199"/>
  <c r="E198"/>
  <c r="I197"/>
  <c r="H197"/>
  <c r="G197"/>
  <c r="F197"/>
  <c r="I190"/>
  <c r="H190"/>
  <c r="G190"/>
  <c r="F190"/>
  <c r="I189"/>
  <c r="H189"/>
  <c r="G189"/>
  <c r="F189"/>
  <c r="I188"/>
  <c r="H188"/>
  <c r="G188"/>
  <c r="F188"/>
  <c r="I187"/>
  <c r="H187"/>
  <c r="G187"/>
  <c r="F187"/>
  <c r="I186"/>
  <c r="H186"/>
  <c r="G186"/>
  <c r="E184"/>
  <c r="E183"/>
  <c r="E182"/>
  <c r="E181"/>
  <c r="E180"/>
  <c r="I179"/>
  <c r="H179"/>
  <c r="G179"/>
  <c r="F179"/>
  <c r="E178"/>
  <c r="E177"/>
  <c r="E176"/>
  <c r="E175"/>
  <c r="E174"/>
  <c r="I173"/>
  <c r="H173"/>
  <c r="G173"/>
  <c r="F173"/>
  <c r="E166"/>
  <c r="E165"/>
  <c r="E163"/>
  <c r="E162"/>
  <c r="I161"/>
  <c r="H161"/>
  <c r="G161"/>
  <c r="F161"/>
  <c r="E160"/>
  <c r="E159"/>
  <c r="I155"/>
  <c r="H155"/>
  <c r="G155"/>
  <c r="F155"/>
  <c r="I154"/>
  <c r="H154"/>
  <c r="G154"/>
  <c r="F154"/>
  <c r="I153"/>
  <c r="H153"/>
  <c r="G153"/>
  <c r="F153"/>
  <c r="I152"/>
  <c r="H152"/>
  <c r="G152"/>
  <c r="G20" s="1"/>
  <c r="F152"/>
  <c r="I151"/>
  <c r="H151"/>
  <c r="G151"/>
  <c r="F151"/>
  <c r="I150"/>
  <c r="H150"/>
  <c r="G150"/>
  <c r="F150"/>
  <c r="E142"/>
  <c r="E141"/>
  <c r="E140"/>
  <c r="E139"/>
  <c r="I137"/>
  <c r="H137"/>
  <c r="G137"/>
  <c r="F137"/>
  <c r="E130"/>
  <c r="E129"/>
  <c r="E128"/>
  <c r="E127"/>
  <c r="E126"/>
  <c r="I125"/>
  <c r="H125"/>
  <c r="G125"/>
  <c r="F125"/>
  <c r="I124"/>
  <c r="H124"/>
  <c r="G124"/>
  <c r="F124"/>
  <c r="I123"/>
  <c r="H123"/>
  <c r="G123"/>
  <c r="F123"/>
  <c r="I122"/>
  <c r="H122"/>
  <c r="G122"/>
  <c r="F122"/>
  <c r="I121"/>
  <c r="H121"/>
  <c r="G121"/>
  <c r="F121"/>
  <c r="I120"/>
  <c r="H120"/>
  <c r="G120"/>
  <c r="F120"/>
  <c r="G119"/>
  <c r="E118"/>
  <c r="E117"/>
  <c r="E116"/>
  <c r="E115"/>
  <c r="E114"/>
  <c r="F113"/>
  <c r="I112"/>
  <c r="H112"/>
  <c r="G112"/>
  <c r="F112"/>
  <c r="I111"/>
  <c r="H111"/>
  <c r="G111"/>
  <c r="F111"/>
  <c r="I110"/>
  <c r="H110"/>
  <c r="G110"/>
  <c r="F110"/>
  <c r="I109"/>
  <c r="H109"/>
  <c r="G109"/>
  <c r="F109"/>
  <c r="I108"/>
  <c r="H108"/>
  <c r="H107" s="1"/>
  <c r="G108"/>
  <c r="F108"/>
  <c r="E106"/>
  <c r="E105"/>
  <c r="E104"/>
  <c r="E103"/>
  <c r="E102"/>
  <c r="F101"/>
  <c r="E101" s="1"/>
  <c r="E94"/>
  <c r="E93"/>
  <c r="E92"/>
  <c r="E91"/>
  <c r="E90"/>
  <c r="I89"/>
  <c r="H89"/>
  <c r="G89"/>
  <c r="F89"/>
  <c r="E88"/>
  <c r="E87"/>
  <c r="E86"/>
  <c r="E85"/>
  <c r="E84"/>
  <c r="I83"/>
  <c r="H83"/>
  <c r="G83"/>
  <c r="F83"/>
  <c r="E82"/>
  <c r="E81"/>
  <c r="E80"/>
  <c r="E79"/>
  <c r="E78"/>
  <c r="I77"/>
  <c r="H77"/>
  <c r="G77"/>
  <c r="F77"/>
  <c r="E76"/>
  <c r="E75"/>
  <c r="E74"/>
  <c r="E73"/>
  <c r="E72"/>
  <c r="F71"/>
  <c r="I70"/>
  <c r="H70"/>
  <c r="G70"/>
  <c r="F70"/>
  <c r="I69"/>
  <c r="H69"/>
  <c r="G69"/>
  <c r="F69"/>
  <c r="I68"/>
  <c r="H68"/>
  <c r="G68"/>
  <c r="F68"/>
  <c r="F62" s="1"/>
  <c r="I67"/>
  <c r="H67"/>
  <c r="G67"/>
  <c r="F67"/>
  <c r="I66"/>
  <c r="H66"/>
  <c r="G66"/>
  <c r="F66"/>
  <c r="I58"/>
  <c r="H58"/>
  <c r="G58"/>
  <c r="F58"/>
  <c r="I57"/>
  <c r="H57"/>
  <c r="G57"/>
  <c r="F57"/>
  <c r="I56"/>
  <c r="H56"/>
  <c r="G56"/>
  <c r="F56"/>
  <c r="I55"/>
  <c r="H55"/>
  <c r="G55"/>
  <c r="F55"/>
  <c r="I54"/>
  <c r="H54"/>
  <c r="G54"/>
  <c r="F54"/>
  <c r="F52"/>
  <c r="F51"/>
  <c r="F50"/>
  <c r="F49"/>
  <c r="F46"/>
  <c r="F45"/>
  <c r="F44"/>
  <c r="F43"/>
  <c r="I40"/>
  <c r="H40"/>
  <c r="G40"/>
  <c r="F40"/>
  <c r="I39"/>
  <c r="H39"/>
  <c r="G39"/>
  <c r="F39"/>
  <c r="I38"/>
  <c r="H38"/>
  <c r="G38"/>
  <c r="F38"/>
  <c r="I37"/>
  <c r="H37"/>
  <c r="G37"/>
  <c r="F37"/>
  <c r="I36"/>
  <c r="H36"/>
  <c r="H35" s="1"/>
  <c r="G36"/>
  <c r="F36"/>
  <c r="I34"/>
  <c r="H34"/>
  <c r="G34"/>
  <c r="F34"/>
  <c r="I33"/>
  <c r="H33"/>
  <c r="G33"/>
  <c r="F33"/>
  <c r="I32"/>
  <c r="H32"/>
  <c r="G32"/>
  <c r="F32"/>
  <c r="I31"/>
  <c r="H31"/>
  <c r="G31"/>
  <c r="F31"/>
  <c r="I30"/>
  <c r="I29" s="1"/>
  <c r="H30"/>
  <c r="G30"/>
  <c r="F30"/>
  <c r="G28"/>
  <c r="I27"/>
  <c r="H27"/>
  <c r="G27"/>
  <c r="H26"/>
  <c r="G24"/>
  <c r="F16"/>
  <c r="F15"/>
  <c r="F14"/>
  <c r="G12"/>
  <c r="F12"/>
  <c r="H533" l="1"/>
  <c r="H49"/>
  <c r="H51"/>
  <c r="H437"/>
  <c r="E441"/>
  <c r="F472"/>
  <c r="G48"/>
  <c r="E190"/>
  <c r="F296"/>
  <c r="F146" s="1"/>
  <c r="H363"/>
  <c r="I48"/>
  <c r="I362"/>
  <c r="I364"/>
  <c r="E395"/>
  <c r="H524"/>
  <c r="H14" s="1"/>
  <c r="H60"/>
  <c r="F294"/>
  <c r="F471"/>
  <c r="G525"/>
  <c r="G15" s="1"/>
  <c r="F18"/>
  <c r="F144"/>
  <c r="E491"/>
  <c r="E515"/>
  <c r="E527"/>
  <c r="F13"/>
  <c r="G60"/>
  <c r="I60"/>
  <c r="H144"/>
  <c r="H145"/>
  <c r="F185"/>
  <c r="E187"/>
  <c r="E189"/>
  <c r="E205"/>
  <c r="E207"/>
  <c r="E258"/>
  <c r="E262"/>
  <c r="E323"/>
  <c r="F335"/>
  <c r="E335" s="1"/>
  <c r="E371"/>
  <c r="E387"/>
  <c r="H476"/>
  <c r="H470" s="1"/>
  <c r="H523"/>
  <c r="H475" s="1"/>
  <c r="I524"/>
  <c r="I476" s="1"/>
  <c r="I470" s="1"/>
  <c r="E566"/>
  <c r="E30"/>
  <c r="E36"/>
  <c r="F53"/>
  <c r="I148"/>
  <c r="E564"/>
  <c r="H563"/>
  <c r="E565"/>
  <c r="F65"/>
  <c r="E77"/>
  <c r="E89"/>
  <c r="E353"/>
  <c r="E384"/>
  <c r="H48"/>
  <c r="H361"/>
  <c r="F434"/>
  <c r="E440"/>
  <c r="G523"/>
  <c r="G475" s="1"/>
  <c r="I523"/>
  <c r="I475" s="1"/>
  <c r="I433" s="1"/>
  <c r="I13" s="1"/>
  <c r="F432"/>
  <c r="E438"/>
  <c r="G61"/>
  <c r="I61"/>
  <c r="I62"/>
  <c r="I63"/>
  <c r="G64"/>
  <c r="I64"/>
  <c r="F61"/>
  <c r="E110"/>
  <c r="H63"/>
  <c r="I144"/>
  <c r="G478"/>
  <c r="G472" s="1"/>
  <c r="G16"/>
  <c r="F11"/>
  <c r="I35"/>
  <c r="E54"/>
  <c r="I145"/>
  <c r="E281"/>
  <c r="I51"/>
  <c r="G364"/>
  <c r="I52"/>
  <c r="I533"/>
  <c r="G50"/>
  <c r="H18"/>
  <c r="F29"/>
  <c r="E38"/>
  <c r="E39"/>
  <c r="G45"/>
  <c r="E58"/>
  <c r="F60"/>
  <c r="F64"/>
  <c r="H64"/>
  <c r="E71"/>
  <c r="E121"/>
  <c r="E125"/>
  <c r="G146"/>
  <c r="I149"/>
  <c r="E154"/>
  <c r="E179"/>
  <c r="E233"/>
  <c r="E245"/>
  <c r="G293"/>
  <c r="F323"/>
  <c r="H341"/>
  <c r="E367"/>
  <c r="E368"/>
  <c r="F363"/>
  <c r="F364"/>
  <c r="I360"/>
  <c r="H52"/>
  <c r="E52" s="1"/>
  <c r="E412"/>
  <c r="I432"/>
  <c r="I12" s="1"/>
  <c r="I437"/>
  <c r="I468"/>
  <c r="E536"/>
  <c r="I525"/>
  <c r="I15" s="1"/>
  <c r="H469"/>
  <c r="H433"/>
  <c r="H13" s="1"/>
  <c r="I478"/>
  <c r="I472" s="1"/>
  <c r="I16"/>
  <c r="I469"/>
  <c r="H29"/>
  <c r="E48"/>
  <c r="H119"/>
  <c r="E277"/>
  <c r="F383"/>
  <c r="F473"/>
  <c r="H19"/>
  <c r="G29"/>
  <c r="F35"/>
  <c r="G43"/>
  <c r="I45"/>
  <c r="E55"/>
  <c r="H65"/>
  <c r="H62"/>
  <c r="E83"/>
  <c r="E112"/>
  <c r="E113"/>
  <c r="E123"/>
  <c r="F147"/>
  <c r="E150"/>
  <c r="G145"/>
  <c r="E153"/>
  <c r="E155"/>
  <c r="I185"/>
  <c r="E197"/>
  <c r="E204"/>
  <c r="E208"/>
  <c r="E227"/>
  <c r="F257"/>
  <c r="E261"/>
  <c r="E263"/>
  <c r="H146"/>
  <c r="E294"/>
  <c r="H293"/>
  <c r="F347"/>
  <c r="F341"/>
  <c r="F361"/>
  <c r="F360"/>
  <c r="I361"/>
  <c r="I363"/>
  <c r="E377"/>
  <c r="I383"/>
  <c r="H23"/>
  <c r="F437"/>
  <c r="E449"/>
  <c r="F470"/>
  <c r="E485"/>
  <c r="E509"/>
  <c r="G469"/>
  <c r="E534"/>
  <c r="E537"/>
  <c r="E538"/>
  <c r="E539"/>
  <c r="I563"/>
  <c r="G19"/>
  <c r="E31"/>
  <c r="E33"/>
  <c r="F47"/>
  <c r="I50"/>
  <c r="G53"/>
  <c r="G65"/>
  <c r="G63"/>
  <c r="E108"/>
  <c r="E111"/>
  <c r="E122"/>
  <c r="E124"/>
  <c r="F149"/>
  <c r="E152"/>
  <c r="I147"/>
  <c r="E161"/>
  <c r="H185"/>
  <c r="H203"/>
  <c r="E209"/>
  <c r="E221"/>
  <c r="E239"/>
  <c r="E260"/>
  <c r="E269"/>
  <c r="G147"/>
  <c r="E297"/>
  <c r="F295"/>
  <c r="E295" s="1"/>
  <c r="H362"/>
  <c r="H364"/>
  <c r="E389"/>
  <c r="E410"/>
  <c r="E419"/>
  <c r="F435"/>
  <c r="E461"/>
  <c r="H468"/>
  <c r="E479"/>
  <c r="E503"/>
  <c r="F533"/>
  <c r="I545"/>
  <c r="E46"/>
  <c r="I18"/>
  <c r="E34"/>
  <c r="E40"/>
  <c r="E57"/>
  <c r="E67"/>
  <c r="F63"/>
  <c r="E70"/>
  <c r="F107"/>
  <c r="I107"/>
  <c r="E120"/>
  <c r="I119"/>
  <c r="E137"/>
  <c r="H149"/>
  <c r="H147"/>
  <c r="H148"/>
  <c r="E173"/>
  <c r="G185"/>
  <c r="G203"/>
  <c r="E215"/>
  <c r="E278"/>
  <c r="F148"/>
  <c r="I293"/>
  <c r="E298"/>
  <c r="E317"/>
  <c r="G341"/>
  <c r="E341"/>
  <c r="I341"/>
  <c r="G362"/>
  <c r="H360"/>
  <c r="G361"/>
  <c r="G363"/>
  <c r="G49"/>
  <c r="E388"/>
  <c r="E401"/>
  <c r="E409"/>
  <c r="F407"/>
  <c r="E413"/>
  <c r="E425"/>
  <c r="H432"/>
  <c r="E442"/>
  <c r="E474"/>
  <c r="H525"/>
  <c r="H477" s="1"/>
  <c r="H435" s="1"/>
  <c r="E497"/>
  <c r="G563"/>
  <c r="E567"/>
  <c r="E568"/>
  <c r="E569"/>
  <c r="E60"/>
  <c r="I477"/>
  <c r="I471" s="1"/>
  <c r="H478"/>
  <c r="H472" s="1"/>
  <c r="H16"/>
  <c r="E476"/>
  <c r="G470"/>
  <c r="E42"/>
  <c r="F41"/>
  <c r="E24"/>
  <c r="E526"/>
  <c r="E66"/>
  <c r="E186"/>
  <c r="E408"/>
  <c r="F20"/>
  <c r="E25"/>
  <c r="G35"/>
  <c r="E37"/>
  <c r="I49"/>
  <c r="H50"/>
  <c r="G51"/>
  <c r="I53"/>
  <c r="I65"/>
  <c r="E69"/>
  <c r="G107"/>
  <c r="E109"/>
  <c r="F119"/>
  <c r="G149"/>
  <c r="E151"/>
  <c r="G257"/>
  <c r="E259"/>
  <c r="F275"/>
  <c r="E275" s="1"/>
  <c r="E276"/>
  <c r="E280"/>
  <c r="F287"/>
  <c r="F305"/>
  <c r="E305" s="1"/>
  <c r="F311"/>
  <c r="E347"/>
  <c r="F362"/>
  <c r="E366"/>
  <c r="E370"/>
  <c r="H383"/>
  <c r="E386"/>
  <c r="H407"/>
  <c r="E411"/>
  <c r="G437"/>
  <c r="E439"/>
  <c r="G521"/>
  <c r="E524"/>
  <c r="G533"/>
  <c r="E535"/>
  <c r="F546"/>
  <c r="E551"/>
  <c r="E558"/>
  <c r="E557" s="1"/>
  <c r="G14"/>
  <c r="G18"/>
  <c r="F19"/>
  <c r="I20"/>
  <c r="G26"/>
  <c r="E26" s="1"/>
  <c r="F27"/>
  <c r="E27" s="1"/>
  <c r="I28"/>
  <c r="I23" s="1"/>
  <c r="E32"/>
  <c r="I44"/>
  <c r="H45"/>
  <c r="H53"/>
  <c r="E56"/>
  <c r="H61"/>
  <c r="G62"/>
  <c r="E68"/>
  <c r="G144"/>
  <c r="I146"/>
  <c r="G148"/>
  <c r="E188"/>
  <c r="E206"/>
  <c r="E279"/>
  <c r="I287"/>
  <c r="F365"/>
  <c r="E369"/>
  <c r="G383"/>
  <c r="E385"/>
  <c r="G407"/>
  <c r="G432"/>
  <c r="F433"/>
  <c r="G436"/>
  <c r="G468"/>
  <c r="F469"/>
  <c r="F557"/>
  <c r="F563"/>
  <c r="G13"/>
  <c r="I19"/>
  <c r="H20"/>
  <c r="H287"/>
  <c r="E563" l="1"/>
  <c r="I434"/>
  <c r="E203"/>
  <c r="E45"/>
  <c r="E523"/>
  <c r="G477"/>
  <c r="G471" s="1"/>
  <c r="I467"/>
  <c r="E363"/>
  <c r="E360"/>
  <c r="G41"/>
  <c r="I14"/>
  <c r="H6"/>
  <c r="I436"/>
  <c r="H15"/>
  <c r="I10"/>
  <c r="H434"/>
  <c r="E434" s="1"/>
  <c r="F145"/>
  <c r="F143" s="1"/>
  <c r="I41"/>
  <c r="E257"/>
  <c r="I359"/>
  <c r="E364"/>
  <c r="I6"/>
  <c r="G59"/>
  <c r="F23"/>
  <c r="E14"/>
  <c r="E475"/>
  <c r="E437"/>
  <c r="E50"/>
  <c r="E470"/>
  <c r="I521"/>
  <c r="E147"/>
  <c r="E63"/>
  <c r="E64"/>
  <c r="I59"/>
  <c r="E65"/>
  <c r="I11"/>
  <c r="E296"/>
  <c r="E293" s="1"/>
  <c r="E148"/>
  <c r="H8"/>
  <c r="E407"/>
  <c r="G143"/>
  <c r="E533"/>
  <c r="E383"/>
  <c r="E362"/>
  <c r="E107"/>
  <c r="G47"/>
  <c r="I47"/>
  <c r="E35"/>
  <c r="I473"/>
  <c r="E16"/>
  <c r="F59"/>
  <c r="G7"/>
  <c r="H143"/>
  <c r="E119"/>
  <c r="E43"/>
  <c r="I7"/>
  <c r="E361"/>
  <c r="F9"/>
  <c r="F21" s="1"/>
  <c r="E29"/>
  <c r="G359"/>
  <c r="E13"/>
  <c r="E146"/>
  <c r="E15"/>
  <c r="E51"/>
  <c r="H521"/>
  <c r="E53"/>
  <c r="I22"/>
  <c r="E149"/>
  <c r="E49"/>
  <c r="E478"/>
  <c r="F10"/>
  <c r="F22" s="1"/>
  <c r="H12"/>
  <c r="E521"/>
  <c r="E469"/>
  <c r="F293"/>
  <c r="G9"/>
  <c r="G21" s="1"/>
  <c r="H436"/>
  <c r="E436" s="1"/>
  <c r="E525"/>
  <c r="H359"/>
  <c r="G431"/>
  <c r="E432"/>
  <c r="H7"/>
  <c r="H59"/>
  <c r="E144"/>
  <c r="E433"/>
  <c r="F431"/>
  <c r="E62"/>
  <c r="G8"/>
  <c r="F468"/>
  <c r="F545"/>
  <c r="E545" s="1"/>
  <c r="E18"/>
  <c r="H471"/>
  <c r="H467" s="1"/>
  <c r="H473"/>
  <c r="E185"/>
  <c r="E477"/>
  <c r="F8"/>
  <c r="G467"/>
  <c r="E365"/>
  <c r="G6"/>
  <c r="E44"/>
  <c r="E546"/>
  <c r="H11"/>
  <c r="G473"/>
  <c r="E61"/>
  <c r="E20"/>
  <c r="G11"/>
  <c r="G10"/>
  <c r="G22" s="1"/>
  <c r="I8"/>
  <c r="H41"/>
  <c r="E41" s="1"/>
  <c r="F359"/>
  <c r="F6"/>
  <c r="E472"/>
  <c r="E19"/>
  <c r="E287"/>
  <c r="G23"/>
  <c r="H47"/>
  <c r="E28"/>
  <c r="I435"/>
  <c r="E12"/>
  <c r="I143"/>
  <c r="E145" l="1"/>
  <c r="E143" s="1"/>
  <c r="E23"/>
  <c r="E359"/>
  <c r="F7"/>
  <c r="E7" s="1"/>
  <c r="E59"/>
  <c r="G17"/>
  <c r="E47"/>
  <c r="H10"/>
  <c r="H22" s="1"/>
  <c r="E22" s="1"/>
  <c r="E473"/>
  <c r="H9"/>
  <c r="H431"/>
  <c r="E471"/>
  <c r="E6"/>
  <c r="I9"/>
  <c r="I21" s="1"/>
  <c r="I17" s="1"/>
  <c r="E435"/>
  <c r="E431" s="1"/>
  <c r="F467"/>
  <c r="E468"/>
  <c r="G5"/>
  <c r="E8"/>
  <c r="F17"/>
  <c r="I431"/>
  <c r="E11"/>
  <c r="E467" l="1"/>
  <c r="F5"/>
  <c r="E10"/>
  <c r="H21"/>
  <c r="H5"/>
  <c r="E9"/>
  <c r="I5"/>
  <c r="E5" l="1"/>
  <c r="H17"/>
  <c r="E17" s="1"/>
  <c r="E21"/>
</calcChain>
</file>

<file path=xl/sharedStrings.xml><?xml version="1.0" encoding="utf-8"?>
<sst xmlns="http://schemas.openxmlformats.org/spreadsheetml/2006/main" count="649" uniqueCount="340">
  <si>
    <t>План реализации государственной программы Мурманской области "Экономический потенциал" на 2021-2025 годы</t>
  </si>
  <si>
    <t xml:space="preserve"> № п/п</t>
  </si>
  <si>
    <t>Государственная программа, подпрограмма, основное мероприятие, проект, мероприятие</t>
  </si>
  <si>
    <t xml:space="preserve"> Годы выполнения</t>
  </si>
  <si>
    <t>Объемы и источники финансирования (тыс. руб.)</t>
  </si>
  <si>
    <t>Связь основных мероприятий с показателями подпрограмм, ожидаемые результаты реализации (краткая характеристика) мероприятий</t>
  </si>
  <si>
    <t>Соисполнители, участники, исполнители</t>
  </si>
  <si>
    <t xml:space="preserve">По годам </t>
  </si>
  <si>
    <t>Всего</t>
  </si>
  <si>
    <t>ОБ</t>
  </si>
  <si>
    <t>ФБ</t>
  </si>
  <si>
    <t>МБ</t>
  </si>
  <si>
    <t>ВБС</t>
  </si>
  <si>
    <t xml:space="preserve">Государственная программа Мурманской области "Экономический потенциал"
</t>
  </si>
  <si>
    <t>2021-2025</t>
  </si>
  <si>
    <t>Министерство экономического развития Мурманской области</t>
  </si>
  <si>
    <t>Министерство инвестиций, развития предпринимательства и рыбного хозяйства Мурманской области</t>
  </si>
  <si>
    <t>Министерство строительства Мурманской области</t>
  </si>
  <si>
    <t>2021-2022</t>
  </si>
  <si>
    <t>Министерство цифрового развития Мурманской области</t>
  </si>
  <si>
    <t>Министерство имущественных отношений Мурманской области</t>
  </si>
  <si>
    <t>Комитет по тарифному регулированию Мурманской области</t>
  </si>
  <si>
    <t>Комитет по туризму Мурманской области</t>
  </si>
  <si>
    <t>Комитет по конкурентной политике Мурманской области</t>
  </si>
  <si>
    <t>1.</t>
  </si>
  <si>
    <t>Подпрограмма 1. Создание условий для привлечения инвестиций, развития и модернизации промышленного комплекса, повышения конкурентоспособности производства (деятельности)</t>
  </si>
  <si>
    <t xml:space="preserve">Министерство экономического развития Мурманской области, Министерство инвестиций, развития предпринимательства и рыбного хозяйства Мурманской области, Комитет по конкурентной политике Мурманской области, Министерство имущественных отношений Мурманской области, АО "Корпорация развития Мурманской области", ООО "Управляющая компания "Столица Арктики", АНО Арктический центр компетенций </t>
  </si>
  <si>
    <t>ОМ 1.1.</t>
  </si>
  <si>
    <t>Основное мероприятие 1. Поддержка инвестиционной деятельности, сопровождение инвестиционных проектов, информирование бизнес-сообщества об инвестиционном потенциале территории региона</t>
  </si>
  <si>
    <t xml:space="preserve">0.1. Индекс промышленного производства.                                                                                                                                                                                                                                                                    
0.2. Объем инвестиций в основной капитал (за исключением бюджетных средств).
1.1. Коэффициент бюджетной эффективности от предоставленных налоговых льгот в рамках соглашений с компаниями о защите и поощрении капитальных вложений, о государственной поддержке инвестиционной деятельности, СПИК не менее 1 (1 рубль налоговых и неналоговых поступлений в консолидированный бюджет региона от реализуемых инвестиционных проектов на 1 рубль предоставленных налоговых льгот)
1.2. Количество заключенных соглашений о защите и поощрении капитальных вложений, о государственной поддержке инвестиционной деятельности (нарастающим итогом к 2019 году).                                                                                                                                                                                                                                                                                                                                                                                                                                                                                                                                   1.8. Интегральный индекс Мурманской области в Национальном рейтинге состояния инвестиционного климата в субъектах Российской Федерации.
1.9. Положение Мурманской области в инвестиционном рейтинге российских регионов рейтингового агентства "Эксперт РА" не ниже 3В1.                                                                                                                                                                                                                                                              1.10. Место Мурманской области в рейтинге субъектов Российской Федерации по уровню развития сферы государственно-частного партнерства. 
</t>
  </si>
  <si>
    <t>1.1.1.</t>
  </si>
  <si>
    <t>Реализация функции "одного окна" АО "Корпорация развития Мурманской области"</t>
  </si>
  <si>
    <t xml:space="preserve">Обеспечение реализации функции "одного окна" согласно постановлению Правительства Мурманской области от 23 октября 2019 г. № 486-ПП «О специализированной организации по привлечению инвестиций и работе с инвесторами Мурманской области и внесении изменений в некоторые Постановления Правительства Мурманской области» </t>
  </si>
  <si>
    <t>Министерство имущественных Мурманской области, Министерство инвестиций, развития предпринимательства и рыбного хозяйства Мурманской области</t>
  </si>
  <si>
    <t>1.1.2.</t>
  </si>
  <si>
    <t>Проведение и участие в форумах, семинарах, круглых столах, программах повышения квалификации, конференциях, рабочих встречах по вопросам привлечения инвестиций, улучшения инвестиционного и предпринимательского климата</t>
  </si>
  <si>
    <t>Обеспечение проведения мероприятий, участие сотрудников Министерство инвестиций, развития предпринимательства и рыбного хозяйства Мурманской области , не менее 3 мероприятий в год</t>
  </si>
  <si>
    <t xml:space="preserve">Министерство инвестиций, развития предпринимательства и рыбного хозяйства Мурманской области </t>
  </si>
  <si>
    <t>1.1.3.</t>
  </si>
  <si>
    <t>Выставочное оборудование, разработка рекламных материалов (презентаций, печатных буклетов, видеофильмов) об инвестиционных возможностях Мурманской области, в том числе их размещение в специализированных печатных изданиях, Интернет-ресурсах, телевидении</t>
  </si>
  <si>
    <t>Обеспечение издания рекламных материалов, изготовление выставочного оборудования, не менее 2 в год</t>
  </si>
  <si>
    <t>1.1.4.</t>
  </si>
  <si>
    <t>Проведение мониторинга состояния конкурентной среды на рынках товаров, работ, услуг Мурманской области</t>
  </si>
  <si>
    <t>Проведение ежегодного мониторинга состояния конкурентной среды на рынках товаров, работ, услуг Мурманской области</t>
  </si>
  <si>
    <t>1.1.5.</t>
  </si>
  <si>
    <t>Стимулирование органов местного самоуправления к повышению инвестиционной привлекательности территории муниципального образования</t>
  </si>
  <si>
    <t xml:space="preserve">Обеспечение проведения мероприятий в интересах лидеров рейтинга органов местного самоуправления по содействию развитию конкуренции и обеспечению благоприятного инвестиционног климата, участие сотрудников органов местного самоуправления в выезных мероприятиях, не менее 3 органов местного самоуправления в год </t>
  </si>
  <si>
    <t>1.1.6.</t>
  </si>
  <si>
    <t>Создание системы проектного финансирования инвестиционных проектов Мурманской области (в том числе взнос в уставный капитал АО "Корпорация развития Мурмаской области)</t>
  </si>
  <si>
    <t>Количество инвестиционных проектов, получивших поддержку в рамках системы проекты проектного финансирования, не менее 2</t>
  </si>
  <si>
    <t>ОМ 1.2.</t>
  </si>
  <si>
    <t xml:space="preserve">Основное мероприятие 2. Обеспечение условий для реализации инвестиционных проектов резидентами Арктической зоны Российской Федерации и территории опережающего социально-экономического развития «Столица Арктики» </t>
  </si>
  <si>
    <t>1.2.1.</t>
  </si>
  <si>
    <t xml:space="preserve">Предоставление субсидии на финансовое обеспечение затрат ООО "Управляющая компания "Столица Арктики", связанных с выполнением в Мурманской области функций управляющей компании по управлению территорией опережающего социально-экономического развития "Столица Арктики" и Арктической зоны Российской Федерации   
</t>
  </si>
  <si>
    <t>Обеспечение деятельности управляющей компании ООО "Управляющая компания "Столица Арктики"</t>
  </si>
  <si>
    <t>П 1.1.</t>
  </si>
  <si>
    <t>Реализация регионального проекта "Адресная поддержка повышения производительности труда на предприятиях"</t>
  </si>
  <si>
    <t>2021-2024</t>
  </si>
  <si>
    <t>П 1.1.1.</t>
  </si>
  <si>
    <t xml:space="preserve">Предоставление субсидии Арктическому центру компетенций </t>
  </si>
  <si>
    <t>П 1.2.</t>
  </si>
  <si>
    <t>Региональный проект "Системные меры по повышению производительности труда"</t>
  </si>
  <si>
    <t>1.7. Темп роста производительности труда на средних и крупных предприятиях базовых несырьевых отраслей экономики, к предыдущему году</t>
  </si>
  <si>
    <t>П 1.3.</t>
  </si>
  <si>
    <t>Региональный проект "Промышленный экспорт"*</t>
  </si>
  <si>
    <t>-</t>
  </si>
  <si>
    <t>2.</t>
  </si>
  <si>
    <t>Подпрограмма 2. Поддержка малого и среднего предпринимательства</t>
  </si>
  <si>
    <t>ОМ 2.1.</t>
  </si>
  <si>
    <t>Основное мероприятие 1. Оказание финансовой поддержки субъектам малого и среднего предпринимательства</t>
  </si>
  <si>
    <t>0.3. Численность занятых в сфере малого и среднего предпринимательства, включая индивидуальных предпринимателей.
2.1. Доля среднесписочной численности работников малых и средних предприятий в общей численности занятого населения.
2.2. Темп роста оборота продукции (услуг), производимых средними и малыми предприятиями, в том числе микропредприятиями и индивидуальными предпринимателями.
2.3. Количество субъектов малого и среднего предпринимательства (включая индивидуальных предпринимателей) в расчете на 1 тыс. человек населения</t>
  </si>
  <si>
    <t>Министерство инвестиций, развития предпринимательства и рыбного хозяйства Мурманской области, 
НМК "ФОРМАП", ГОБУ МРИБИ</t>
  </si>
  <si>
    <t>2.1.1.</t>
  </si>
  <si>
    <t>Предоставление субсидий субъектам малого и среднего предпринимательства на возмещение затрат, связанных с кредитно-лизинговыми обязательствами</t>
  </si>
  <si>
    <t>2021 - 2023 годы:                                                           
1. Предоставление СМСП не менее 12 субсидий в год.
2. Создание не менее 7 рабочих мест.                                                                                                                                                                                                                                                                                                                                                                                                                                                                                                    2024-2025 годы: 
1. Предоставление СМСП не менее 9 субсидий в год.
2. Создание не менее 3 рабочих мест</t>
  </si>
  <si>
    <t>Министерство инвестиций, развития предпринимательства и рыбного хозяйства Мурманской области, 
НМК "ФОРМАП"</t>
  </si>
  <si>
    <t>2.1.2.</t>
  </si>
  <si>
    <t>Предоставление субсидий субъектам предпринимательства, осуществляющим общественно-значимую деятельность</t>
  </si>
  <si>
    <t>1. Предоставление государственной поддержки не менее 7 субъектам социального предпринимательства в год.
2. Сохранение не менее 55 рабочих мест в год</t>
  </si>
  <si>
    <t>2.1.3.</t>
  </si>
  <si>
    <t>Предоставление субсидий из областного бюджета бюджетам муниципальных образований Мурманской области на реализацию мероприятий муниципальных программ развития малого и среднего предпринимательства (разделов программ социально-экономического развития), в т.ч. моногородов</t>
  </si>
  <si>
    <t xml:space="preserve">Предоставление субсидий не менее чем 10 муниципальным образованиям </t>
  </si>
  <si>
    <t>2.1.4.</t>
  </si>
  <si>
    <t>Предоставление Губернаторского стартапа на поддержку предпринимательских инициатив</t>
  </si>
  <si>
    <t xml:space="preserve">Предоставление поддержки не менее 15 СМСП </t>
  </si>
  <si>
    <t>Министерство инвестиций, развития предпринимательства и рыбного хозяйства Мурманской области, ГОБУ МРИБИ</t>
  </si>
  <si>
    <t>2.1.5.</t>
  </si>
  <si>
    <t xml:space="preserve">Предоставление поддержки не менее 3 СМСП </t>
  </si>
  <si>
    <t>ОМ 2.2.</t>
  </si>
  <si>
    <t>Основное мероприятие 2. Создание и развитие объектов инфраструктуры поддержки малого и среднего предпринимательства</t>
  </si>
  <si>
    <t>2024-2025</t>
  </si>
  <si>
    <t>0.3. Численность занятых в сфере малого и среднего предпринимательства, включая индивидуальных предпринимателей.
2.2. Темп роста оборота продукции (услуг), производимых средними и малыми предприятиями, в том числе микропредприятиями и индивидуальными предпринимателями.
2.3. Количество субъектов малого и среднего предпринимательства (включая индивидуальных предпринимателей) в расчете на 1 тыс. человек населения</t>
  </si>
  <si>
    <t>Министерство инвестиций, развития предпринимательства и рыбного хозяйства Мурманской области, 
ГОБУ МРИБИ</t>
  </si>
  <si>
    <t>2.2.2.</t>
  </si>
  <si>
    <t>Развитие ГОБУ МРИБИ (текущий ремонт, приобретение оборудования и программного обеспечения, услуги Бизнес - инкубирования)</t>
  </si>
  <si>
    <t>2024-2025 годы: проведение текущих ремонтов</t>
  </si>
  <si>
    <t>ОМ 2.3.</t>
  </si>
  <si>
    <t>Основное мероприятие 3. Оказание информационной, консультационной поддержки субъектам малого и среднего предпринимательства, а также поддержки в области подготовки, переподготовки и повышения квалификации кадров субъектов малого и среднего предпринимательства</t>
  </si>
  <si>
    <t>Министерство инвестиций, развития предпринимательства и рыбного хозяйства Мурманской области, 
Министерство цифрового развития Мурманской области, НМК "ФОРМАП", ГОБУ "МФЦ МО"</t>
  </si>
  <si>
    <t>2.3.1.</t>
  </si>
  <si>
    <t xml:space="preserve">Организация и проведение регионального конкурса проектов среди некоммерческих организаций, выражающих интересы предпринимателей, иных организаций - инициаторов международных, межрегиональных и межмуниципальных проектов в сфере развития предпринимательства </t>
  </si>
  <si>
    <t>Ежегодное финансирование не менее 1 проекта</t>
  </si>
  <si>
    <t>2.3.2.</t>
  </si>
  <si>
    <t>Организация и проведение мероприятий по вопросам предпринимательской деятельности в том числе совместно с представителями бизнеса, а так же организация и участие представителей Мурманской области в межрегиональных и международных мероприятиях направленных на развитие малого предпринимательства</t>
  </si>
  <si>
    <t>Ежегодное проведение не менее 6 мероприятий</t>
  </si>
  <si>
    <t>2.3.3.</t>
  </si>
  <si>
    <t>Подготовка и переподготовка кадров для малого и среднего предпринимательства: проведение тренинг - курсов для начинающих предпринимателей, мастер-классов, организация и проведение специализированных семинаров для предпринимателей</t>
  </si>
  <si>
    <t>Проведение не менее 1 мероприятия для предпринимателей (стратегические сессии, тренинги, мастер классы, семинары и др.) ежегодно</t>
  </si>
  <si>
    <t xml:space="preserve">Министерство инвестиций, развития предпринимательства и рыбного хозяйства Мурманской области                                                                              </t>
  </si>
  <si>
    <t>2.3.4.</t>
  </si>
  <si>
    <t xml:space="preserve">Освещение в СМИ вопросов развития малого и среднего предпринимательства и государственной поддержки субъектов малого и среднего предпринимательства </t>
  </si>
  <si>
    <t>Освещение телевизионного проекта направленного на популяризацию предпринимательства</t>
  </si>
  <si>
    <t>2.3.5.</t>
  </si>
  <si>
    <t>Проведение исследований по проблемам и перспективам развития предпринимательства и инноваций</t>
  </si>
  <si>
    <t>Ежегодное проведение не менее 2 исследований</t>
  </si>
  <si>
    <t>2.3.6.</t>
  </si>
  <si>
    <t xml:space="preserve">Подготовка управленческих кадров для организаций народного хозяйства Российской Федерации </t>
  </si>
  <si>
    <t>Ежегодное обучение не менее 6 человек</t>
  </si>
  <si>
    <t>Министерство инвестиций, развития предпринимательства и рыбного хозяйства Мурманской области, предприятия региона - участники федеральной программы по подготовке управленческих кадров для организаций народного хозяйства Российской Федерации</t>
  </si>
  <si>
    <t>2.3.7.</t>
  </si>
  <si>
    <t>Организация предоставления государственных и муниципальных услуг в Центрах оказания услуг для бизнеса (ЦОУ)</t>
  </si>
  <si>
    <t>Обеспечение предоставления услуг субъектам малого и среднего предпринимательства по принципу "одного окна"</t>
  </si>
  <si>
    <t>2.3.8.</t>
  </si>
  <si>
    <t xml:space="preserve">Имущественный взнос в организацию инфраструктуры поддержки для предоставления инновационных ваучеров субъектам малого и среднего предпринимательства </t>
  </si>
  <si>
    <t xml:space="preserve">Предоставление не менее 3 инновационных ваучеров в год </t>
  </si>
  <si>
    <t>Министерство инвестиций, развития предпринимательства и рыбного хозяйства Мурманской области, НМК "ФОРМАП"</t>
  </si>
  <si>
    <t>ОМ 2.4.</t>
  </si>
  <si>
    <t>Основное мероприятие 4. Поддержка начинающих предпринимателей, в том числе путем предоставления в аренду нежилых помещений и оказания услуг бизнес-инкубирования</t>
  </si>
  <si>
    <t>0.3. Численность занятых в сфере малого и среднего предпринимательства, включая индивидуальных предпринимателей.
2.3. Количество субъектов малого и среднего предпринимательства (включая индивидуальных предпринимателей) в расчете на 1 тыс. человек населения</t>
  </si>
  <si>
    <t>2.4.1.</t>
  </si>
  <si>
    <t>Субсидия на финансовое обеспечение выполнения государственного задания</t>
  </si>
  <si>
    <t xml:space="preserve">Обеспечение предоставления ГОБУ МРИБИ консультационных и методических услуг субъектам малого и среднего предпринимательства </t>
  </si>
  <si>
    <t>2.4.2.</t>
  </si>
  <si>
    <t>Субсидия на компенсацию расходов на оплату стоимости проезда и провоза багажа к месту использования отпуска и обратно лицам, работающим в организациях финансируемых из областного бюджета</t>
  </si>
  <si>
    <t>Обеспечение своевременной оплаты расходов, связанных с оплатой проезда и провоза багажа</t>
  </si>
  <si>
    <t>П 2.1.</t>
  </si>
  <si>
    <t xml:space="preserve">Региональный проект "Расширение доступа субъектов МСП к финансовым ресурсам, 
в том числе к льготному финансированию"
</t>
  </si>
  <si>
    <t>0.2. Численность занятых в сфере малого и среднего предпринимательства, включая индивидуальных предпринимателей.
2.2. Темп роста оборота продукции (услуг), производимых средними и малыми предприятиями, в том числе микропредприятиями и индивидуальными предпринимателями.
2.3. Количество субъектов малого и среднего предпринимательства (включая индивидуальных предпринимателей) в расчете на 1 тыс. человек населения</t>
  </si>
  <si>
    <t>П 2.1.1.</t>
  </si>
  <si>
    <t>Имущественный взнос в организацию инфраструктуры поддержки для предоставления льготных микрозаймов субъектам малого и среднего предпринимательства</t>
  </si>
  <si>
    <t>2023-2024</t>
  </si>
  <si>
    <t xml:space="preserve">1.  Предоставление  льготных микрозаймов СМСП с учетом капитализации предоставленных займов с 2010 г. (не менее 175 в год).
2. Сохранение не менее 102 рабочих мест
</t>
  </si>
  <si>
    <t>П 2.1.2.</t>
  </si>
  <si>
    <t>Имущественный взнос в организацию инфраструктуры поддержки для предоставления гарантий субъектам малого и среднего предпринимательства</t>
  </si>
  <si>
    <t>2021-2023</t>
  </si>
  <si>
    <t xml:space="preserve">Объем предоставленных гарантий (поручительств) с учетом капитализации фонда составит не менее 220 млн. рублей </t>
  </si>
  <si>
    <t>П 2.2.</t>
  </si>
  <si>
    <t>Региональный проект "Акселерация субъектов малого и среднего предпринимательства"</t>
  </si>
  <si>
    <t xml:space="preserve">0.2. Численность занятых в сфере малого и среднего предпринимательства, включая индивидуальных предпринимателей.
2.1. Доля среднесписочной численности работников малых и средних предприятий в общей численности занятого населения.
2.2. Темп роста оборота продукции (услуг), производимых средними и малыми предприятиями, в том числе микропредприятиями и индивидуальными предпринимателями.
2.3. Количество субъектов малого и среднего предпринимательства (включая индивидуальных предпринимателей) в расчете на 1 тыс. человек населения
</t>
  </si>
  <si>
    <t>Министерство инвестиций, развития предпринимательства и рыбного хозяйства Мурманской области, Министерство экономического развития Мурманской области,
НМК "ФОРМАП"</t>
  </si>
  <si>
    <t>П 2.2.1.</t>
  </si>
  <si>
    <t>Предоставление субсидий из областного бюджета бюджетам монопрофильных муниципальных образований Мурманской области, получившим прямую финансовую поддержку за счет средств федерального бюджета в рамках конкурсного отбора субъектов Российской Федерации на государственную поддержку малого и среднего предпринимательства, включая крестьянские (фермерские) хозяйства</t>
  </si>
  <si>
    <t>Предоставление субсидий не менее чем 5 муниципальным образованиям</t>
  </si>
  <si>
    <t xml:space="preserve">Министерство инвестиций, развития предпринимательства и рыбного хозяйства Мурманской области 
</t>
  </si>
  <si>
    <t>П 2.2.2.</t>
  </si>
  <si>
    <t>Имущественный взнос в организацию инфраструктуры поддержки для предоставления льготных микрозаймов (гарантий) субъектам малого и среднего предпринимательства в моногородах</t>
  </si>
  <si>
    <t>1. Предоставление  льготных микрозаймов СМСП с учетом капитализации предоставленных займов с 2010 г. (не менее 20 в год).
2. Сохранение не менее 26 рабочих мест</t>
  </si>
  <si>
    <t>П 2.2.3.</t>
  </si>
  <si>
    <t>Развитие Центра "Мой бизнес"</t>
  </si>
  <si>
    <t>Количество организаций инфраструктуры поддержки малого и среднего предпринимательства, задействованных в "цепочках" услуг Центра "Мой бизнес", не менее 5 ежегодно</t>
  </si>
  <si>
    <t>П 2.2.4.</t>
  </si>
  <si>
    <t>Развитие ЦПП и осуществление им деятельности по поддержке субъектов малого и среднего предпринимательства</t>
  </si>
  <si>
    <t>2021-2023, 2025</t>
  </si>
  <si>
    <t>Предоставление государственной поддержки не менее 1100 СМСП в год. Обеспечение бюджетного финансирования объекта инфраструктуры</t>
  </si>
  <si>
    <t>П 2.2.5.</t>
  </si>
  <si>
    <t>Финансовое обеспечение деятельности регионального Центра кластерного развития Мурманской области, оказание поддержки не менее 35 СМCП ежегодно, количество проведенных мероприятий для субъектов малого и среднего предпринимательства, являющихся участниками территориальных кластеров не менее 18 ежегодно</t>
  </si>
  <si>
    <t>П 2.2.6.</t>
  </si>
  <si>
    <t>Развитие Центра молодежного инновационного творчества</t>
  </si>
  <si>
    <t>2021, 2023-2024</t>
  </si>
  <si>
    <t>Обеспечение технической поддержки не менее 3 субъектов малого и среднего предпринимательства ежегодно осуществляющих разработку перспективных видов продукции и технологий. Обеспечение бюджетного финансирования объекта инфраструктуры</t>
  </si>
  <si>
    <t>П 2.2.7.</t>
  </si>
  <si>
    <t>Обеспечение деятельности Центра поддержки экспорта</t>
  </si>
  <si>
    <t>Обеспечение вывода не менее 19 субъектов МСП на экспорт ежегодно</t>
  </si>
  <si>
    <t>П 2.3.</t>
  </si>
  <si>
    <t>Региональный проект "Популяризация предпринимательства"</t>
  </si>
  <si>
    <t>2.1. Численность занятых в сфере малого и среднего предпринимательства, включая индивидуальных предпринимателей.
2.2. Количество субъектов малого и среднего предпринимательства (включая индивидуальных предпринимателей) в расчете на 1 тыс. человек населения</t>
  </si>
  <si>
    <t>П. 2.3.1</t>
  </si>
  <si>
    <t>Организация и проведение мероприятий по формированию благоприятного образа предпринимательства и стимулированию интереса к осуществлению предпринимательской деятельности</t>
  </si>
  <si>
    <t xml:space="preserve">Проведение не менее 6 мероприятий ежегодно (в том числе тренингов, мастер классов, семинаров) </t>
  </si>
  <si>
    <t>П 2.4.</t>
  </si>
  <si>
    <t>Региональный проект "Улучшение условий ведения предпринимательской деятельности"</t>
  </si>
  <si>
    <t>2.1. Численность занятых в сфере малого и среднего предпринимательства, включая индивидуальных предпринимателей.
2.3. Количество субъектов малого и среднего предпринимательства (включая индивидуальных предпринимателей) в расчете на 1 тыс. человек населения</t>
  </si>
  <si>
    <t>Министерство инвестиций, развития предпринимательства и рыбного хозяйства Мурманской области, Министерство имущественных отношений Мурманской области</t>
  </si>
  <si>
    <t>3.</t>
  </si>
  <si>
    <t xml:space="preserve">Подпрограмма 3. Развитие туризма </t>
  </si>
  <si>
    <t>ОМ 3.1.</t>
  </si>
  <si>
    <t>Основное мероприятие 1. Продвижение Мурманской области как привлекательного для туристов региона</t>
  </si>
  <si>
    <t>0.4. Объем платных услуг, оказанных населению в сфере туризма (включая туристские услуги, услуги гостиниц и аналогичных средств размещения, санаторно-оздоровительных организаций).
3.1. Объем туристского потока в Мурманской области</t>
  </si>
  <si>
    <t>Комитет по туризму Мурманской области, 
НМК "ФОРМАП"</t>
  </si>
  <si>
    <t>3.1.1.</t>
  </si>
  <si>
    <t>Функционирование регионального центра кластерного развития в сфере туризма</t>
  </si>
  <si>
    <t>3.1.2.</t>
  </si>
  <si>
    <t>Функционирование АНО "Туристский информационный центр Мурманской области"</t>
  </si>
  <si>
    <t>Обеспечение деятельности АНО "ТИЦ", обеспечение работы туристического портала, установка и техническое сопровождение интерактивных панелей для туристов (не менее 2-х шт. в год), координация деятельности муниципальных ТИЦов Мурманской области, организация и функционирование фронтофисов (не менее 3-х) на территориии Мурманской области</t>
  </si>
  <si>
    <t>Комитет по туризму Мурманской области, 
АНО "Туристский информационный центр Мурманской области"</t>
  </si>
  <si>
    <t>ОМ 3.2.</t>
  </si>
  <si>
    <t>Основное мероприятие 2. Государственная поддержка субъектов туриндустрии</t>
  </si>
  <si>
    <t>3.2.1.</t>
  </si>
  <si>
    <t xml:space="preserve">Внедрение системы навигации и ориентирующей информации для туристов на территории Мурманской области </t>
  </si>
  <si>
    <t>3.2.2.</t>
  </si>
  <si>
    <t>Предоставление субсидий субъектам туриндустрии Мурманской области, осуществляющим деятельность в сфере развития внутреннего и въездного туризма</t>
  </si>
  <si>
    <t>Предоставление субсидий субъектам туриндустрии в сфере внутреннего и въездного туризма (2021 год - не менее 5 субсидий, 2022-2023 годы - не менее 7 субсидий в год, 2024-2025 годы - не менее 15 субсидий в год)</t>
  </si>
  <si>
    <t>3.2.3.</t>
  </si>
  <si>
    <t>Организация и проведение ежегодного регионального конкурса "Лучшие в туриндустрии"</t>
  </si>
  <si>
    <t>2022-2025</t>
  </si>
  <si>
    <t xml:space="preserve">Проведение конкурса "Лучшие в туриндустрии" </t>
  </si>
  <si>
    <t>ОМ 3.3.</t>
  </si>
  <si>
    <t>Основное мероприятие 3. Формирование туристско-рекреационного кластера</t>
  </si>
  <si>
    <t>Министерство строительства Мурманской области
Комитет по туризму Мурманской области</t>
  </si>
  <si>
    <t>3.3.1.</t>
  </si>
  <si>
    <t>Система искусственного оснежения для ГОАУМО "Кировская спортивная школа олимпийского резерва по горнолыжному спорту"</t>
  </si>
  <si>
    <t>Окончание строительства и ввод в эксплуатацию</t>
  </si>
  <si>
    <t>3.3.2.</t>
  </si>
  <si>
    <t>Система исскуственного оснежения для горнолыжных трасс г. Айкуайвенчорр</t>
  </si>
  <si>
    <t>Cтроительство и ввод в эксплуатацию</t>
  </si>
  <si>
    <t>3.3.3.</t>
  </si>
  <si>
    <t xml:space="preserve">Предприятие питания, расположенное по адресу: Мурманская обл., МО г. Кировск с подведомственной территорией, городской склон горы Айкуайвенчорр"  Этап 1. Сети водоснабжения и водоотведения </t>
  </si>
  <si>
    <t>4.</t>
  </si>
  <si>
    <t>Подпрограмма 4 "Развитие международных и внешнеэкономических связей, приграничного, межрегионального сотрудничества"</t>
  </si>
  <si>
    <t>Министерство экономического развития Мурманской области, Автономная некоммерческая организация по развитию конгрессно-выставочной деятельности "Мурманконгресс"</t>
  </si>
  <si>
    <t>ОМ 4.1.</t>
  </si>
  <si>
    <t>Основное мероприятие 1. Содействие в подготовке и проведении приоритетных с точки зрения экономики региона мероприятий регионального, межрегионального и международного значения на территории региона и Российской Федерации, а также за рубежом</t>
  </si>
  <si>
    <t>4.2. Количество приоритетных с точки зрения экономики региона мероприятий регионального, межрегионального и международного значения на территории региона и Российской Федерации, а также за рубежом</t>
  </si>
  <si>
    <t xml:space="preserve">Министерство экономического развития Мурманской области, Аппарат Правительства Мурманской области, 
Автономная некоммерческая организация по развитию конгрессно-выставочной деятельности "Мурманконгресс" </t>
  </si>
  <si>
    <t>4.1.1.</t>
  </si>
  <si>
    <t>Организация и проведение международных и межрегиональных мероприятий в сфере развития международных, внешнеэкономических связей и межрегионального сотрудничества</t>
  </si>
  <si>
    <t xml:space="preserve">Проведение не менее 2 приоритетных с точки зрения экономики региона мероприятий регионального, межрегионального и международного значения на территории региона и Российской Федерации, а также за рубежом.
</t>
  </si>
  <si>
    <t xml:space="preserve">Министерство экономического развития Мурманской области
</t>
  </si>
  <si>
    <t>4.1.2.</t>
  </si>
  <si>
    <t>Изготовление имиджевой презентационной, полиграфической и аудиовизуальной продукции  по вопросам, связанным с развитием международных, внешнеэкономических связей, межрегионального сотрудничества, экспортного потенциала региона</t>
  </si>
  <si>
    <t>Изготовление не менее 1500 информационных носителей в год</t>
  </si>
  <si>
    <t>4.1.3.</t>
  </si>
  <si>
    <t xml:space="preserve">Субсидия автономной некоммерческой организации по развитию конгрессно-выставочной деятельности "Мурманконгресс" на финансовое обеспечение затрат по сопровождению проведения международных и межрегиональных мероприятий в сфере развития международных, внешнеэкономических связей и межрегионального сотрудничества </t>
  </si>
  <si>
    <t xml:space="preserve">Проведение не менее 5 приоритетных с точки зрения экономики региона мероприятий регионального, межрегионального и международного значения на территории региона и Российской Федерации, а также за рубежом  </t>
  </si>
  <si>
    <t xml:space="preserve">Министерство экономического развития Мурманской области, Автономная некоммерческая организация по развитию конгрессно-выставочной деятельности "Мурманконгресс" </t>
  </si>
  <si>
    <t>П 4.1.</t>
  </si>
  <si>
    <t>Региональный проект "Системные меры развития международной кооперации и экспорта"</t>
  </si>
  <si>
    <t>2019-2024</t>
  </si>
  <si>
    <t xml:space="preserve">4.1. Внедрен и реализуется Региональный экспортный стандарт 2.0 
4.3. Доля экспорта товаров в объеме внешнеторгового оборота не менее 90 %                                                                                   </t>
  </si>
  <si>
    <t>5.</t>
  </si>
  <si>
    <t>Подпрограмма 5. Обеспечение реализации государственной программы</t>
  </si>
  <si>
    <t>Министерство экономического развития Мурманской области, Министерство инвестиций, развития предпринимательства и рыбного хозяйства Мурманской области, Комитет по тарифному регулированию Мурманской области, Комитет по туризму Мурманской области</t>
  </si>
  <si>
    <t>ОМ 5.1.</t>
  </si>
  <si>
    <t>Основное мероприятие 1. Обеспечение реализации государственных функций в сферах стратегического планирования, налогового регулирования,  стимулирования развития производства в добывающих и обрабатывающих отраслях промышленности, поддержки и сопровождения крупных инвестиционных проектов, экономики социальной сферы, международных и внешнеэкономических связей, приграничного, межрегионального сотрудничества, торговой деятельности</t>
  </si>
  <si>
    <t>5.1.1.</t>
  </si>
  <si>
    <t>Обеспечение реализации государственных функций Министерства экономического развития Мурманской области</t>
  </si>
  <si>
    <t>Финансовое обеспечение реализации 137 функций Министерства в сферах стратегического планирования, налогового регулирования, стимулирования развития производства в добывающих и обрабатывающих отраслях промышленности (кроме производства пищевых продуктов, производства строительных материалов), поддержки и сопровождения крупных инвестиционных проектов, экономики социальной сферы, международных и внешнеэкономических связей, международной технической помощи (содействия), приграничного, межрегионального сотрудничества, торговой деятельности, защиты прав потребителей</t>
  </si>
  <si>
    <t>5.1.2.</t>
  </si>
  <si>
    <t>Разработка Стратегии социально-экономического развития Мурманской области на период до 2035 года</t>
  </si>
  <si>
    <t>2024 год: Разработка проекта Стратегии социально-экономического развития Мурманской области на период до 2035 года (для утверждения Правительством Мурманской области)
2025 год: Утверждение проекта Стратегии социально-экономического развития Мурманской области на период до 2035 года</t>
  </si>
  <si>
    <t>Министерство экономического развития Мурманской области, ИОГВ МО</t>
  </si>
  <si>
    <t>5.1.3.</t>
  </si>
  <si>
    <t>Развитие информационно-коммуникационной инфраструктуры и предоставление доступа исполнительным органам государственной власти Мурманской области к статистической информации</t>
  </si>
  <si>
    <t>Приобретение статистических материалов</t>
  </si>
  <si>
    <t>5.1.4.</t>
  </si>
  <si>
    <t>Предоставление грантов муниципальным образованиям Мурманской области в целях содействия достижению и (или) поощрения достижения наилучших значений показателей деятельности органов местного самоуправления</t>
  </si>
  <si>
    <t>Предоставление грантов 3 муниципальным образованиям Мурманской области (в случае принятия соответствующего решения Комиссией)</t>
  </si>
  <si>
    <t>5.1.5.</t>
  </si>
  <si>
    <t xml:space="preserve">Предоставление субвенций на исполнение органами местного самоуправления муниципальных образований со статусом городского округа и муниципального района отдельных государственных полномочий по сбору сведений для формирования и ведения торгового реестра </t>
  </si>
  <si>
    <t xml:space="preserve">Предоставление субвенции 17 муниципальным образованиям Мурманской области на исполнение отдельных государственных полномочий по сбору сведений для формирования и ведения торгового реестра </t>
  </si>
  <si>
    <t>5.1.6.</t>
  </si>
  <si>
    <t xml:space="preserve">Проведение социологического опроса населения городских округов и муниципальных районов в целях выявления оценки населением деятельности органов местного самоуправления </t>
  </si>
  <si>
    <t>Подготовка ежегодного отчета об итогах социологического опроса населения</t>
  </si>
  <si>
    <t>5.1.7.</t>
  </si>
  <si>
    <t>Проведение сбора и  обобщения информации о качестве условий оказания услуг организациями в сфере культуры, охраны здоровья, образования, социального обслуживания в рамках независимой оценки качества условий оказания услуг</t>
  </si>
  <si>
    <t>Подготовка ежегодного отчета о результатах независимой оценки качества условий оказания услуг организациями в сфере культуры, охраны здоровья, образования, социального обслуживания</t>
  </si>
  <si>
    <t>5.1.8.</t>
  </si>
  <si>
    <t>Предоставление субсидии некоммерческим организациям на осуществление деятельности Ресурсного центра СО НКО</t>
  </si>
  <si>
    <t>Обеспечение консультациолнного сопровождения СО НКО по вопросам доступа к предоставленияю услуг социальной сферы</t>
  </si>
  <si>
    <t>5.1.9.</t>
  </si>
  <si>
    <t>Проведение Всероссийской переписи населения 2020 года</t>
  </si>
  <si>
    <t>ОМ 5.2.</t>
  </si>
  <si>
    <t>Основное мероприятие 2. Обеспечение реализации государственных функций и оказания государственных услуг в сферах инвестиций, предпринимательства и инноваций, лицензирования отдельных видов деятельности, развития рыбохозяйственного и агропромышленного комплексов Мурманской области</t>
  </si>
  <si>
    <t>5.2.1.</t>
  </si>
  <si>
    <t xml:space="preserve">Обеспечение реализации государственных функций Министерства инвестиций, развития предпринимательства и рыбного хозяйства Мурманской области </t>
  </si>
  <si>
    <t>Финансовое обеспечение реализации 74 функции Министерства в сферах развития инфраструктуры содействия инвесторам, развития предпринимательской и инновационной деятельности, государственной поддержки субъектов малого и среднего предпринимательства, инвестиционной деятельности, производственного потенциала рыбохозяйственного и агропромышленного комплексов Мурманской области и обеспечение роста объемов производства продукции, повышение качества и конкурентоспособности продукции, произведенной местными товаропроизводителями рыбохозяйственного и агропромышленного комплексов, формирование стабильного рынка сбыта, развития лицензирования и контроля (надзора) за розничной продажей алкогольной и спиртосодержащей продукции, заготовки, хранения, переработки и реализации лома черных металлов, цветных металлов, защиты прав потребителей</t>
  </si>
  <si>
    <t>ОМ 5.3.</t>
  </si>
  <si>
    <t>Основное мероприятие 3. Обеспечение реализации функций в сфере тарифного регулирования на территории Мурманской области</t>
  </si>
  <si>
    <t>5.2. Доля ресурсоснабжающих организаций, перешедших на долгосрочные методы регулирования тарифов</t>
  </si>
  <si>
    <t>5.3.1.</t>
  </si>
  <si>
    <t>Обеспечение реализации функций в сфере государственного регулирования цен (тарифов) на территории МО</t>
  </si>
  <si>
    <t>Финансовое обеспечение реализации 28 функции Комитета, и необходимыми программно-техническими средствами</t>
  </si>
  <si>
    <t>5.3.2.</t>
  </si>
  <si>
    <t>Субвенция на осуществление отдельных государственных полномочий по установлению регулируемых тарифов на перевозки пассажиров и багажа автомобильным транспортом и городским наземным электрическим транспортом</t>
  </si>
  <si>
    <t>Установление регулируемых тарифов на перевозки пассажиров и багажа автомобильным транспортом и городским наземным электрическим транспортом органами местного самоуправления</t>
  </si>
  <si>
    <t>ОМ 5.4.</t>
  </si>
  <si>
    <t>5.4.1.</t>
  </si>
  <si>
    <t>Обеспечение реализации государственных функций Комитета по туризму Мурманской области</t>
  </si>
  <si>
    <t>Финансовое обеспечение реализации 26 функций Комитета</t>
  </si>
  <si>
    <t>*- Реализация проекта приостановлена, в связи отсутствием заключенного соглашения о реализации проекта с Минпромторгом России и установленных показателей проекта</t>
  </si>
  <si>
    <t>Комитет по туризму Мурманской области, Министерство строительства Мурманской области, НМК "ФОРМАП"</t>
  </si>
  <si>
    <t>2021-2023 года: обеспечение работы "Туристского информационного центра Мурманской области" и 3-х фрот-офисов. 
2024 - 2025 годы: обеспечение организации и проведения фестиваля "Териберка", размещение информации о туристском потенциале Мурманской области в СМИ, организация пресс-туров и инфо-туров, размещение в местах прибытия и передвижения туристов информационных стендов, баннеров, буклетниц с информационными материалами</t>
  </si>
  <si>
    <t>Установка знаков туристской навигации:
2021 год -не менее 7 указателей; 
2022-2025 годы: не менее 10 указателей в год</t>
  </si>
  <si>
    <t>0.1. Индекс промышленного производства.                                                        
0.2. Объем инвестиций в основной капитал (без бюджетных средств).                                                                                                                      
1.1. Коэффициент бюджетной эффективности от предоставленных налоговых льгот в рамках соглашений с компаниями о защите и поощрении капитальных вложений, о государственной поддержке инвестиционной деятельности, СПИК не менее 1 (1 рубль налоговых и неналоговых поступлений в консолидированный бюджет региона от реализуемых инвестиционных проектов на 1 рубль предоставленных налоговых льгот)
1.3. Количество резидентов Арктической зоны Российской Федерации и территории опережающего социально-экономического развития "Столица Арктики" (нарастающим итогом с 2020 года).                                                            
1.4. Объем инвестиций, привлеченных резидентами Арктической зоны Российской Федерации и территории опережающего социально-экономического развития «Столица Арктики» (нарастающим итогом с 2020 года).                                                                                 
1.5. Количество созданных рабочих мест резидентами Арктической зоны Российской Федерации и территории опережающего социально-экономического развития «Столица Арктики» (нарастающим итогом с 2020 года)</t>
  </si>
  <si>
    <t>1.6. Количество предприятий-участников регионального проекта «Адресная поддержка повышения производительности труда на предприятиях», реализующих мероприятия в рамках проекта, нарастающим итогом с 2021 года</t>
  </si>
  <si>
    <t>Министерство инвестиций, развития предпринимательства и рыбного хозяйства Мурманской области, Министерство экономического развития Мурманской области, Комитет по конкурентной политике Мурманской области, Министерство имущественных отношений Мурманской области,  АО "Корпорация развития Мурманской области"</t>
  </si>
  <si>
    <t>Министерство имущественных отношений Мурманской области, Министерство инвестиций, развития предпринимательства и рыбного хозяйства Мурманской области, АО "Корпорация развития Мурманской области"</t>
  </si>
  <si>
    <t>Министерство экономического развития Мурманской области, ООО "Управляющая компания "Столица Арктики",  АО "Корпорация развития Мурманской области"</t>
  </si>
  <si>
    <t xml:space="preserve">Министерство экономического развития Мурманской области, АНО Арктический центр компетенций </t>
  </si>
  <si>
    <t>Проведение обучения сотрудников предприятий-участников регионального проекта методам повышения прооизводительности труда с использованием инструментов бережливого производства</t>
  </si>
  <si>
    <t>Министерство цифрового развития Мурманской области, ГОБУ "МФЦ МО"</t>
  </si>
  <si>
    <r>
      <rPr>
        <strike/>
        <sz val="8"/>
        <rFont val="Times New Roman"/>
        <family val="1"/>
        <charset val="204"/>
      </rPr>
      <t>Ф</t>
    </r>
    <r>
      <rPr>
        <sz val="8"/>
        <rFont val="Times New Roman"/>
        <family val="1"/>
        <charset val="204"/>
      </rPr>
      <t>ункционирование регионального Центра кластерного развития Мурманской области</t>
    </r>
  </si>
  <si>
    <t>Предоставление субвенции бюджетам муниципальных образований со статусом городского округа и муниципального района на осуществление полномочий по подготовке и проведению Всероссийской переписи населения 2020 года в 2021 году</t>
  </si>
  <si>
    <t>Основное мероприятие 4. Обеспечение реализации государственных функций в сфере туризма</t>
  </si>
  <si>
    <t>Справка о внесении изменений в план реализации государственной программы</t>
  </si>
  <si>
    <t>Действующая редакция</t>
  </si>
  <si>
    <t>Отклонение</t>
  </si>
  <si>
    <t>Причины внесения изменений</t>
  </si>
  <si>
    <t>По годам реализации</t>
  </si>
  <si>
    <t>Наименование ГП/ПП/ОМ/П/М</t>
  </si>
  <si>
    <t>Ожидаемые результаты реализации (краткая характеристика) мероприятий</t>
  </si>
  <si>
    <t>Предоставление грантов для действующих предпринимателей на приобретение франшизы</t>
  </si>
  <si>
    <t>Государственная программа "Развитие экономического потенциала и формирование благоприятного предпринимательского климата"</t>
  </si>
  <si>
    <t>Министерство инвестиций, развития предпринимательства и рыбного хозяйства Мурманской области, Автономная некоммерческая организация по развитию конгрессно-выставочной деятельности "Мурманконгресс"</t>
  </si>
  <si>
    <t>4.1.</t>
  </si>
  <si>
    <t>2.2.1.</t>
  </si>
  <si>
    <t>2.2.</t>
  </si>
  <si>
    <t>2021, 2024-2025</t>
  </si>
  <si>
    <t>№</t>
  </si>
  <si>
    <t>Предлагаемая редакция</t>
  </si>
  <si>
    <t>Министерство инвестиций, развития предпринимательства и рыбного хозяйства Мурманской области, Автономная некоммерческая организация по развитию конгрессно-выставочной деятельности "Мурманконгресс", 
ГОБУ МРИБИ</t>
  </si>
  <si>
    <t>Министерство инвестиций, развития предпринимательства и рыбного хозяйства Мурманской области, Министерство цифрового развития Мурманской области, Министерство экономического развития Мурманской области, Министерство имущественных отношений Мурманской области, НМК "ФОРМАП", ГОБУ МРИБИ, ГОБУ "МФЦ МО", Автономная некоммерческая организация по развитию конгрессно-выставочной деятельности "Мурманконгресс"</t>
  </si>
  <si>
    <t>Министерство экономического развития Мурманской области, Министерство инвестиций, развития предпринимательства и рыбного хозяйства Мурманской области, Министерство строительства Мурманской области, Министерство цифрового развития Мурманской области, Комитет по тарифному регулированию Мурманской области, Комитет по туризму Мурманской области, Комитет по конкурентной политике Мурманской области, АО "Корпорация развития Мурманской области, ООО "Управляющая компания "Столица Арктики", НМК "ФОРМАП", ГОБУ МРИБИ, ГОБУ "МФЦ МО", АНО Арктический центр компетенций, Автономная некоммерческая организация по развитию конгрессно-выставочной деятельности "Мурманконгресс"</t>
  </si>
  <si>
    <t>ОМ 3.3</t>
  </si>
  <si>
    <t>Обеспечение организации и проведения ярмарки "На севере - Весна!"</t>
  </si>
  <si>
    <t xml:space="preserve">Субсидия автономной некоммерческой организации  «Мурманконгресс» на финансовое обеспечение затрат в сфере конгрессно-выставочной деятельности на организацию и проведение ярмарки «На Севере – Весна!» </t>
  </si>
  <si>
    <t>№ в перечне ОКС</t>
  </si>
  <si>
    <t>Наименование ПП, ОКС*</t>
  </si>
  <si>
    <t>Характеристика вносимых изменений**</t>
  </si>
  <si>
    <t>Действующая редакция***</t>
  </si>
  <si>
    <t>Предлагаемая редакция***</t>
  </si>
  <si>
    <t>По годам</t>
  </si>
  <si>
    <t xml:space="preserve">Параметры объекта капитального строительства </t>
  </si>
  <si>
    <t>Наименование ОКС</t>
  </si>
  <si>
    <t>Направление средств  на мероприятие 2.2.1 в связи с экономией средств областного бюджета из-за  уменьшения суммарной сметной стоимости объекта по итогам экспертизы  сметной стоимости</t>
  </si>
  <si>
    <t>Перераспределение средств субсидии АНО «Мурманконгресс» в связи с необходимостью организации и проведения ярмарки «На Севере – Весна!»</t>
  </si>
  <si>
    <t>Обеспечение организации и проведения ярмарки  «На Севере – Весна!»</t>
  </si>
  <si>
    <t xml:space="preserve">Направление средств субсидии АНО «Мурманконгресс» на мероприятие 2.2.1 </t>
  </si>
  <si>
    <t>Экономия средств областного бюджета в связи  с уменьшением суммарной сметной стоимости объекта по итогам экспертизы   сметной стоимости (направение средств на мероприятие 2.2.1)</t>
  </si>
  <si>
    <t>УТВЕРЖДЕН
приказом Министерства экономического развития Мурманской области
от 08.02.2021 № ОД-8</t>
  </si>
</sst>
</file>

<file path=xl/styles.xml><?xml version="1.0" encoding="utf-8"?>
<styleSheet xmlns="http://schemas.openxmlformats.org/spreadsheetml/2006/main">
  <numFmts count="2">
    <numFmt numFmtId="164" formatCode="#,##0.0"/>
    <numFmt numFmtId="165" formatCode="#,##0.00000"/>
  </numFmts>
  <fonts count="20">
    <font>
      <sz val="11"/>
      <color theme="1"/>
      <name val="Calibri"/>
      <family val="2"/>
      <charset val="204"/>
      <scheme val="minor"/>
    </font>
    <font>
      <sz val="11"/>
      <color rgb="FF9C0006"/>
      <name val="Calibri"/>
      <family val="2"/>
      <charset val="204"/>
      <scheme val="minor"/>
    </font>
    <font>
      <sz val="8"/>
      <name val="Times New Roman"/>
      <family val="1"/>
      <charset val="204"/>
    </font>
    <font>
      <sz val="11"/>
      <name val="Calibri"/>
      <family val="2"/>
      <charset val="204"/>
      <scheme val="minor"/>
    </font>
    <font>
      <b/>
      <sz val="8"/>
      <name val="Times New Roman"/>
      <family val="1"/>
      <charset val="204"/>
    </font>
    <font>
      <sz val="8"/>
      <name val="Times New Roman"/>
      <family val="1"/>
    </font>
    <font>
      <sz val="10"/>
      <name val="Arial"/>
      <family val="2"/>
      <charset val="204"/>
    </font>
    <font>
      <strike/>
      <sz val="11"/>
      <name val="Calibri"/>
      <family val="2"/>
      <charset val="204"/>
      <scheme val="minor"/>
    </font>
    <font>
      <sz val="11"/>
      <name val="Times New Roman"/>
      <family val="1"/>
      <charset val="204"/>
    </font>
    <font>
      <b/>
      <sz val="12"/>
      <name val="Times New Roman"/>
      <family val="1"/>
      <charset val="204"/>
    </font>
    <font>
      <b/>
      <sz val="11"/>
      <name val="Calibri"/>
      <family val="2"/>
      <charset val="204"/>
      <scheme val="minor"/>
    </font>
    <font>
      <strike/>
      <sz val="8"/>
      <name val="Times New Roman"/>
      <family val="1"/>
      <charset val="204"/>
    </font>
    <font>
      <sz val="10"/>
      <name val="Times New Roman"/>
      <family val="1"/>
      <charset val="204"/>
    </font>
    <font>
      <sz val="8"/>
      <name val="Calibri"/>
      <family val="2"/>
      <charset val="204"/>
      <scheme val="minor"/>
    </font>
    <font>
      <sz val="12"/>
      <color theme="1"/>
      <name val="Times New Roman"/>
      <family val="1"/>
      <charset val="204"/>
    </font>
    <font>
      <sz val="10"/>
      <color theme="1"/>
      <name val="Times New Roman"/>
      <family val="1"/>
      <charset val="204"/>
    </font>
    <font>
      <sz val="14"/>
      <color theme="1"/>
      <name val="Times New Roman"/>
      <family val="1"/>
      <charset val="204"/>
    </font>
    <font>
      <b/>
      <sz val="12"/>
      <color theme="1"/>
      <name val="Times New Roman"/>
      <family val="1"/>
      <charset val="204"/>
    </font>
    <font>
      <sz val="11"/>
      <color theme="1"/>
      <name val="Times New Roman"/>
      <family val="1"/>
      <charset val="204"/>
    </font>
    <font>
      <sz val="10"/>
      <color theme="1"/>
      <name val="Calibri"/>
      <family val="2"/>
      <charset val="204"/>
      <scheme val="minor"/>
    </font>
  </fonts>
  <fills count="4">
    <fill>
      <patternFill patternType="none"/>
    </fill>
    <fill>
      <patternFill patternType="gray125"/>
    </fill>
    <fill>
      <patternFill patternType="solid">
        <fgColor rgb="FFFFC7CE"/>
      </patternFill>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1" fillId="2" borderId="0" applyNumberFormat="0" applyBorder="0" applyAlignment="0" applyProtection="0"/>
    <xf numFmtId="0" fontId="6" fillId="0" borderId="0"/>
  </cellStyleXfs>
  <cellXfs count="170">
    <xf numFmtId="0" fontId="0" fillId="0" borderId="0" xfId="0"/>
    <xf numFmtId="0" fontId="2" fillId="0" borderId="2" xfId="0" applyFont="1" applyFill="1" applyBorder="1" applyAlignment="1">
      <alignment horizontal="center" vertical="top" wrapText="1"/>
    </xf>
    <xf numFmtId="164" fontId="2" fillId="0" borderId="2"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top" wrapText="1"/>
    </xf>
    <xf numFmtId="164" fontId="2" fillId="0" borderId="2" xfId="0" applyNumberFormat="1" applyFont="1" applyFill="1" applyBorder="1" applyAlignment="1">
      <alignment horizontal="center" vertical="top"/>
    </xf>
    <xf numFmtId="164" fontId="2" fillId="0" borderId="2" xfId="1" applyNumberFormat="1" applyFont="1" applyFill="1" applyBorder="1" applyAlignment="1">
      <alignment horizontal="center" vertical="center" wrapText="1"/>
    </xf>
    <xf numFmtId="4" fontId="2" fillId="0" borderId="2" xfId="0" applyNumberFormat="1" applyFont="1" applyFill="1" applyBorder="1" applyAlignment="1">
      <alignment horizontal="center" vertical="top" wrapText="1"/>
    </xf>
    <xf numFmtId="164" fontId="5" fillId="0" borderId="2" xfId="0" applyNumberFormat="1" applyFont="1" applyFill="1" applyBorder="1" applyAlignment="1">
      <alignment horizontal="center" vertical="top" wrapText="1"/>
    </xf>
    <xf numFmtId="0" fontId="3" fillId="0" borderId="0" xfId="0" applyNumberFormat="1" applyFont="1" applyFill="1" applyAlignment="1">
      <alignment horizontal="center"/>
    </xf>
    <xf numFmtId="0" fontId="3" fillId="0" borderId="0" xfId="0" applyFont="1" applyFill="1"/>
    <xf numFmtId="0" fontId="3" fillId="0" borderId="0" xfId="0" applyFont="1" applyFill="1" applyAlignment="1">
      <alignment horizontal="center" vertical="top"/>
    </xf>
    <xf numFmtId="164" fontId="3" fillId="0" borderId="0" xfId="0" applyNumberFormat="1" applyFont="1" applyFill="1" applyAlignment="1">
      <alignment horizontal="center" vertical="top"/>
    </xf>
    <xf numFmtId="0" fontId="7" fillId="0" borderId="0" xfId="0" applyFont="1" applyFill="1" applyAlignment="1">
      <alignment horizontal="left" vertical="center"/>
    </xf>
    <xf numFmtId="0" fontId="8" fillId="0" borderId="0" xfId="0" applyFont="1" applyFill="1" applyAlignment="1">
      <alignment horizontal="left" vertical="top" wrapText="1"/>
    </xf>
    <xf numFmtId="164" fontId="2" fillId="0" borderId="2" xfId="0" applyNumberFormat="1" applyFont="1" applyFill="1" applyBorder="1" applyAlignment="1">
      <alignment horizontal="center"/>
    </xf>
    <xf numFmtId="0" fontId="7" fillId="0" borderId="0" xfId="0" applyFont="1" applyFill="1"/>
    <xf numFmtId="164" fontId="3" fillId="0" borderId="0" xfId="0" applyNumberFormat="1" applyFont="1" applyFill="1"/>
    <xf numFmtId="164" fontId="2" fillId="0" borderId="6" xfId="0" applyNumberFormat="1" applyFont="1" applyFill="1" applyBorder="1" applyAlignment="1">
      <alignment horizontal="center" vertical="top" wrapText="1"/>
    </xf>
    <xf numFmtId="164" fontId="2" fillId="0" borderId="7" xfId="0" applyNumberFormat="1" applyFont="1" applyFill="1" applyBorder="1" applyAlignment="1">
      <alignment horizontal="center" vertical="top" wrapText="1"/>
    </xf>
    <xf numFmtId="0" fontId="3" fillId="0" borderId="0" xfId="0" applyFont="1" applyFill="1" applyAlignment="1">
      <alignment horizontal="center"/>
    </xf>
    <xf numFmtId="0" fontId="8" fillId="0" borderId="0" xfId="0" applyNumberFormat="1" applyFont="1" applyFill="1" applyAlignment="1">
      <alignment horizontal="left" vertical="top"/>
    </xf>
    <xf numFmtId="0" fontId="15" fillId="0" borderId="3" xfId="0" applyFont="1" applyFill="1" applyBorder="1" applyAlignment="1">
      <alignment vertical="center" wrapText="1"/>
    </xf>
    <xf numFmtId="0" fontId="15" fillId="0" borderId="2" xfId="0" applyFont="1" applyFill="1" applyBorder="1" applyAlignment="1">
      <alignment horizontal="center" vertical="top" wrapText="1"/>
    </xf>
    <xf numFmtId="0" fontId="14" fillId="0" borderId="0" xfId="0" applyFont="1" applyFill="1"/>
    <xf numFmtId="0" fontId="15" fillId="0" borderId="0" xfId="0" applyFont="1" applyFill="1"/>
    <xf numFmtId="0" fontId="14" fillId="0" borderId="0" xfId="0" applyFont="1" applyFill="1" applyAlignment="1"/>
    <xf numFmtId="0" fontId="16" fillId="0" borderId="0" xfId="0" applyFont="1" applyFill="1" applyAlignment="1">
      <alignment horizontal="right" vertical="center"/>
    </xf>
    <xf numFmtId="0" fontId="15" fillId="0" borderId="0" xfId="0" applyFont="1" applyFill="1" applyAlignment="1">
      <alignment wrapText="1"/>
    </xf>
    <xf numFmtId="0" fontId="15" fillId="0" borderId="2" xfId="0" applyFont="1" applyBorder="1" applyAlignment="1">
      <alignment horizontal="center" vertical="center"/>
    </xf>
    <xf numFmtId="164" fontId="15" fillId="3" borderId="2" xfId="0" applyNumberFormat="1" applyFont="1" applyFill="1" applyBorder="1" applyAlignment="1">
      <alignment horizontal="center" vertical="top" wrapText="1"/>
    </xf>
    <xf numFmtId="0" fontId="12" fillId="0" borderId="2" xfId="0" applyFont="1" applyFill="1" applyBorder="1" applyAlignment="1">
      <alignment horizontal="center" vertical="top" wrapText="1"/>
    </xf>
    <xf numFmtId="0" fontId="2" fillId="0" borderId="0" xfId="0" applyFont="1" applyFill="1" applyBorder="1" applyAlignment="1">
      <alignment horizontal="center" vertical="top" wrapText="1"/>
    </xf>
    <xf numFmtId="164" fontId="2" fillId="0" borderId="0" xfId="0" applyNumberFormat="1" applyFont="1" applyFill="1" applyBorder="1" applyAlignment="1">
      <alignment horizontal="center" vertical="center" wrapText="1"/>
    </xf>
    <xf numFmtId="164" fontId="15" fillId="0" borderId="2" xfId="0" applyNumberFormat="1" applyFont="1" applyFill="1" applyBorder="1" applyAlignment="1">
      <alignment horizontal="center" vertical="top" wrapText="1"/>
    </xf>
    <xf numFmtId="164"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64" fontId="12" fillId="0" borderId="2" xfId="0" applyNumberFormat="1" applyFont="1" applyFill="1" applyBorder="1" applyAlignment="1">
      <alignment horizontal="center" vertical="top" wrapText="1"/>
    </xf>
    <xf numFmtId="164" fontId="15" fillId="0" borderId="3" xfId="0" applyNumberFormat="1" applyFont="1" applyBorder="1" applyAlignment="1">
      <alignment vertical="top"/>
    </xf>
    <xf numFmtId="4" fontId="15" fillId="0" borderId="2" xfId="0" applyNumberFormat="1" applyFont="1" applyFill="1" applyBorder="1" applyAlignment="1">
      <alignment horizontal="center" vertical="top" wrapText="1"/>
    </xf>
    <xf numFmtId="164" fontId="15" fillId="0" borderId="5" xfId="0" applyNumberFormat="1" applyFont="1" applyBorder="1" applyAlignment="1">
      <alignment vertical="top"/>
    </xf>
    <xf numFmtId="4" fontId="15" fillId="0" borderId="2" xfId="0" applyNumberFormat="1" applyFont="1" applyBorder="1" applyAlignment="1">
      <alignment horizontal="center" vertical="center"/>
    </xf>
    <xf numFmtId="164" fontId="19" fillId="0" borderId="2" xfId="0" applyNumberFormat="1" applyFont="1" applyBorder="1"/>
    <xf numFmtId="0" fontId="2" fillId="0" borderId="2" xfId="0" applyFont="1" applyFill="1" applyBorder="1" applyAlignment="1">
      <alignment horizontal="center" vertical="center" wrapText="1"/>
    </xf>
    <xf numFmtId="164" fontId="15" fillId="0" borderId="2" xfId="0" applyNumberFormat="1" applyFont="1" applyFill="1" applyBorder="1" applyAlignment="1">
      <alignment horizontal="left" vertical="top" wrapText="1"/>
    </xf>
    <xf numFmtId="164" fontId="15" fillId="0" borderId="2" xfId="0" applyNumberFormat="1" applyFont="1" applyFill="1" applyBorder="1" applyAlignment="1">
      <alignment horizontal="center" vertical="top" wrapText="1"/>
    </xf>
    <xf numFmtId="0" fontId="15" fillId="0" borderId="3" xfId="0" applyFont="1" applyFill="1" applyBorder="1" applyAlignment="1">
      <alignment horizontal="center" vertical="center" wrapText="1"/>
    </xf>
    <xf numFmtId="164" fontId="15" fillId="0" borderId="2" xfId="0" applyNumberFormat="1" applyFont="1" applyFill="1" applyBorder="1" applyAlignment="1">
      <alignment horizontal="center" vertical="center" wrapText="1"/>
    </xf>
    <xf numFmtId="164" fontId="15" fillId="0" borderId="5" xfId="0" applyNumberFormat="1" applyFont="1" applyFill="1" applyBorder="1" applyAlignment="1">
      <alignment horizontal="left" vertical="top" wrapText="1"/>
    </xf>
    <xf numFmtId="164" fontId="15" fillId="0" borderId="2" xfId="0" applyNumberFormat="1" applyFont="1" applyFill="1" applyBorder="1" applyAlignment="1">
      <alignment horizontal="left" vertical="center" wrapText="1"/>
    </xf>
    <xf numFmtId="0" fontId="15" fillId="0" borderId="2" xfId="0" applyFont="1" applyFill="1" applyBorder="1" applyAlignment="1">
      <alignment horizontal="center" vertical="center" wrapText="1"/>
    </xf>
    <xf numFmtId="164" fontId="15" fillId="0" borderId="9" xfId="0" applyNumberFormat="1" applyFont="1" applyFill="1" applyBorder="1" applyAlignment="1">
      <alignment horizontal="center" vertical="center" wrapText="1"/>
    </xf>
    <xf numFmtId="164" fontId="15" fillId="0" borderId="3" xfId="0" applyNumberFormat="1" applyFont="1" applyFill="1" applyBorder="1" applyAlignment="1">
      <alignment horizontal="left" vertical="center" wrapText="1"/>
    </xf>
    <xf numFmtId="164" fontId="15" fillId="0" borderId="5" xfId="0" applyNumberFormat="1" applyFont="1" applyFill="1" applyBorder="1" applyAlignment="1">
      <alignment horizontal="left" vertical="center" wrapText="1"/>
    </xf>
    <xf numFmtId="164" fontId="15" fillId="0" borderId="5" xfId="0" applyNumberFormat="1" applyFont="1" applyFill="1" applyBorder="1" applyAlignment="1">
      <alignment horizontal="center" vertical="center" wrapText="1"/>
    </xf>
    <xf numFmtId="164" fontId="12" fillId="0" borderId="2" xfId="0" applyNumberFormat="1" applyFont="1" applyFill="1" applyBorder="1" applyAlignment="1">
      <alignment horizontal="center" vertical="top" wrapText="1"/>
    </xf>
    <xf numFmtId="164" fontId="15" fillId="0" borderId="0" xfId="0" applyNumberFormat="1" applyFont="1" applyFill="1"/>
    <xf numFmtId="0" fontId="15" fillId="0" borderId="0" xfId="0" applyFont="1" applyFill="1" applyBorder="1"/>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 fillId="0" borderId="2" xfId="0" applyFont="1" applyFill="1" applyBorder="1" applyAlignment="1">
      <alignment horizontal="left" vertical="center" wrapText="1"/>
    </xf>
    <xf numFmtId="164" fontId="7" fillId="0" borderId="2" xfId="0" applyNumberFormat="1" applyFont="1" applyFill="1" applyBorder="1" applyAlignment="1">
      <alignment horizontal="left" vertical="center"/>
    </xf>
    <xf numFmtId="0" fontId="7" fillId="0" borderId="2" xfId="0" applyFont="1" applyFill="1" applyBorder="1" applyAlignment="1">
      <alignment horizontal="left" vertical="center"/>
    </xf>
    <xf numFmtId="164" fontId="3" fillId="0" borderId="2" xfId="0" applyNumberFormat="1" applyFont="1" applyFill="1" applyBorder="1" applyAlignment="1">
      <alignment horizontal="left" vertical="center"/>
    </xf>
    <xf numFmtId="0" fontId="3" fillId="0" borderId="2" xfId="0" applyFont="1" applyFill="1" applyBorder="1" applyAlignment="1">
      <alignment horizontal="left" vertical="center"/>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2" fillId="0" borderId="5" xfId="0" applyNumberFormat="1"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3" fillId="0" borderId="4" xfId="0" applyFont="1" applyFill="1" applyBorder="1"/>
    <xf numFmtId="0" fontId="3" fillId="0" borderId="5" xfId="0" applyFont="1" applyFill="1" applyBorder="1"/>
    <xf numFmtId="0" fontId="4" fillId="0" borderId="3"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0" fontId="4" fillId="0" borderId="5" xfId="0" applyNumberFormat="1" applyFont="1" applyFill="1" applyBorder="1" applyAlignment="1">
      <alignment horizontal="left" vertical="center" wrapText="1"/>
    </xf>
    <xf numFmtId="0" fontId="11" fillId="0" borderId="3"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1" applyNumberFormat="1" applyFont="1" applyFill="1" applyBorder="1" applyAlignment="1">
      <alignment horizontal="center" vertical="center" wrapText="1"/>
    </xf>
    <xf numFmtId="0" fontId="2" fillId="0" borderId="2" xfId="1" applyNumberFormat="1" applyFont="1" applyFill="1" applyBorder="1" applyAlignment="1">
      <alignment horizontal="left" vertical="center" wrapText="1"/>
    </xf>
    <xf numFmtId="0" fontId="2" fillId="0" borderId="2" xfId="1" applyFont="1" applyFill="1" applyBorder="1" applyAlignment="1">
      <alignment horizontal="center" vertical="center" wrapText="1"/>
    </xf>
    <xf numFmtId="0" fontId="3" fillId="0" borderId="2" xfId="0" applyFont="1" applyFill="1" applyBorder="1" applyAlignment="1"/>
    <xf numFmtId="0" fontId="13" fillId="0" borderId="2" xfId="0" applyFont="1" applyFill="1" applyBorder="1" applyAlignment="1"/>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49" fontId="2" fillId="0" borderId="3" xfId="0" applyNumberFormat="1" applyFont="1" applyFill="1" applyBorder="1" applyAlignment="1">
      <alignment horizontal="left" vertical="center" wrapText="1"/>
    </xf>
    <xf numFmtId="49" fontId="2" fillId="0" borderId="4" xfId="0" applyNumberFormat="1" applyFont="1" applyFill="1" applyBorder="1" applyAlignment="1">
      <alignment horizontal="left" vertical="center" wrapText="1"/>
    </xf>
    <xf numFmtId="49" fontId="2" fillId="0" borderId="5" xfId="0" applyNumberFormat="1" applyFont="1" applyFill="1" applyBorder="1" applyAlignment="1">
      <alignment horizontal="left" vertical="center" wrapText="1"/>
    </xf>
    <xf numFmtId="14"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2" fillId="0" borderId="4" xfId="0" applyNumberFormat="1" applyFont="1" applyFill="1" applyBorder="1" applyAlignment="1">
      <alignment vertical="center" wrapText="1"/>
    </xf>
    <xf numFmtId="0" fontId="2" fillId="0" borderId="5" xfId="0" applyNumberFormat="1" applyFont="1" applyFill="1" applyBorder="1" applyAlignment="1">
      <alignment vertical="center" wrapText="1"/>
    </xf>
    <xf numFmtId="0" fontId="3" fillId="0" borderId="4" xfId="0" applyFont="1" applyFill="1" applyBorder="1" applyAlignment="1">
      <alignment horizontal="center"/>
    </xf>
    <xf numFmtId="0" fontId="3" fillId="0" borderId="5" xfId="0" applyFont="1" applyFill="1" applyBorder="1" applyAlignment="1">
      <alignment horizontal="center"/>
    </xf>
    <xf numFmtId="14" fontId="2"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165" fontId="11" fillId="0" borderId="3" xfId="0" applyNumberFormat="1" applyFont="1" applyFill="1" applyBorder="1" applyAlignment="1">
      <alignment horizontal="left" vertical="center" wrapText="1"/>
    </xf>
    <xf numFmtId="165" fontId="11" fillId="0" borderId="4" xfId="0" applyNumberFormat="1" applyFont="1" applyFill="1" applyBorder="1" applyAlignment="1">
      <alignment horizontal="left" vertical="center" wrapText="1"/>
    </xf>
    <xf numFmtId="165" fontId="11" fillId="0" borderId="5" xfId="0" applyNumberFormat="1" applyFont="1" applyFill="1" applyBorder="1" applyAlignment="1">
      <alignment horizontal="left" vertical="center" wrapText="1"/>
    </xf>
    <xf numFmtId="3" fontId="2" fillId="0" borderId="3" xfId="0" applyNumberFormat="1" applyFont="1" applyFill="1" applyBorder="1" applyAlignment="1">
      <alignment horizontal="left" vertical="center" wrapText="1"/>
    </xf>
    <xf numFmtId="3" fontId="2" fillId="0" borderId="4" xfId="0" applyNumberFormat="1" applyFont="1" applyFill="1" applyBorder="1" applyAlignment="1">
      <alignment horizontal="left" vertical="center" wrapText="1"/>
    </xf>
    <xf numFmtId="3" fontId="2" fillId="0" borderId="5" xfId="0" applyNumberFormat="1" applyFont="1" applyFill="1" applyBorder="1" applyAlignment="1">
      <alignment horizontal="left" vertical="center" wrapText="1"/>
    </xf>
    <xf numFmtId="3" fontId="2" fillId="0" borderId="2" xfId="0" applyNumberFormat="1" applyFont="1" applyFill="1" applyBorder="1" applyAlignment="1">
      <alignment horizontal="left" vertical="center" wrapText="1"/>
    </xf>
    <xf numFmtId="14" fontId="2" fillId="0" borderId="4" xfId="0" applyNumberFormat="1"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3" xfId="0" applyFont="1" applyFill="1" applyBorder="1" applyAlignment="1">
      <alignment horizontal="center" vertical="top"/>
    </xf>
    <xf numFmtId="0" fontId="15" fillId="0" borderId="5" xfId="0" applyFont="1" applyFill="1" applyBorder="1" applyAlignment="1">
      <alignment horizontal="center" vertical="top"/>
    </xf>
    <xf numFmtId="164" fontId="15" fillId="0" borderId="2" xfId="0" applyNumberFormat="1" applyFont="1" applyFill="1" applyBorder="1" applyAlignment="1">
      <alignment horizontal="center" vertical="center" wrapText="1"/>
    </xf>
    <xf numFmtId="164" fontId="15" fillId="0" borderId="3" xfId="0" applyNumberFormat="1" applyFont="1" applyFill="1" applyBorder="1" applyAlignment="1">
      <alignment horizontal="center" vertical="center" wrapText="1"/>
    </xf>
    <xf numFmtId="164" fontId="15" fillId="0" borderId="5" xfId="0" applyNumberFormat="1" applyFont="1" applyFill="1" applyBorder="1" applyAlignment="1">
      <alignment horizontal="center" vertical="center" wrapText="1"/>
    </xf>
    <xf numFmtId="0" fontId="15" fillId="0" borderId="2" xfId="0" applyFont="1" applyFill="1" applyBorder="1" applyAlignment="1">
      <alignment horizontal="left" vertical="top"/>
    </xf>
    <xf numFmtId="0" fontId="15" fillId="0" borderId="4" xfId="0" applyFont="1" applyFill="1" applyBorder="1" applyAlignment="1">
      <alignment horizontal="left" vertical="center" wrapText="1"/>
    </xf>
    <xf numFmtId="164" fontId="15" fillId="0" borderId="8" xfId="0" applyNumberFormat="1" applyFont="1" applyFill="1" applyBorder="1" applyAlignment="1">
      <alignment horizontal="center" vertical="center" wrapText="1"/>
    </xf>
    <xf numFmtId="164" fontId="15" fillId="0" borderId="9" xfId="0" applyNumberFormat="1" applyFont="1" applyFill="1" applyBorder="1" applyAlignment="1">
      <alignment horizontal="center" vertical="center" wrapText="1"/>
    </xf>
    <xf numFmtId="0" fontId="15" fillId="0" borderId="2" xfId="0" applyFont="1" applyFill="1" applyBorder="1" applyAlignment="1">
      <alignment horizontal="center" vertical="top"/>
    </xf>
    <xf numFmtId="0" fontId="15" fillId="0" borderId="4" xfId="0" applyFont="1" applyFill="1" applyBorder="1" applyAlignment="1">
      <alignment horizontal="center" vertical="top"/>
    </xf>
    <xf numFmtId="164" fontId="15" fillId="0" borderId="3" xfId="0" applyNumberFormat="1" applyFont="1" applyFill="1" applyBorder="1" applyAlignment="1">
      <alignment horizontal="left" vertical="center" wrapText="1"/>
    </xf>
    <xf numFmtId="164" fontId="15" fillId="0" borderId="5" xfId="0" applyNumberFormat="1" applyFont="1" applyFill="1" applyBorder="1" applyAlignment="1">
      <alignment horizontal="left" vertical="center" wrapText="1"/>
    </xf>
    <xf numFmtId="164" fontId="15" fillId="0" borderId="3" xfId="0" applyNumberFormat="1" applyFont="1" applyFill="1" applyBorder="1" applyAlignment="1">
      <alignment horizontal="left" vertical="top" wrapText="1"/>
    </xf>
    <xf numFmtId="164" fontId="15" fillId="0" borderId="5" xfId="0" applyNumberFormat="1" applyFont="1" applyFill="1" applyBorder="1" applyAlignment="1">
      <alignment horizontal="left" vertical="top" wrapText="1"/>
    </xf>
    <xf numFmtId="164" fontId="15" fillId="0" borderId="2" xfId="0" applyNumberFormat="1" applyFont="1" applyFill="1" applyBorder="1" applyAlignment="1">
      <alignment horizontal="left" vertical="center" wrapText="1"/>
    </xf>
    <xf numFmtId="164" fontId="15" fillId="0" borderId="2" xfId="0" applyNumberFormat="1" applyFont="1" applyFill="1" applyBorder="1" applyAlignment="1">
      <alignment horizontal="left" vertical="top" wrapText="1"/>
    </xf>
    <xf numFmtId="0" fontId="17" fillId="0" borderId="0" xfId="0" applyFont="1" applyFill="1" applyAlignment="1">
      <alignment horizontal="center"/>
    </xf>
    <xf numFmtId="0" fontId="18"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164" fontId="15" fillId="0" borderId="2" xfId="0" applyNumberFormat="1" applyFont="1" applyFill="1" applyBorder="1" applyAlignment="1">
      <alignment horizontal="center" vertical="top" wrapText="1"/>
    </xf>
    <xf numFmtId="164" fontId="15" fillId="0" borderId="3" xfId="0" applyNumberFormat="1" applyFont="1" applyFill="1" applyBorder="1" applyAlignment="1">
      <alignment horizontal="center" vertical="top"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2" xfId="0" applyFont="1" applyFill="1" applyBorder="1" applyAlignment="1">
      <alignment horizontal="left" vertical="center" wrapText="1"/>
    </xf>
    <xf numFmtId="0" fontId="15" fillId="0" borderId="2" xfId="0" applyFont="1" applyFill="1" applyBorder="1" applyAlignment="1">
      <alignment horizontal="left" vertical="top" wrapText="1"/>
    </xf>
    <xf numFmtId="164" fontId="15" fillId="0" borderId="4" xfId="0" applyNumberFormat="1" applyFont="1" applyFill="1" applyBorder="1" applyAlignment="1">
      <alignment horizontal="left" vertical="top" wrapText="1"/>
    </xf>
    <xf numFmtId="0" fontId="15" fillId="0" borderId="7"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6" xfId="0" applyFont="1" applyBorder="1" applyAlignment="1">
      <alignment horizontal="left"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164" fontId="12" fillId="0" borderId="2" xfId="0" applyNumberFormat="1" applyFont="1" applyFill="1" applyBorder="1" applyAlignment="1">
      <alignment horizontal="center" vertical="top" wrapText="1"/>
    </xf>
    <xf numFmtId="0" fontId="15" fillId="0" borderId="5" xfId="0" applyFont="1" applyFill="1" applyBorder="1" applyAlignment="1">
      <alignment horizontal="center" vertical="center" wrapText="1"/>
    </xf>
  </cellXfs>
  <cellStyles count="3">
    <cellStyle name="Обычный" xfId="0" builtinId="0"/>
    <cellStyle name="Обычный 5" xfId="2"/>
    <cellStyle name="Плохо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outlinePr summaryBelow="0"/>
  </sheetPr>
  <dimension ref="A1:M576"/>
  <sheetViews>
    <sheetView tabSelected="1" view="pageBreakPreview" zoomScale="124" zoomScaleSheetLayoutView="124" workbookViewId="0">
      <pane xSplit="3" ySplit="4" topLeftCell="D5" activePane="bottomRight" state="frozen"/>
      <selection pane="topRight" activeCell="D1" sqref="D1"/>
      <selection pane="bottomLeft" activeCell="A4" sqref="A4"/>
      <selection pane="bottomRight" activeCell="J3" sqref="J3:J4"/>
    </sheetView>
  </sheetViews>
  <sheetFormatPr defaultColWidth="9.140625" defaultRowHeight="15" outlineLevelRow="2"/>
  <cols>
    <col min="1" max="1" width="7.28515625" style="8" customWidth="1"/>
    <col min="2" max="2" width="36.5703125" style="9" customWidth="1"/>
    <col min="3" max="3" width="9" style="9" customWidth="1"/>
    <col min="4" max="4" width="6.42578125" style="10" customWidth="1"/>
    <col min="5" max="5" width="9.42578125" style="11" customWidth="1"/>
    <col min="6" max="6" width="10.42578125" style="11" customWidth="1"/>
    <col min="7" max="7" width="9.42578125" style="11" customWidth="1"/>
    <col min="8" max="8" width="6.7109375" style="11" customWidth="1"/>
    <col min="9" max="9" width="7.28515625" style="11" customWidth="1"/>
    <col min="10" max="10" width="53.5703125" style="12" customWidth="1"/>
    <col min="11" max="11" width="33.28515625" style="19" customWidth="1"/>
    <col min="12" max="249" width="9.140625" style="9" customWidth="1"/>
    <col min="250" max="16384" width="9.140625" style="9"/>
  </cols>
  <sheetData>
    <row r="1" spans="1:11" ht="79.5" customHeight="1">
      <c r="K1" s="13" t="s">
        <v>339</v>
      </c>
    </row>
    <row r="2" spans="1:11" ht="22.5" customHeight="1">
      <c r="A2" s="57" t="s">
        <v>0</v>
      </c>
      <c r="B2" s="58"/>
      <c r="C2" s="58"/>
      <c r="D2" s="58"/>
      <c r="E2" s="58"/>
      <c r="F2" s="58"/>
      <c r="G2" s="58"/>
      <c r="H2" s="58"/>
      <c r="I2" s="58"/>
      <c r="J2" s="58"/>
      <c r="K2" s="58"/>
    </row>
    <row r="3" spans="1:11">
      <c r="A3" s="59" t="s">
        <v>1</v>
      </c>
      <c r="B3" s="60" t="s">
        <v>2</v>
      </c>
      <c r="C3" s="60" t="s">
        <v>3</v>
      </c>
      <c r="D3" s="60" t="s">
        <v>4</v>
      </c>
      <c r="E3" s="60"/>
      <c r="F3" s="60"/>
      <c r="G3" s="60"/>
      <c r="H3" s="60"/>
      <c r="I3" s="60"/>
      <c r="J3" s="60" t="s">
        <v>5</v>
      </c>
      <c r="K3" s="60" t="s">
        <v>6</v>
      </c>
    </row>
    <row r="4" spans="1:11" ht="24" customHeight="1">
      <c r="A4" s="59"/>
      <c r="B4" s="60"/>
      <c r="C4" s="60"/>
      <c r="D4" s="42" t="s">
        <v>7</v>
      </c>
      <c r="E4" s="2" t="s">
        <v>8</v>
      </c>
      <c r="F4" s="2" t="s">
        <v>9</v>
      </c>
      <c r="G4" s="2" t="s">
        <v>10</v>
      </c>
      <c r="H4" s="2" t="s">
        <v>11</v>
      </c>
      <c r="I4" s="2" t="s">
        <v>12</v>
      </c>
      <c r="J4" s="60"/>
      <c r="K4" s="60"/>
    </row>
    <row r="5" spans="1:11" ht="15" customHeight="1">
      <c r="A5" s="61"/>
      <c r="B5" s="64" t="s">
        <v>13</v>
      </c>
      <c r="C5" s="65" t="s">
        <v>14</v>
      </c>
      <c r="D5" s="1" t="s">
        <v>8</v>
      </c>
      <c r="E5" s="2">
        <f t="shared" ref="E5:E22" si="0">F5+G5+H5+I5</f>
        <v>2755629.8709799997</v>
      </c>
      <c r="F5" s="2">
        <f>F6+F7+F8+F9+F10</f>
        <v>1973827.3209799998</v>
      </c>
      <c r="G5" s="2">
        <f>G6+G7+G8+G9+G10</f>
        <v>752510.02999999991</v>
      </c>
      <c r="H5" s="2">
        <f>H6+H7+H8+H9+H10</f>
        <v>28500.12</v>
      </c>
      <c r="I5" s="2">
        <f>I6+I7+I8+I9+I10</f>
        <v>792.40000000000009</v>
      </c>
      <c r="J5" s="68"/>
      <c r="K5" s="65" t="s">
        <v>322</v>
      </c>
    </row>
    <row r="6" spans="1:11" ht="15" customHeight="1">
      <c r="A6" s="62"/>
      <c r="B6" s="64"/>
      <c r="C6" s="66"/>
      <c r="D6" s="1">
        <v>2021</v>
      </c>
      <c r="E6" s="2">
        <f>F6+G6+H6+I6</f>
        <v>876555.72881999996</v>
      </c>
      <c r="F6" s="3">
        <f t="shared" ref="F6:I10" si="1">F60+F144+F360+F432+F468</f>
        <v>546379.20882000006</v>
      </c>
      <c r="G6" s="3">
        <f t="shared" si="1"/>
        <v>301526.39999999997</v>
      </c>
      <c r="H6" s="3">
        <f t="shared" si="1"/>
        <v>28500.12</v>
      </c>
      <c r="I6" s="3">
        <f t="shared" si="1"/>
        <v>150</v>
      </c>
      <c r="J6" s="69"/>
      <c r="K6" s="66"/>
    </row>
    <row r="7" spans="1:11" ht="15" customHeight="1">
      <c r="A7" s="62"/>
      <c r="B7" s="64"/>
      <c r="C7" s="66"/>
      <c r="D7" s="1">
        <v>2022</v>
      </c>
      <c r="E7" s="2">
        <f t="shared" si="0"/>
        <v>475917.66324999998</v>
      </c>
      <c r="F7" s="3">
        <f t="shared" si="1"/>
        <v>342197.66324999998</v>
      </c>
      <c r="G7" s="3">
        <f t="shared" si="1"/>
        <v>133570</v>
      </c>
      <c r="H7" s="3">
        <f t="shared" si="1"/>
        <v>0</v>
      </c>
      <c r="I7" s="3">
        <f t="shared" si="1"/>
        <v>150</v>
      </c>
      <c r="J7" s="69"/>
      <c r="K7" s="66"/>
    </row>
    <row r="8" spans="1:11" ht="15" customHeight="1">
      <c r="A8" s="62"/>
      <c r="B8" s="64"/>
      <c r="C8" s="66"/>
      <c r="D8" s="1">
        <v>2023</v>
      </c>
      <c r="E8" s="2">
        <f t="shared" si="0"/>
        <v>586692.30000999989</v>
      </c>
      <c r="F8" s="3">
        <f t="shared" si="1"/>
        <v>342024.01000999997</v>
      </c>
      <c r="G8" s="3">
        <f t="shared" si="1"/>
        <v>244518.28999999998</v>
      </c>
      <c r="H8" s="3">
        <f t="shared" si="1"/>
        <v>0</v>
      </c>
      <c r="I8" s="3">
        <f t="shared" si="1"/>
        <v>150</v>
      </c>
      <c r="J8" s="69"/>
      <c r="K8" s="66"/>
    </row>
    <row r="9" spans="1:11" ht="15" customHeight="1">
      <c r="A9" s="62"/>
      <c r="B9" s="64"/>
      <c r="C9" s="66"/>
      <c r="D9" s="1">
        <v>2024</v>
      </c>
      <c r="E9" s="2">
        <f t="shared" si="0"/>
        <v>461429.23944999999</v>
      </c>
      <c r="F9" s="3">
        <f t="shared" si="1"/>
        <v>388533.89944999997</v>
      </c>
      <c r="G9" s="3">
        <f t="shared" si="1"/>
        <v>72724.14</v>
      </c>
      <c r="H9" s="3">
        <f t="shared" si="1"/>
        <v>0</v>
      </c>
      <c r="I9" s="3">
        <f t="shared" si="1"/>
        <v>171.2</v>
      </c>
      <c r="J9" s="69"/>
      <c r="K9" s="66"/>
    </row>
    <row r="10" spans="1:11" ht="124.5" customHeight="1">
      <c r="A10" s="63"/>
      <c r="B10" s="64"/>
      <c r="C10" s="67"/>
      <c r="D10" s="1">
        <v>2025</v>
      </c>
      <c r="E10" s="3">
        <f t="shared" si="0"/>
        <v>355034.93945000001</v>
      </c>
      <c r="F10" s="3">
        <f t="shared" si="1"/>
        <v>354692.53944999998</v>
      </c>
      <c r="G10" s="3">
        <f t="shared" si="1"/>
        <v>171.2</v>
      </c>
      <c r="H10" s="3">
        <f t="shared" si="1"/>
        <v>0</v>
      </c>
      <c r="I10" s="3">
        <f t="shared" si="1"/>
        <v>171.2</v>
      </c>
      <c r="J10" s="70"/>
      <c r="K10" s="67"/>
    </row>
    <row r="11" spans="1:11" ht="15" customHeight="1">
      <c r="A11" s="59"/>
      <c r="B11" s="71" t="s">
        <v>15</v>
      </c>
      <c r="C11" s="65" t="s">
        <v>14</v>
      </c>
      <c r="D11" s="1" t="s">
        <v>8</v>
      </c>
      <c r="E11" s="2">
        <f>F11+G11+H11+I11</f>
        <v>726571.87647000002</v>
      </c>
      <c r="F11" s="2">
        <f>F12+F13+F14+F15+F16</f>
        <v>550591.08646999998</v>
      </c>
      <c r="G11" s="2">
        <f>G12+G13+G14+G15+G16</f>
        <v>175980.79</v>
      </c>
      <c r="H11" s="2">
        <f>H12+H13+H14+H15+H16</f>
        <v>0</v>
      </c>
      <c r="I11" s="2">
        <f>I12+I13+I14+I15+I16</f>
        <v>0</v>
      </c>
      <c r="J11" s="72"/>
      <c r="K11" s="60"/>
    </row>
    <row r="12" spans="1:11" ht="15" customHeight="1">
      <c r="A12" s="59"/>
      <c r="B12" s="71"/>
      <c r="C12" s="66"/>
      <c r="D12" s="1">
        <v>2021</v>
      </c>
      <c r="E12" s="2">
        <f t="shared" si="0"/>
        <v>160813.02065000002</v>
      </c>
      <c r="F12" s="2">
        <f t="shared" ref="F12:G16" si="2">F126+F336+F444+F450+F456+F480+F492+F498+F504+F510+F516+F522+F528+F114</f>
        <v>113292.52065000002</v>
      </c>
      <c r="G12" s="2">
        <f t="shared" si="2"/>
        <v>47520.5</v>
      </c>
      <c r="H12" s="2">
        <f>H114+H120+H132+H432+H474</f>
        <v>0</v>
      </c>
      <c r="I12" s="2">
        <f>I114+I120+I132+I432+I474</f>
        <v>0</v>
      </c>
      <c r="J12" s="73"/>
      <c r="K12" s="60"/>
    </row>
    <row r="13" spans="1:11" ht="15" customHeight="1">
      <c r="A13" s="59"/>
      <c r="B13" s="71"/>
      <c r="C13" s="66"/>
      <c r="D13" s="1">
        <v>2022</v>
      </c>
      <c r="E13" s="2">
        <f t="shared" si="0"/>
        <v>147519.62141000002</v>
      </c>
      <c r="F13" s="2">
        <f t="shared" si="2"/>
        <v>108283.52141000002</v>
      </c>
      <c r="G13" s="2">
        <f t="shared" si="2"/>
        <v>39236.1</v>
      </c>
      <c r="H13" s="2">
        <f>H115+H121+H133+H433+H475</f>
        <v>0</v>
      </c>
      <c r="I13" s="2">
        <f>I115+I121+I133+I433+I475</f>
        <v>0</v>
      </c>
      <c r="J13" s="73"/>
      <c r="K13" s="60"/>
    </row>
    <row r="14" spans="1:11" ht="15" customHeight="1">
      <c r="A14" s="59"/>
      <c r="B14" s="71"/>
      <c r="C14" s="66"/>
      <c r="D14" s="1">
        <v>2023</v>
      </c>
      <c r="E14" s="2">
        <f t="shared" si="0"/>
        <v>160496.12041</v>
      </c>
      <c r="F14" s="2">
        <f t="shared" si="2"/>
        <v>102159.13041</v>
      </c>
      <c r="G14" s="2">
        <f t="shared" si="2"/>
        <v>58336.99</v>
      </c>
      <c r="H14" s="2">
        <f t="shared" ref="H14:I16" si="3">H128+H338+H446+H452+H458+H482+H494+H500+H506+H512+H518+H524+H530+H116</f>
        <v>0</v>
      </c>
      <c r="I14" s="2">
        <f t="shared" si="3"/>
        <v>0</v>
      </c>
      <c r="J14" s="73"/>
      <c r="K14" s="60"/>
    </row>
    <row r="15" spans="1:11" ht="15" customHeight="1">
      <c r="A15" s="59"/>
      <c r="B15" s="71"/>
      <c r="C15" s="66"/>
      <c r="D15" s="1">
        <v>2024</v>
      </c>
      <c r="E15" s="2">
        <f t="shared" si="0"/>
        <v>148407.25700000001</v>
      </c>
      <c r="F15" s="2">
        <f t="shared" si="2"/>
        <v>117520.057</v>
      </c>
      <c r="G15" s="2">
        <f t="shared" si="2"/>
        <v>30887.200000000001</v>
      </c>
      <c r="H15" s="2">
        <f t="shared" si="3"/>
        <v>0</v>
      </c>
      <c r="I15" s="2">
        <f t="shared" si="3"/>
        <v>0</v>
      </c>
      <c r="J15" s="73"/>
      <c r="K15" s="60"/>
    </row>
    <row r="16" spans="1:11" ht="15" customHeight="1">
      <c r="A16" s="59"/>
      <c r="B16" s="71"/>
      <c r="C16" s="67"/>
      <c r="D16" s="1">
        <v>2025</v>
      </c>
      <c r="E16" s="2">
        <f t="shared" si="0"/>
        <v>109335.857</v>
      </c>
      <c r="F16" s="2">
        <f t="shared" si="2"/>
        <v>109335.857</v>
      </c>
      <c r="G16" s="2">
        <f t="shared" si="2"/>
        <v>0</v>
      </c>
      <c r="H16" s="2">
        <f t="shared" si="3"/>
        <v>0</v>
      </c>
      <c r="I16" s="2">
        <f t="shared" si="3"/>
        <v>0</v>
      </c>
      <c r="J16" s="73"/>
      <c r="K16" s="60"/>
    </row>
    <row r="17" spans="1:11" ht="15" customHeight="1">
      <c r="A17" s="59"/>
      <c r="B17" s="71" t="s">
        <v>16</v>
      </c>
      <c r="C17" s="65" t="s">
        <v>14</v>
      </c>
      <c r="D17" s="1" t="s">
        <v>8</v>
      </c>
      <c r="E17" s="2">
        <f>F17+G17+H17+I17</f>
        <v>1131196.8865099999</v>
      </c>
      <c r="F17" s="2">
        <f>F18+F19+F20+F21+F22</f>
        <v>737328.84650999994</v>
      </c>
      <c r="G17" s="2">
        <f>G18+G19+G20+G21+G22</f>
        <v>393075.64</v>
      </c>
      <c r="H17" s="2">
        <f>H18+H19+H20+H21+H22</f>
        <v>0</v>
      </c>
      <c r="I17" s="2">
        <f>I18+I19+I20+I21+I22</f>
        <v>792.40000000000009</v>
      </c>
      <c r="J17" s="74"/>
      <c r="K17" s="60"/>
    </row>
    <row r="18" spans="1:11" ht="15" customHeight="1">
      <c r="A18" s="59"/>
      <c r="B18" s="71"/>
      <c r="C18" s="66"/>
      <c r="D18" s="1">
        <v>2021</v>
      </c>
      <c r="E18" s="2">
        <f>F18+G18+H18+I18</f>
        <v>218709.04016999999</v>
      </c>
      <c r="F18" s="2">
        <f t="shared" ref="F18:I20" si="4">F78+F84+F150+F186+F210+F216+F222+F228+F234+F240+F252+F258+F276+F300+F306+F312+F318+F324+F330+F342+F354+F534</f>
        <v>148006.74017</v>
      </c>
      <c r="G18" s="2">
        <f t="shared" si="4"/>
        <v>70552.299999999988</v>
      </c>
      <c r="H18" s="2">
        <f t="shared" si="4"/>
        <v>0</v>
      </c>
      <c r="I18" s="2">
        <f t="shared" si="4"/>
        <v>150</v>
      </c>
      <c r="J18" s="75"/>
      <c r="K18" s="60"/>
    </row>
    <row r="19" spans="1:11" ht="15" customHeight="1">
      <c r="A19" s="59"/>
      <c r="B19" s="71"/>
      <c r="C19" s="66"/>
      <c r="D19" s="1">
        <v>2022</v>
      </c>
      <c r="E19" s="2">
        <f t="shared" si="0"/>
        <v>242369.74284000002</v>
      </c>
      <c r="F19" s="2">
        <f t="shared" si="4"/>
        <v>147885.84284</v>
      </c>
      <c r="G19" s="2">
        <f t="shared" si="4"/>
        <v>94333.900000000009</v>
      </c>
      <c r="H19" s="2">
        <f t="shared" si="4"/>
        <v>0</v>
      </c>
      <c r="I19" s="2">
        <f t="shared" si="4"/>
        <v>150</v>
      </c>
      <c r="J19" s="75"/>
      <c r="K19" s="60"/>
    </row>
    <row r="20" spans="1:11" ht="15" customHeight="1">
      <c r="A20" s="59"/>
      <c r="B20" s="71"/>
      <c r="C20" s="66"/>
      <c r="D20" s="1">
        <v>2023</v>
      </c>
      <c r="E20" s="2">
        <f t="shared" si="0"/>
        <v>340154.68059999996</v>
      </c>
      <c r="F20" s="2">
        <f t="shared" si="4"/>
        <v>153823.3806</v>
      </c>
      <c r="G20" s="2">
        <f t="shared" si="4"/>
        <v>186181.29999999996</v>
      </c>
      <c r="H20" s="2">
        <f t="shared" si="4"/>
        <v>0</v>
      </c>
      <c r="I20" s="2">
        <f t="shared" si="4"/>
        <v>150</v>
      </c>
      <c r="J20" s="75"/>
      <c r="K20" s="60"/>
    </row>
    <row r="21" spans="1:11" ht="15" customHeight="1">
      <c r="A21" s="59"/>
      <c r="B21" s="71"/>
      <c r="C21" s="66"/>
      <c r="D21" s="1">
        <v>2024</v>
      </c>
      <c r="E21" s="2">
        <f t="shared" si="0"/>
        <v>198643.16145000001</v>
      </c>
      <c r="F21" s="2">
        <f>F9-F15-F27-F33-F39-F45-F51-F57</f>
        <v>156635.02145</v>
      </c>
      <c r="G21" s="2">
        <f t="shared" ref="G21:I22" si="5">G9-G15-G27-G33-G39-G45-G51-G57</f>
        <v>41836.94</v>
      </c>
      <c r="H21" s="2">
        <f t="shared" si="5"/>
        <v>0</v>
      </c>
      <c r="I21" s="2">
        <f t="shared" si="5"/>
        <v>171.2</v>
      </c>
      <c r="J21" s="75"/>
      <c r="K21" s="60"/>
    </row>
    <row r="22" spans="1:11" ht="15" customHeight="1">
      <c r="A22" s="59"/>
      <c r="B22" s="71"/>
      <c r="C22" s="67"/>
      <c r="D22" s="1">
        <v>2025</v>
      </c>
      <c r="E22" s="2">
        <f t="shared" si="0"/>
        <v>131320.26144999999</v>
      </c>
      <c r="F22" s="2">
        <f>F10-F16-F28-F34-F40-F46-F52-F58</f>
        <v>130977.86144999997</v>
      </c>
      <c r="G22" s="2">
        <f t="shared" si="5"/>
        <v>171.2</v>
      </c>
      <c r="H22" s="2">
        <f t="shared" si="5"/>
        <v>0</v>
      </c>
      <c r="I22" s="2">
        <f t="shared" si="5"/>
        <v>171.2</v>
      </c>
      <c r="J22" s="75"/>
      <c r="K22" s="60"/>
    </row>
    <row r="23" spans="1:11">
      <c r="A23" s="59"/>
      <c r="B23" s="71" t="s">
        <v>17</v>
      </c>
      <c r="C23" s="65" t="s">
        <v>18</v>
      </c>
      <c r="D23" s="1" t="s">
        <v>8</v>
      </c>
      <c r="E23" s="2">
        <f t="shared" ref="E23:E40" si="6">SUM(F23:I23)</f>
        <v>313834.36900000001</v>
      </c>
      <c r="F23" s="2">
        <f>SUM(F24:F28)</f>
        <v>101880.649</v>
      </c>
      <c r="G23" s="2">
        <f>SUM(G24:G28)</f>
        <v>183453.6</v>
      </c>
      <c r="H23" s="2">
        <f>SUM(H24:H28)</f>
        <v>28500.12</v>
      </c>
      <c r="I23" s="2">
        <f>SUM(I24:I28)</f>
        <v>0</v>
      </c>
      <c r="J23" s="74"/>
      <c r="K23" s="60"/>
    </row>
    <row r="24" spans="1:11">
      <c r="A24" s="59"/>
      <c r="B24" s="71"/>
      <c r="C24" s="66"/>
      <c r="D24" s="1">
        <v>2021</v>
      </c>
      <c r="E24" s="2">
        <f t="shared" si="6"/>
        <v>313834.36900000001</v>
      </c>
      <c r="F24" s="2">
        <f>F408</f>
        <v>101880.649</v>
      </c>
      <c r="G24" s="2">
        <f t="shared" ref="G24:I28" si="7">G408</f>
        <v>183453.6</v>
      </c>
      <c r="H24" s="2">
        <f t="shared" si="7"/>
        <v>28500.12</v>
      </c>
      <c r="I24" s="2">
        <f t="shared" si="7"/>
        <v>0</v>
      </c>
      <c r="J24" s="75"/>
      <c r="K24" s="60"/>
    </row>
    <row r="25" spans="1:11">
      <c r="A25" s="59"/>
      <c r="B25" s="71"/>
      <c r="C25" s="66"/>
      <c r="D25" s="1">
        <v>2022</v>
      </c>
      <c r="E25" s="2">
        <f t="shared" si="6"/>
        <v>0</v>
      </c>
      <c r="F25" s="2">
        <f>F409</f>
        <v>0</v>
      </c>
      <c r="G25" s="2">
        <f t="shared" si="7"/>
        <v>0</v>
      </c>
      <c r="H25" s="2">
        <f t="shared" si="7"/>
        <v>0</v>
      </c>
      <c r="I25" s="2">
        <f t="shared" si="7"/>
        <v>0</v>
      </c>
      <c r="J25" s="75"/>
      <c r="K25" s="60"/>
    </row>
    <row r="26" spans="1:11">
      <c r="A26" s="59"/>
      <c r="B26" s="71"/>
      <c r="C26" s="66"/>
      <c r="D26" s="1">
        <v>2023</v>
      </c>
      <c r="E26" s="2">
        <f t="shared" si="6"/>
        <v>0</v>
      </c>
      <c r="F26" s="2">
        <f t="shared" ref="F26:F28" si="8">F410</f>
        <v>0</v>
      </c>
      <c r="G26" s="2">
        <f t="shared" si="7"/>
        <v>0</v>
      </c>
      <c r="H26" s="2">
        <f t="shared" si="7"/>
        <v>0</v>
      </c>
      <c r="I26" s="2">
        <f t="shared" si="7"/>
        <v>0</v>
      </c>
      <c r="J26" s="75"/>
      <c r="K26" s="60"/>
    </row>
    <row r="27" spans="1:11">
      <c r="A27" s="59"/>
      <c r="B27" s="71"/>
      <c r="C27" s="66"/>
      <c r="D27" s="1">
        <v>2024</v>
      </c>
      <c r="E27" s="2">
        <f t="shared" si="6"/>
        <v>0</v>
      </c>
      <c r="F27" s="2">
        <f t="shared" si="8"/>
        <v>0</v>
      </c>
      <c r="G27" s="2">
        <f t="shared" si="7"/>
        <v>0</v>
      </c>
      <c r="H27" s="2">
        <f t="shared" si="7"/>
        <v>0</v>
      </c>
      <c r="I27" s="2">
        <f t="shared" si="7"/>
        <v>0</v>
      </c>
      <c r="J27" s="75"/>
      <c r="K27" s="60"/>
    </row>
    <row r="28" spans="1:11">
      <c r="A28" s="59"/>
      <c r="B28" s="71"/>
      <c r="C28" s="67"/>
      <c r="D28" s="1">
        <v>2025</v>
      </c>
      <c r="E28" s="2">
        <f t="shared" si="6"/>
        <v>0</v>
      </c>
      <c r="F28" s="2">
        <f t="shared" si="8"/>
        <v>0</v>
      </c>
      <c r="G28" s="2">
        <f t="shared" si="7"/>
        <v>0</v>
      </c>
      <c r="H28" s="2">
        <f t="shared" si="7"/>
        <v>0</v>
      </c>
      <c r="I28" s="2">
        <f t="shared" si="7"/>
        <v>0</v>
      </c>
      <c r="J28" s="75"/>
      <c r="K28" s="60"/>
    </row>
    <row r="29" spans="1:11">
      <c r="A29" s="59"/>
      <c r="B29" s="71" t="s">
        <v>19</v>
      </c>
      <c r="C29" s="65" t="s">
        <v>14</v>
      </c>
      <c r="D29" s="1" t="s">
        <v>8</v>
      </c>
      <c r="E29" s="2">
        <f t="shared" si="6"/>
        <v>775</v>
      </c>
      <c r="F29" s="2">
        <f>SUM(F30:F34)</f>
        <v>775</v>
      </c>
      <c r="G29" s="2">
        <f>SUM(G30:G34)</f>
        <v>0</v>
      </c>
      <c r="H29" s="2">
        <f>SUM(H30:H34)</f>
        <v>0</v>
      </c>
      <c r="I29" s="2">
        <f>SUM(I30:I34)</f>
        <v>0</v>
      </c>
      <c r="J29" s="74"/>
      <c r="K29" s="60"/>
    </row>
    <row r="30" spans="1:11">
      <c r="A30" s="59"/>
      <c r="B30" s="71"/>
      <c r="C30" s="66"/>
      <c r="D30" s="1">
        <v>2021</v>
      </c>
      <c r="E30" s="2">
        <f t="shared" si="6"/>
        <v>150.19999999999999</v>
      </c>
      <c r="F30" s="2">
        <f t="shared" ref="F30:I34" si="9">F246</f>
        <v>150.19999999999999</v>
      </c>
      <c r="G30" s="2">
        <f t="shared" si="9"/>
        <v>0</v>
      </c>
      <c r="H30" s="2">
        <f t="shared" si="9"/>
        <v>0</v>
      </c>
      <c r="I30" s="2">
        <f t="shared" si="9"/>
        <v>0</v>
      </c>
      <c r="J30" s="75"/>
      <c r="K30" s="60"/>
    </row>
    <row r="31" spans="1:11">
      <c r="A31" s="59"/>
      <c r="B31" s="71"/>
      <c r="C31" s="66"/>
      <c r="D31" s="1">
        <v>2022</v>
      </c>
      <c r="E31" s="2">
        <f t="shared" si="6"/>
        <v>151.69999999999999</v>
      </c>
      <c r="F31" s="2">
        <f t="shared" si="9"/>
        <v>151.69999999999999</v>
      </c>
      <c r="G31" s="2">
        <f t="shared" si="9"/>
        <v>0</v>
      </c>
      <c r="H31" s="2">
        <f t="shared" si="9"/>
        <v>0</v>
      </c>
      <c r="I31" s="2">
        <f t="shared" si="9"/>
        <v>0</v>
      </c>
      <c r="J31" s="75"/>
      <c r="K31" s="60"/>
    </row>
    <row r="32" spans="1:11">
      <c r="A32" s="59"/>
      <c r="B32" s="71"/>
      <c r="C32" s="66"/>
      <c r="D32" s="1">
        <v>2023</v>
      </c>
      <c r="E32" s="2">
        <f t="shared" si="6"/>
        <v>157.69999999999999</v>
      </c>
      <c r="F32" s="2">
        <f t="shared" si="9"/>
        <v>157.69999999999999</v>
      </c>
      <c r="G32" s="2">
        <f t="shared" si="9"/>
        <v>0</v>
      </c>
      <c r="H32" s="2">
        <f t="shared" si="9"/>
        <v>0</v>
      </c>
      <c r="I32" s="2">
        <f t="shared" si="9"/>
        <v>0</v>
      </c>
      <c r="J32" s="75"/>
      <c r="K32" s="60"/>
    </row>
    <row r="33" spans="1:11">
      <c r="A33" s="59"/>
      <c r="B33" s="71"/>
      <c r="C33" s="66"/>
      <c r="D33" s="1">
        <v>2024</v>
      </c>
      <c r="E33" s="2">
        <f t="shared" si="6"/>
        <v>157.69999999999999</v>
      </c>
      <c r="F33" s="2">
        <f t="shared" si="9"/>
        <v>157.69999999999999</v>
      </c>
      <c r="G33" s="2">
        <f t="shared" si="9"/>
        <v>0</v>
      </c>
      <c r="H33" s="2">
        <f t="shared" si="9"/>
        <v>0</v>
      </c>
      <c r="I33" s="2">
        <f t="shared" si="9"/>
        <v>0</v>
      </c>
      <c r="J33" s="75"/>
      <c r="K33" s="60"/>
    </row>
    <row r="34" spans="1:11">
      <c r="A34" s="59"/>
      <c r="B34" s="71"/>
      <c r="C34" s="67"/>
      <c r="D34" s="1">
        <v>2025</v>
      </c>
      <c r="E34" s="2">
        <f t="shared" si="6"/>
        <v>157.69999999999999</v>
      </c>
      <c r="F34" s="2">
        <f t="shared" si="9"/>
        <v>157.69999999999999</v>
      </c>
      <c r="G34" s="2">
        <f t="shared" si="9"/>
        <v>0</v>
      </c>
      <c r="H34" s="2">
        <f t="shared" si="9"/>
        <v>0</v>
      </c>
      <c r="I34" s="2">
        <f t="shared" si="9"/>
        <v>0</v>
      </c>
      <c r="J34" s="75"/>
      <c r="K34" s="60"/>
    </row>
    <row r="35" spans="1:11">
      <c r="A35" s="59"/>
      <c r="B35" s="71" t="s">
        <v>20</v>
      </c>
      <c r="C35" s="65" t="s">
        <v>14</v>
      </c>
      <c r="D35" s="1" t="s">
        <v>8</v>
      </c>
      <c r="E35" s="2">
        <f t="shared" si="6"/>
        <v>96585.1</v>
      </c>
      <c r="F35" s="2">
        <f>SUM(F36:F40)</f>
        <v>96585.1</v>
      </c>
      <c r="G35" s="2">
        <f>SUM(G36:G40)</f>
        <v>0</v>
      </c>
      <c r="H35" s="2">
        <f>SUM(H36:H40)</f>
        <v>0</v>
      </c>
      <c r="I35" s="2">
        <f>SUM(I36:I40)</f>
        <v>0</v>
      </c>
      <c r="J35" s="74"/>
      <c r="K35" s="60"/>
    </row>
    <row r="36" spans="1:11" ht="15" customHeight="1">
      <c r="A36" s="59"/>
      <c r="B36" s="71"/>
      <c r="C36" s="66"/>
      <c r="D36" s="1">
        <v>2021</v>
      </c>
      <c r="E36" s="2">
        <f t="shared" si="6"/>
        <v>96585.1</v>
      </c>
      <c r="F36" s="2">
        <f>F72+F102</f>
        <v>96585.1</v>
      </c>
      <c r="G36" s="2">
        <f t="shared" ref="G36:I40" si="10">G252</f>
        <v>0</v>
      </c>
      <c r="H36" s="2">
        <f t="shared" si="10"/>
        <v>0</v>
      </c>
      <c r="I36" s="2">
        <f t="shared" si="10"/>
        <v>0</v>
      </c>
      <c r="J36" s="75"/>
      <c r="K36" s="60"/>
    </row>
    <row r="37" spans="1:11" ht="15" customHeight="1">
      <c r="A37" s="59"/>
      <c r="B37" s="71"/>
      <c r="C37" s="66"/>
      <c r="D37" s="1">
        <v>2022</v>
      </c>
      <c r="E37" s="2">
        <f t="shared" si="6"/>
        <v>0</v>
      </c>
      <c r="F37" s="2">
        <f t="shared" ref="F37:F40" si="11">F73</f>
        <v>0</v>
      </c>
      <c r="G37" s="2">
        <f t="shared" si="10"/>
        <v>0</v>
      </c>
      <c r="H37" s="2">
        <f t="shared" si="10"/>
        <v>0</v>
      </c>
      <c r="I37" s="2">
        <f t="shared" si="10"/>
        <v>0</v>
      </c>
      <c r="J37" s="75"/>
      <c r="K37" s="60"/>
    </row>
    <row r="38" spans="1:11" ht="15" customHeight="1">
      <c r="A38" s="59"/>
      <c r="B38" s="71"/>
      <c r="C38" s="66"/>
      <c r="D38" s="1">
        <v>2023</v>
      </c>
      <c r="E38" s="2">
        <f t="shared" si="6"/>
        <v>0</v>
      </c>
      <c r="F38" s="2">
        <f t="shared" si="11"/>
        <v>0</v>
      </c>
      <c r="G38" s="2">
        <f t="shared" si="10"/>
        <v>0</v>
      </c>
      <c r="H38" s="2">
        <f t="shared" si="10"/>
        <v>0</v>
      </c>
      <c r="I38" s="2">
        <f t="shared" si="10"/>
        <v>0</v>
      </c>
      <c r="J38" s="75"/>
      <c r="K38" s="60"/>
    </row>
    <row r="39" spans="1:11" ht="15" customHeight="1">
      <c r="A39" s="59"/>
      <c r="B39" s="71"/>
      <c r="C39" s="66"/>
      <c r="D39" s="1">
        <v>2024</v>
      </c>
      <c r="E39" s="2">
        <f t="shared" si="6"/>
        <v>0</v>
      </c>
      <c r="F39" s="2">
        <f t="shared" si="11"/>
        <v>0</v>
      </c>
      <c r="G39" s="2">
        <f t="shared" si="10"/>
        <v>0</v>
      </c>
      <c r="H39" s="2">
        <f t="shared" si="10"/>
        <v>0</v>
      </c>
      <c r="I39" s="2">
        <f t="shared" si="10"/>
        <v>0</v>
      </c>
      <c r="J39" s="75"/>
      <c r="K39" s="60"/>
    </row>
    <row r="40" spans="1:11" ht="15" customHeight="1">
      <c r="A40" s="59"/>
      <c r="B40" s="71"/>
      <c r="C40" s="67"/>
      <c r="D40" s="1">
        <v>2025</v>
      </c>
      <c r="E40" s="2">
        <f t="shared" si="6"/>
        <v>0</v>
      </c>
      <c r="F40" s="2">
        <f t="shared" si="11"/>
        <v>0</v>
      </c>
      <c r="G40" s="2">
        <f t="shared" si="10"/>
        <v>0</v>
      </c>
      <c r="H40" s="2">
        <f t="shared" si="10"/>
        <v>0</v>
      </c>
      <c r="I40" s="2">
        <f t="shared" si="10"/>
        <v>0</v>
      </c>
      <c r="J40" s="75"/>
      <c r="K40" s="60"/>
    </row>
    <row r="41" spans="1:11" ht="15" customHeight="1">
      <c r="A41" s="59"/>
      <c r="B41" s="71" t="s">
        <v>21</v>
      </c>
      <c r="C41" s="65" t="s">
        <v>14</v>
      </c>
      <c r="D41" s="1" t="s">
        <v>8</v>
      </c>
      <c r="E41" s="2">
        <f t="shared" ref="E41:E46" si="12">F41+G41+H41+I41</f>
        <v>238761.70499999999</v>
      </c>
      <c r="F41" s="2">
        <f>F42+F43+F44+F45+F46</f>
        <v>238761.70499999999</v>
      </c>
      <c r="G41" s="2">
        <f>G42+G43+G44+G45+G46</f>
        <v>0</v>
      </c>
      <c r="H41" s="2">
        <f>H42+H43+H44+H45+H46</f>
        <v>0</v>
      </c>
      <c r="I41" s="2">
        <f>I42+I43+I44+I45+I46</f>
        <v>0</v>
      </c>
      <c r="J41" s="73"/>
      <c r="K41" s="60"/>
    </row>
    <row r="42" spans="1:11" ht="15" customHeight="1">
      <c r="A42" s="59"/>
      <c r="B42" s="71"/>
      <c r="C42" s="66"/>
      <c r="D42" s="1">
        <v>2021</v>
      </c>
      <c r="E42" s="2">
        <f t="shared" si="12"/>
        <v>49426.021000000001</v>
      </c>
      <c r="F42" s="2">
        <f>F552+F558</f>
        <v>49426.021000000001</v>
      </c>
      <c r="G42" s="2">
        <f>G546</f>
        <v>0</v>
      </c>
      <c r="H42" s="2">
        <f>H546</f>
        <v>0</v>
      </c>
      <c r="I42" s="2">
        <f>I546</f>
        <v>0</v>
      </c>
      <c r="J42" s="73"/>
      <c r="K42" s="60"/>
    </row>
    <row r="43" spans="1:11" ht="15" customHeight="1">
      <c r="A43" s="59"/>
      <c r="B43" s="71"/>
      <c r="C43" s="66"/>
      <c r="D43" s="1">
        <v>2022</v>
      </c>
      <c r="E43" s="2">
        <f t="shared" si="12"/>
        <v>47328.521000000001</v>
      </c>
      <c r="F43" s="2">
        <f t="shared" ref="F43:F46" si="13">F553+F559</f>
        <v>47328.521000000001</v>
      </c>
      <c r="G43" s="2">
        <f t="shared" ref="G43:I46" si="14">G547</f>
        <v>0</v>
      </c>
      <c r="H43" s="2">
        <f t="shared" si="14"/>
        <v>0</v>
      </c>
      <c r="I43" s="2">
        <f t="shared" si="14"/>
        <v>0</v>
      </c>
      <c r="J43" s="73"/>
      <c r="K43" s="60"/>
    </row>
    <row r="44" spans="1:11" ht="15" customHeight="1">
      <c r="A44" s="59"/>
      <c r="B44" s="71"/>
      <c r="C44" s="66"/>
      <c r="D44" s="1">
        <v>2023</v>
      </c>
      <c r="E44" s="2">
        <f t="shared" si="12"/>
        <v>47335.720999999998</v>
      </c>
      <c r="F44" s="2">
        <f t="shared" si="13"/>
        <v>47335.720999999998</v>
      </c>
      <c r="G44" s="2">
        <f t="shared" si="14"/>
        <v>0</v>
      </c>
      <c r="H44" s="2">
        <f t="shared" si="14"/>
        <v>0</v>
      </c>
      <c r="I44" s="2">
        <f t="shared" si="14"/>
        <v>0</v>
      </c>
      <c r="J44" s="73"/>
      <c r="K44" s="60"/>
    </row>
    <row r="45" spans="1:11" ht="15" customHeight="1">
      <c r="A45" s="59"/>
      <c r="B45" s="71"/>
      <c r="C45" s="66"/>
      <c r="D45" s="1">
        <v>2024</v>
      </c>
      <c r="E45" s="2">
        <f t="shared" si="12"/>
        <v>47335.720999999998</v>
      </c>
      <c r="F45" s="2">
        <f t="shared" si="13"/>
        <v>47335.720999999998</v>
      </c>
      <c r="G45" s="2">
        <f t="shared" si="14"/>
        <v>0</v>
      </c>
      <c r="H45" s="2">
        <f t="shared" si="14"/>
        <v>0</v>
      </c>
      <c r="I45" s="2">
        <f t="shared" si="14"/>
        <v>0</v>
      </c>
      <c r="J45" s="73"/>
      <c r="K45" s="60"/>
    </row>
    <row r="46" spans="1:11" ht="15" customHeight="1">
      <c r="A46" s="59"/>
      <c r="B46" s="71"/>
      <c r="C46" s="67"/>
      <c r="D46" s="1">
        <v>2025</v>
      </c>
      <c r="E46" s="2">
        <f t="shared" si="12"/>
        <v>47335.720999999998</v>
      </c>
      <c r="F46" s="2">
        <f t="shared" si="13"/>
        <v>47335.720999999998</v>
      </c>
      <c r="G46" s="2">
        <f t="shared" si="14"/>
        <v>0</v>
      </c>
      <c r="H46" s="2">
        <f t="shared" si="14"/>
        <v>0</v>
      </c>
      <c r="I46" s="2">
        <f t="shared" si="14"/>
        <v>0</v>
      </c>
      <c r="J46" s="73"/>
      <c r="K46" s="60"/>
    </row>
    <row r="47" spans="1:11" ht="15" customHeight="1">
      <c r="A47" s="59"/>
      <c r="B47" s="71" t="s">
        <v>22</v>
      </c>
      <c r="C47" s="65" t="s">
        <v>14</v>
      </c>
      <c r="D47" s="1" t="s">
        <v>8</v>
      </c>
      <c r="E47" s="2">
        <f t="shared" ref="E47:E58" si="15">SUM(F47:I47)</f>
        <v>238904.93400000001</v>
      </c>
      <c r="F47" s="2">
        <f>SUM(F48:F52)</f>
        <v>238904.93400000001</v>
      </c>
      <c r="G47" s="2">
        <f>SUM(G48:G52)</f>
        <v>0</v>
      </c>
      <c r="H47" s="2">
        <f>SUM(H48:H52)</f>
        <v>0</v>
      </c>
      <c r="I47" s="2">
        <f>SUM(I48:I52)</f>
        <v>0</v>
      </c>
      <c r="J47" s="73"/>
      <c r="K47" s="60"/>
    </row>
    <row r="48" spans="1:11" ht="15" customHeight="1">
      <c r="A48" s="59"/>
      <c r="B48" s="71"/>
      <c r="C48" s="66"/>
      <c r="D48" s="1">
        <v>2021</v>
      </c>
      <c r="E48" s="2">
        <f t="shared" si="15"/>
        <v>35237.978000000003</v>
      </c>
      <c r="F48" s="2">
        <f>F372+F378+F390+F396+F402+F570</f>
        <v>35237.978000000003</v>
      </c>
      <c r="G48" s="2">
        <f t="shared" ref="G48:I52" si="16">G366+G384+G564</f>
        <v>0</v>
      </c>
      <c r="H48" s="2">
        <f t="shared" si="16"/>
        <v>0</v>
      </c>
      <c r="I48" s="2">
        <f t="shared" si="16"/>
        <v>0</v>
      </c>
      <c r="J48" s="73"/>
      <c r="K48" s="60"/>
    </row>
    <row r="49" spans="1:11" ht="15" customHeight="1">
      <c r="A49" s="59"/>
      <c r="B49" s="71"/>
      <c r="C49" s="66"/>
      <c r="D49" s="1">
        <v>2022</v>
      </c>
      <c r="E49" s="2">
        <f t="shared" si="15"/>
        <v>36748.078000000001</v>
      </c>
      <c r="F49" s="2">
        <f>F373+F379+F391+F397+F403+F571</f>
        <v>36748.078000000001</v>
      </c>
      <c r="G49" s="2">
        <f t="shared" si="16"/>
        <v>0</v>
      </c>
      <c r="H49" s="2">
        <f t="shared" si="16"/>
        <v>0</v>
      </c>
      <c r="I49" s="2">
        <f t="shared" si="16"/>
        <v>0</v>
      </c>
      <c r="J49" s="73"/>
      <c r="K49" s="60"/>
    </row>
    <row r="50" spans="1:11" ht="15" customHeight="1">
      <c r="A50" s="59"/>
      <c r="B50" s="71"/>
      <c r="C50" s="66"/>
      <c r="D50" s="1">
        <v>2023</v>
      </c>
      <c r="E50" s="2">
        <f t="shared" si="15"/>
        <v>36748.078000000001</v>
      </c>
      <c r="F50" s="2">
        <f>F374+F380+F392+F398+F404+F572</f>
        <v>36748.078000000001</v>
      </c>
      <c r="G50" s="2">
        <f t="shared" si="16"/>
        <v>0</v>
      </c>
      <c r="H50" s="2">
        <f t="shared" si="16"/>
        <v>0</v>
      </c>
      <c r="I50" s="2">
        <f t="shared" si="16"/>
        <v>0</v>
      </c>
      <c r="J50" s="73"/>
      <c r="K50" s="60"/>
    </row>
    <row r="51" spans="1:11" ht="15" customHeight="1">
      <c r="A51" s="59"/>
      <c r="B51" s="71"/>
      <c r="C51" s="66"/>
      <c r="D51" s="1">
        <v>2024</v>
      </c>
      <c r="E51" s="2">
        <f t="shared" si="15"/>
        <v>65085.4</v>
      </c>
      <c r="F51" s="2">
        <f>F375+F381+F393+F399+F405+F573</f>
        <v>65085.4</v>
      </c>
      <c r="G51" s="2">
        <f t="shared" si="16"/>
        <v>0</v>
      </c>
      <c r="H51" s="2">
        <f t="shared" si="16"/>
        <v>0</v>
      </c>
      <c r="I51" s="2">
        <f t="shared" si="16"/>
        <v>0</v>
      </c>
      <c r="J51" s="73"/>
      <c r="K51" s="60"/>
    </row>
    <row r="52" spans="1:11" ht="15" customHeight="1">
      <c r="A52" s="59"/>
      <c r="B52" s="71"/>
      <c r="C52" s="67"/>
      <c r="D52" s="1">
        <v>2025</v>
      </c>
      <c r="E52" s="2">
        <f t="shared" si="15"/>
        <v>65085.4</v>
      </c>
      <c r="F52" s="2">
        <f>F376+F382+F394+F400+F406+F574</f>
        <v>65085.4</v>
      </c>
      <c r="G52" s="2">
        <f t="shared" si="16"/>
        <v>0</v>
      </c>
      <c r="H52" s="2">
        <f t="shared" si="16"/>
        <v>0</v>
      </c>
      <c r="I52" s="2">
        <f t="shared" si="16"/>
        <v>0</v>
      </c>
      <c r="J52" s="73"/>
      <c r="K52" s="60"/>
    </row>
    <row r="53" spans="1:11" ht="15" customHeight="1">
      <c r="A53" s="59"/>
      <c r="B53" s="71" t="s">
        <v>23</v>
      </c>
      <c r="C53" s="65" t="s">
        <v>14</v>
      </c>
      <c r="D53" s="1" t="s">
        <v>8</v>
      </c>
      <c r="E53" s="2">
        <f t="shared" si="15"/>
        <v>9000</v>
      </c>
      <c r="F53" s="2">
        <f>SUM(F54:F58)</f>
        <v>9000</v>
      </c>
      <c r="G53" s="2">
        <f>SUM(G54:G58)</f>
        <v>0</v>
      </c>
      <c r="H53" s="2">
        <f>SUM(H54:H58)</f>
        <v>0</v>
      </c>
      <c r="I53" s="2">
        <f>SUM(I54:I58)</f>
        <v>0</v>
      </c>
      <c r="J53" s="73"/>
      <c r="K53" s="60"/>
    </row>
    <row r="54" spans="1:11" ht="15" customHeight="1">
      <c r="A54" s="59"/>
      <c r="B54" s="71"/>
      <c r="C54" s="66"/>
      <c r="D54" s="1">
        <v>2021</v>
      </c>
      <c r="E54" s="2">
        <f t="shared" si="15"/>
        <v>1800</v>
      </c>
      <c r="F54" s="2">
        <f>F90+F96</f>
        <v>1800</v>
      </c>
      <c r="G54" s="2">
        <f>G90+G96</f>
        <v>0</v>
      </c>
      <c r="H54" s="2">
        <f>H90+H96</f>
        <v>0</v>
      </c>
      <c r="I54" s="2">
        <f>I90+I96</f>
        <v>0</v>
      </c>
      <c r="J54" s="73"/>
      <c r="K54" s="60"/>
    </row>
    <row r="55" spans="1:11" ht="15" customHeight="1">
      <c r="A55" s="59"/>
      <c r="B55" s="71"/>
      <c r="C55" s="66"/>
      <c r="D55" s="1">
        <v>2022</v>
      </c>
      <c r="E55" s="2">
        <f t="shared" si="15"/>
        <v>1800</v>
      </c>
      <c r="F55" s="2">
        <f t="shared" ref="F55:I58" si="17">F91+F97</f>
        <v>1800</v>
      </c>
      <c r="G55" s="2">
        <f t="shared" si="17"/>
        <v>0</v>
      </c>
      <c r="H55" s="2">
        <f t="shared" si="17"/>
        <v>0</v>
      </c>
      <c r="I55" s="2">
        <f t="shared" si="17"/>
        <v>0</v>
      </c>
      <c r="J55" s="73"/>
      <c r="K55" s="60"/>
    </row>
    <row r="56" spans="1:11" ht="15" customHeight="1">
      <c r="A56" s="59"/>
      <c r="B56" s="71"/>
      <c r="C56" s="66"/>
      <c r="D56" s="1">
        <v>2023</v>
      </c>
      <c r="E56" s="2">
        <f t="shared" si="15"/>
        <v>1800</v>
      </c>
      <c r="F56" s="2">
        <f t="shared" si="17"/>
        <v>1800</v>
      </c>
      <c r="G56" s="2">
        <f t="shared" si="17"/>
        <v>0</v>
      </c>
      <c r="H56" s="2">
        <f t="shared" si="17"/>
        <v>0</v>
      </c>
      <c r="I56" s="2">
        <f t="shared" si="17"/>
        <v>0</v>
      </c>
      <c r="J56" s="73"/>
      <c r="K56" s="60"/>
    </row>
    <row r="57" spans="1:11" ht="15" customHeight="1">
      <c r="A57" s="59"/>
      <c r="B57" s="71"/>
      <c r="C57" s="66"/>
      <c r="D57" s="1">
        <v>2024</v>
      </c>
      <c r="E57" s="2">
        <f t="shared" si="15"/>
        <v>1800</v>
      </c>
      <c r="F57" s="2">
        <f t="shared" si="17"/>
        <v>1800</v>
      </c>
      <c r="G57" s="2">
        <f t="shared" si="17"/>
        <v>0</v>
      </c>
      <c r="H57" s="2">
        <f t="shared" si="17"/>
        <v>0</v>
      </c>
      <c r="I57" s="2">
        <f t="shared" si="17"/>
        <v>0</v>
      </c>
      <c r="J57" s="73"/>
      <c r="K57" s="60"/>
    </row>
    <row r="58" spans="1:11" ht="15" customHeight="1">
      <c r="A58" s="59"/>
      <c r="B58" s="71"/>
      <c r="C58" s="67"/>
      <c r="D58" s="1">
        <v>2025</v>
      </c>
      <c r="E58" s="2">
        <f t="shared" si="15"/>
        <v>1800</v>
      </c>
      <c r="F58" s="2">
        <f t="shared" si="17"/>
        <v>1800</v>
      </c>
      <c r="G58" s="2">
        <f t="shared" si="17"/>
        <v>0</v>
      </c>
      <c r="H58" s="2">
        <f t="shared" si="17"/>
        <v>0</v>
      </c>
      <c r="I58" s="2">
        <f t="shared" si="17"/>
        <v>0</v>
      </c>
      <c r="J58" s="73"/>
      <c r="K58" s="60"/>
    </row>
    <row r="59" spans="1:11" ht="15" customHeight="1">
      <c r="A59" s="59" t="s">
        <v>24</v>
      </c>
      <c r="B59" s="64" t="s">
        <v>25</v>
      </c>
      <c r="C59" s="60" t="s">
        <v>14</v>
      </c>
      <c r="D59" s="1" t="s">
        <v>8</v>
      </c>
      <c r="E59" s="3">
        <f>SUM(E60:E64)</f>
        <v>239295.58947000001</v>
      </c>
      <c r="F59" s="3">
        <f>SUM(F60:F64)</f>
        <v>176337.58947000004</v>
      </c>
      <c r="G59" s="3">
        <f t="shared" ref="G59:I59" si="18">SUM(G60:G64)</f>
        <v>62958</v>
      </c>
      <c r="H59" s="3">
        <f t="shared" si="18"/>
        <v>0</v>
      </c>
      <c r="I59" s="3">
        <f t="shared" si="18"/>
        <v>0</v>
      </c>
      <c r="J59" s="73"/>
      <c r="K59" s="65" t="s">
        <v>26</v>
      </c>
    </row>
    <row r="60" spans="1:11">
      <c r="A60" s="59"/>
      <c r="B60" s="64"/>
      <c r="C60" s="60"/>
      <c r="D60" s="1">
        <v>2021</v>
      </c>
      <c r="E60" s="3">
        <f>SUM(F60:I60)</f>
        <v>131588.86265</v>
      </c>
      <c r="F60" s="3">
        <f>F66+F108+F120+F132+F138</f>
        <v>112088.86265</v>
      </c>
      <c r="G60" s="3">
        <f t="shared" ref="G60:I64" si="19">G66+G108+G120+G132+G138</f>
        <v>19500</v>
      </c>
      <c r="H60" s="3">
        <f t="shared" si="19"/>
        <v>0</v>
      </c>
      <c r="I60" s="3">
        <f t="shared" si="19"/>
        <v>0</v>
      </c>
      <c r="J60" s="73"/>
      <c r="K60" s="66"/>
    </row>
    <row r="61" spans="1:11">
      <c r="A61" s="59"/>
      <c r="B61" s="64"/>
      <c r="C61" s="60"/>
      <c r="D61" s="1">
        <v>2022</v>
      </c>
      <c r="E61" s="3">
        <f t="shared" ref="E61:E64" si="20">SUM(F61:I61)</f>
        <v>35502.26341</v>
      </c>
      <c r="F61" s="3">
        <f>F67+F109+F121+F133+F139</f>
        <v>16062.163410000001</v>
      </c>
      <c r="G61" s="3">
        <f t="shared" si="19"/>
        <v>19440.099999999999</v>
      </c>
      <c r="H61" s="3">
        <f t="shared" si="19"/>
        <v>0</v>
      </c>
      <c r="I61" s="3">
        <f t="shared" si="19"/>
        <v>0</v>
      </c>
      <c r="J61" s="73"/>
      <c r="K61" s="66"/>
    </row>
    <row r="62" spans="1:11" ht="21" customHeight="1">
      <c r="A62" s="59"/>
      <c r="B62" s="64"/>
      <c r="C62" s="60"/>
      <c r="D62" s="1">
        <v>2023</v>
      </c>
      <c r="E62" s="3">
        <f t="shared" si="20"/>
        <v>40080.063410000002</v>
      </c>
      <c r="F62" s="3">
        <f>F68+F110+F122+F134+F140</f>
        <v>16062.163410000001</v>
      </c>
      <c r="G62" s="3">
        <f t="shared" si="19"/>
        <v>24017.9</v>
      </c>
      <c r="H62" s="3">
        <f t="shared" si="19"/>
        <v>0</v>
      </c>
      <c r="I62" s="3">
        <f t="shared" si="19"/>
        <v>0</v>
      </c>
      <c r="J62" s="73"/>
      <c r="K62" s="66"/>
    </row>
    <row r="63" spans="1:11" ht="20.25" customHeight="1">
      <c r="A63" s="59"/>
      <c r="B63" s="64"/>
      <c r="C63" s="60"/>
      <c r="D63" s="1">
        <v>2024</v>
      </c>
      <c r="E63" s="3">
        <f t="shared" si="20"/>
        <v>16062.2</v>
      </c>
      <c r="F63" s="3">
        <f>F69+F111+F123+F135+F141</f>
        <v>16062.2</v>
      </c>
      <c r="G63" s="3">
        <f t="shared" si="19"/>
        <v>0</v>
      </c>
      <c r="H63" s="3">
        <f t="shared" si="19"/>
        <v>0</v>
      </c>
      <c r="I63" s="3">
        <f t="shared" si="19"/>
        <v>0</v>
      </c>
      <c r="J63" s="73"/>
      <c r="K63" s="66"/>
    </row>
    <row r="64" spans="1:11" ht="35.25" customHeight="1">
      <c r="A64" s="59"/>
      <c r="B64" s="64"/>
      <c r="C64" s="60"/>
      <c r="D64" s="1">
        <v>2025</v>
      </c>
      <c r="E64" s="3">
        <f t="shared" si="20"/>
        <v>16062.2</v>
      </c>
      <c r="F64" s="3">
        <f>F70+F112+F124+F136+F142</f>
        <v>16062.2</v>
      </c>
      <c r="G64" s="3">
        <f t="shared" si="19"/>
        <v>0</v>
      </c>
      <c r="H64" s="3">
        <f t="shared" si="19"/>
        <v>0</v>
      </c>
      <c r="I64" s="3">
        <f t="shared" si="19"/>
        <v>0</v>
      </c>
      <c r="J64" s="73"/>
      <c r="K64" s="67"/>
    </row>
    <row r="65" spans="1:11" ht="24" customHeight="1" outlineLevel="1">
      <c r="A65" s="59" t="s">
        <v>27</v>
      </c>
      <c r="B65" s="76" t="s">
        <v>28</v>
      </c>
      <c r="C65" s="60" t="s">
        <v>14</v>
      </c>
      <c r="D65" s="1" t="s">
        <v>8</v>
      </c>
      <c r="E65" s="3">
        <f t="shared" ref="E65:E70" si="21">SUM(F65:I65)</f>
        <v>110282.59999999998</v>
      </c>
      <c r="F65" s="3">
        <f>SUM(F66:F70)</f>
        <v>110282.59999999998</v>
      </c>
      <c r="G65" s="3">
        <f>SUM(G66:G70)</f>
        <v>0</v>
      </c>
      <c r="H65" s="3">
        <f>SUM(H66:H70)</f>
        <v>0</v>
      </c>
      <c r="I65" s="3">
        <f>SUM(I66:I70)</f>
        <v>0</v>
      </c>
      <c r="J65" s="71" t="s">
        <v>29</v>
      </c>
      <c r="K65" s="60" t="s">
        <v>295</v>
      </c>
    </row>
    <row r="66" spans="1:11" ht="22.5" customHeight="1" outlineLevel="1">
      <c r="A66" s="59"/>
      <c r="B66" s="76"/>
      <c r="C66" s="60"/>
      <c r="D66" s="1">
        <v>2021</v>
      </c>
      <c r="E66" s="3">
        <f t="shared" si="21"/>
        <v>99219.799999999988</v>
      </c>
      <c r="F66" s="3">
        <f>F72+F78+F84+F90+F96+F102</f>
        <v>99219.799999999988</v>
      </c>
      <c r="G66" s="3">
        <f t="shared" ref="G66:I70" si="22">G78+G84+G90+G96+G72</f>
        <v>0</v>
      </c>
      <c r="H66" s="3">
        <f t="shared" si="22"/>
        <v>0</v>
      </c>
      <c r="I66" s="3">
        <f t="shared" si="22"/>
        <v>0</v>
      </c>
      <c r="J66" s="71"/>
      <c r="K66" s="60"/>
    </row>
    <row r="67" spans="1:11" ht="23.25" customHeight="1" outlineLevel="1">
      <c r="A67" s="59"/>
      <c r="B67" s="76"/>
      <c r="C67" s="60"/>
      <c r="D67" s="1">
        <v>2022</v>
      </c>
      <c r="E67" s="3">
        <f t="shared" si="21"/>
        <v>2765.7</v>
      </c>
      <c r="F67" s="3">
        <f t="shared" ref="F67:F70" si="23">F73+F79+F85+F91+F97+F103</f>
        <v>2765.7</v>
      </c>
      <c r="G67" s="3">
        <f t="shared" si="22"/>
        <v>0</v>
      </c>
      <c r="H67" s="3">
        <f t="shared" si="22"/>
        <v>0</v>
      </c>
      <c r="I67" s="3">
        <f t="shared" si="22"/>
        <v>0</v>
      </c>
      <c r="J67" s="71"/>
      <c r="K67" s="60"/>
    </row>
    <row r="68" spans="1:11" ht="21.75" customHeight="1" outlineLevel="1">
      <c r="A68" s="59"/>
      <c r="B68" s="76"/>
      <c r="C68" s="60"/>
      <c r="D68" s="1">
        <v>2023</v>
      </c>
      <c r="E68" s="3">
        <f t="shared" si="21"/>
        <v>2765.7</v>
      </c>
      <c r="F68" s="3">
        <f t="shared" si="23"/>
        <v>2765.7</v>
      </c>
      <c r="G68" s="3">
        <f t="shared" si="22"/>
        <v>0</v>
      </c>
      <c r="H68" s="3">
        <f t="shared" si="22"/>
        <v>0</v>
      </c>
      <c r="I68" s="3">
        <f t="shared" si="22"/>
        <v>0</v>
      </c>
      <c r="J68" s="71"/>
      <c r="K68" s="60"/>
    </row>
    <row r="69" spans="1:11" ht="21" customHeight="1" outlineLevel="1">
      <c r="A69" s="59"/>
      <c r="B69" s="76"/>
      <c r="C69" s="60"/>
      <c r="D69" s="1">
        <v>2024</v>
      </c>
      <c r="E69" s="3">
        <f t="shared" si="21"/>
        <v>2765.7</v>
      </c>
      <c r="F69" s="3">
        <f t="shared" si="23"/>
        <v>2765.7</v>
      </c>
      <c r="G69" s="3">
        <f t="shared" si="22"/>
        <v>0</v>
      </c>
      <c r="H69" s="3">
        <f t="shared" si="22"/>
        <v>0</v>
      </c>
      <c r="I69" s="3">
        <f t="shared" si="22"/>
        <v>0</v>
      </c>
      <c r="J69" s="71"/>
      <c r="K69" s="60"/>
    </row>
    <row r="70" spans="1:11" ht="98.25" customHeight="1" outlineLevel="1">
      <c r="A70" s="59"/>
      <c r="B70" s="76"/>
      <c r="C70" s="60"/>
      <c r="D70" s="1">
        <v>2025</v>
      </c>
      <c r="E70" s="3">
        <f t="shared" si="21"/>
        <v>2765.7</v>
      </c>
      <c r="F70" s="3">
        <f t="shared" si="23"/>
        <v>2765.7</v>
      </c>
      <c r="G70" s="3">
        <f t="shared" si="22"/>
        <v>0</v>
      </c>
      <c r="H70" s="3">
        <f t="shared" si="22"/>
        <v>0</v>
      </c>
      <c r="I70" s="3">
        <f t="shared" si="22"/>
        <v>0</v>
      </c>
      <c r="J70" s="71"/>
      <c r="K70" s="60"/>
    </row>
    <row r="71" spans="1:11" ht="15" customHeight="1" outlineLevel="2">
      <c r="A71" s="61" t="s">
        <v>30</v>
      </c>
      <c r="B71" s="77" t="s">
        <v>31</v>
      </c>
      <c r="C71" s="65">
        <v>2021</v>
      </c>
      <c r="D71" s="1" t="s">
        <v>8</v>
      </c>
      <c r="E71" s="2">
        <f>SUM(E72:E76)</f>
        <v>46585.1</v>
      </c>
      <c r="F71" s="2">
        <f>SUM(F72:F76)</f>
        <v>46585.1</v>
      </c>
      <c r="G71" s="2">
        <v>0</v>
      </c>
      <c r="H71" s="2">
        <v>0</v>
      </c>
      <c r="I71" s="2">
        <v>0</v>
      </c>
      <c r="J71" s="80" t="s">
        <v>32</v>
      </c>
      <c r="K71" s="65" t="s">
        <v>33</v>
      </c>
    </row>
    <row r="72" spans="1:11" ht="15" customHeight="1" outlineLevel="2">
      <c r="A72" s="62"/>
      <c r="B72" s="78"/>
      <c r="C72" s="66"/>
      <c r="D72" s="1">
        <v>2021</v>
      </c>
      <c r="E72" s="14">
        <f>F72</f>
        <v>46585.1</v>
      </c>
      <c r="F72" s="14">
        <v>46585.1</v>
      </c>
      <c r="G72" s="2">
        <v>0</v>
      </c>
      <c r="H72" s="2">
        <v>0</v>
      </c>
      <c r="I72" s="2">
        <v>0</v>
      </c>
      <c r="J72" s="81"/>
      <c r="K72" s="66"/>
    </row>
    <row r="73" spans="1:11" ht="15" customHeight="1" outlineLevel="2">
      <c r="A73" s="62"/>
      <c r="B73" s="78"/>
      <c r="C73" s="66"/>
      <c r="D73" s="1">
        <v>2022</v>
      </c>
      <c r="E73" s="14">
        <f t="shared" ref="E73:E76" si="24">F73</f>
        <v>0</v>
      </c>
      <c r="F73" s="14">
        <v>0</v>
      </c>
      <c r="G73" s="2">
        <v>0</v>
      </c>
      <c r="H73" s="2">
        <v>0</v>
      </c>
      <c r="I73" s="2">
        <v>0</v>
      </c>
      <c r="J73" s="81"/>
      <c r="K73" s="66"/>
    </row>
    <row r="74" spans="1:11" ht="15" customHeight="1" outlineLevel="2">
      <c r="A74" s="62"/>
      <c r="B74" s="78"/>
      <c r="C74" s="66"/>
      <c r="D74" s="1">
        <v>2023</v>
      </c>
      <c r="E74" s="14">
        <f t="shared" si="24"/>
        <v>0</v>
      </c>
      <c r="F74" s="14">
        <v>0</v>
      </c>
      <c r="G74" s="2">
        <v>0</v>
      </c>
      <c r="H74" s="2">
        <v>0</v>
      </c>
      <c r="I74" s="2">
        <v>0</v>
      </c>
      <c r="J74" s="81"/>
      <c r="K74" s="66"/>
    </row>
    <row r="75" spans="1:11" ht="15" customHeight="1" outlineLevel="2">
      <c r="A75" s="62"/>
      <c r="B75" s="78"/>
      <c r="C75" s="66"/>
      <c r="D75" s="1">
        <v>2024</v>
      </c>
      <c r="E75" s="14">
        <f t="shared" si="24"/>
        <v>0</v>
      </c>
      <c r="F75" s="14">
        <v>0</v>
      </c>
      <c r="G75" s="2">
        <v>0</v>
      </c>
      <c r="H75" s="2">
        <v>0</v>
      </c>
      <c r="I75" s="2">
        <v>0</v>
      </c>
      <c r="J75" s="81"/>
      <c r="K75" s="66"/>
    </row>
    <row r="76" spans="1:11" ht="15" customHeight="1" outlineLevel="2">
      <c r="A76" s="63"/>
      <c r="B76" s="79"/>
      <c r="C76" s="67"/>
      <c r="D76" s="1">
        <v>2025</v>
      </c>
      <c r="E76" s="14">
        <f t="shared" si="24"/>
        <v>0</v>
      </c>
      <c r="F76" s="4">
        <v>0</v>
      </c>
      <c r="G76" s="3">
        <v>0</v>
      </c>
      <c r="H76" s="3">
        <v>0</v>
      </c>
      <c r="I76" s="3">
        <v>0</v>
      </c>
      <c r="J76" s="82"/>
      <c r="K76" s="67"/>
    </row>
    <row r="77" spans="1:11" ht="15" customHeight="1" outlineLevel="2">
      <c r="A77" s="59" t="s">
        <v>34</v>
      </c>
      <c r="B77" s="76" t="s">
        <v>35</v>
      </c>
      <c r="C77" s="60" t="s">
        <v>14</v>
      </c>
      <c r="D77" s="1" t="s">
        <v>8</v>
      </c>
      <c r="E77" s="3">
        <f t="shared" ref="E77:E94" si="25">SUM(F77:I77)</f>
        <v>3173.5</v>
      </c>
      <c r="F77" s="3">
        <f>SUM(F78:F82)</f>
        <v>3173.5</v>
      </c>
      <c r="G77" s="3">
        <f>SUM(G78:G82)</f>
        <v>0</v>
      </c>
      <c r="H77" s="3">
        <f>SUM(H78:H82)</f>
        <v>0</v>
      </c>
      <c r="I77" s="3">
        <f>SUM(I78:I82)</f>
        <v>0</v>
      </c>
      <c r="J77" s="71" t="s">
        <v>36</v>
      </c>
      <c r="K77" s="60" t="s">
        <v>37</v>
      </c>
    </row>
    <row r="78" spans="1:11" outlineLevel="2">
      <c r="A78" s="59"/>
      <c r="B78" s="76"/>
      <c r="C78" s="60"/>
      <c r="D78" s="1">
        <v>2021</v>
      </c>
      <c r="E78" s="3">
        <f t="shared" si="25"/>
        <v>634.70000000000005</v>
      </c>
      <c r="F78" s="3">
        <v>634.70000000000005</v>
      </c>
      <c r="G78" s="3">
        <v>0</v>
      </c>
      <c r="H78" s="3">
        <v>0</v>
      </c>
      <c r="I78" s="3">
        <v>0</v>
      </c>
      <c r="J78" s="71"/>
      <c r="K78" s="60"/>
    </row>
    <row r="79" spans="1:11" outlineLevel="2">
      <c r="A79" s="59"/>
      <c r="B79" s="76"/>
      <c r="C79" s="60"/>
      <c r="D79" s="1">
        <v>2022</v>
      </c>
      <c r="E79" s="3">
        <f t="shared" si="25"/>
        <v>634.70000000000005</v>
      </c>
      <c r="F79" s="3">
        <v>634.70000000000005</v>
      </c>
      <c r="G79" s="3">
        <v>0</v>
      </c>
      <c r="H79" s="3">
        <v>0</v>
      </c>
      <c r="I79" s="3">
        <v>0</v>
      </c>
      <c r="J79" s="71"/>
      <c r="K79" s="60"/>
    </row>
    <row r="80" spans="1:11" outlineLevel="2">
      <c r="A80" s="59"/>
      <c r="B80" s="76"/>
      <c r="C80" s="60"/>
      <c r="D80" s="1">
        <v>2023</v>
      </c>
      <c r="E80" s="3">
        <f t="shared" si="25"/>
        <v>634.70000000000005</v>
      </c>
      <c r="F80" s="3">
        <v>634.70000000000005</v>
      </c>
      <c r="G80" s="3">
        <v>0</v>
      </c>
      <c r="H80" s="3">
        <v>0</v>
      </c>
      <c r="I80" s="3">
        <v>0</v>
      </c>
      <c r="J80" s="71"/>
      <c r="K80" s="60"/>
    </row>
    <row r="81" spans="1:11" outlineLevel="2">
      <c r="A81" s="59"/>
      <c r="B81" s="76"/>
      <c r="C81" s="60"/>
      <c r="D81" s="1">
        <v>2024</v>
      </c>
      <c r="E81" s="3">
        <f t="shared" si="25"/>
        <v>634.70000000000005</v>
      </c>
      <c r="F81" s="3">
        <v>634.70000000000005</v>
      </c>
      <c r="G81" s="3">
        <v>0</v>
      </c>
      <c r="H81" s="3">
        <v>0</v>
      </c>
      <c r="I81" s="3">
        <v>0</v>
      </c>
      <c r="J81" s="71"/>
      <c r="K81" s="60"/>
    </row>
    <row r="82" spans="1:11" outlineLevel="2">
      <c r="A82" s="59"/>
      <c r="B82" s="76"/>
      <c r="C82" s="60"/>
      <c r="D82" s="1">
        <v>2025</v>
      </c>
      <c r="E82" s="3">
        <f t="shared" si="25"/>
        <v>634.70000000000005</v>
      </c>
      <c r="F82" s="3">
        <v>634.70000000000005</v>
      </c>
      <c r="G82" s="3">
        <v>0</v>
      </c>
      <c r="H82" s="3">
        <v>0</v>
      </c>
      <c r="I82" s="3">
        <v>0</v>
      </c>
      <c r="J82" s="71"/>
      <c r="K82" s="60"/>
    </row>
    <row r="83" spans="1:11" ht="15" customHeight="1" outlineLevel="2">
      <c r="A83" s="59" t="s">
        <v>38</v>
      </c>
      <c r="B83" s="76" t="s">
        <v>39</v>
      </c>
      <c r="C83" s="60" t="s">
        <v>14</v>
      </c>
      <c r="D83" s="1" t="s">
        <v>8</v>
      </c>
      <c r="E83" s="3">
        <f t="shared" si="25"/>
        <v>1524</v>
      </c>
      <c r="F83" s="3">
        <f>SUM(F84:F88)</f>
        <v>1524</v>
      </c>
      <c r="G83" s="3">
        <f>SUM(G84:G88)</f>
        <v>0</v>
      </c>
      <c r="H83" s="3">
        <f>SUM(H84:H88)</f>
        <v>0</v>
      </c>
      <c r="I83" s="3">
        <f>SUM(I84:I88)</f>
        <v>0</v>
      </c>
      <c r="J83" s="71" t="s">
        <v>40</v>
      </c>
      <c r="K83" s="60" t="s">
        <v>16</v>
      </c>
    </row>
    <row r="84" spans="1:11" outlineLevel="2">
      <c r="A84" s="59"/>
      <c r="B84" s="76"/>
      <c r="C84" s="60"/>
      <c r="D84" s="1">
        <v>2021</v>
      </c>
      <c r="E84" s="3">
        <f t="shared" si="25"/>
        <v>200</v>
      </c>
      <c r="F84" s="3">
        <v>200</v>
      </c>
      <c r="G84" s="3">
        <v>0</v>
      </c>
      <c r="H84" s="3">
        <v>0</v>
      </c>
      <c r="I84" s="3">
        <v>0</v>
      </c>
      <c r="J84" s="71"/>
      <c r="K84" s="60"/>
    </row>
    <row r="85" spans="1:11" outlineLevel="2">
      <c r="A85" s="59"/>
      <c r="B85" s="76"/>
      <c r="C85" s="60"/>
      <c r="D85" s="1">
        <v>2022</v>
      </c>
      <c r="E85" s="3">
        <f t="shared" si="25"/>
        <v>331</v>
      </c>
      <c r="F85" s="3">
        <v>331</v>
      </c>
      <c r="G85" s="3">
        <v>0</v>
      </c>
      <c r="H85" s="3">
        <v>0</v>
      </c>
      <c r="I85" s="3">
        <v>0</v>
      </c>
      <c r="J85" s="71"/>
      <c r="K85" s="60"/>
    </row>
    <row r="86" spans="1:11" outlineLevel="2">
      <c r="A86" s="59"/>
      <c r="B86" s="76"/>
      <c r="C86" s="60"/>
      <c r="D86" s="1">
        <v>2023</v>
      </c>
      <c r="E86" s="3">
        <f t="shared" si="25"/>
        <v>331</v>
      </c>
      <c r="F86" s="3">
        <v>331</v>
      </c>
      <c r="G86" s="3">
        <v>0</v>
      </c>
      <c r="H86" s="3">
        <v>0</v>
      </c>
      <c r="I86" s="3">
        <v>0</v>
      </c>
      <c r="J86" s="71"/>
      <c r="K86" s="60"/>
    </row>
    <row r="87" spans="1:11" outlineLevel="2">
      <c r="A87" s="59"/>
      <c r="B87" s="76"/>
      <c r="C87" s="60"/>
      <c r="D87" s="1">
        <v>2024</v>
      </c>
      <c r="E87" s="3">
        <f t="shared" si="25"/>
        <v>331</v>
      </c>
      <c r="F87" s="3">
        <v>331</v>
      </c>
      <c r="G87" s="3">
        <v>0</v>
      </c>
      <c r="H87" s="3">
        <v>0</v>
      </c>
      <c r="I87" s="3">
        <v>0</v>
      </c>
      <c r="J87" s="71"/>
      <c r="K87" s="60"/>
    </row>
    <row r="88" spans="1:11" outlineLevel="2">
      <c r="A88" s="59"/>
      <c r="B88" s="76"/>
      <c r="C88" s="60"/>
      <c r="D88" s="1">
        <v>2025</v>
      </c>
      <c r="E88" s="3">
        <f t="shared" si="25"/>
        <v>331</v>
      </c>
      <c r="F88" s="3">
        <v>331</v>
      </c>
      <c r="G88" s="3">
        <v>0</v>
      </c>
      <c r="H88" s="3">
        <v>0</v>
      </c>
      <c r="I88" s="3">
        <v>0</v>
      </c>
      <c r="J88" s="71"/>
      <c r="K88" s="60"/>
    </row>
    <row r="89" spans="1:11" ht="15" customHeight="1" outlineLevel="2">
      <c r="A89" s="59" t="s">
        <v>41</v>
      </c>
      <c r="B89" s="76" t="s">
        <v>42</v>
      </c>
      <c r="C89" s="60" t="s">
        <v>14</v>
      </c>
      <c r="D89" s="1" t="s">
        <v>8</v>
      </c>
      <c r="E89" s="3">
        <f t="shared" si="25"/>
        <v>7500</v>
      </c>
      <c r="F89" s="3">
        <f>F90+F91+F92+F94+F93</f>
        <v>7500</v>
      </c>
      <c r="G89" s="3">
        <f>G90+G91+G94</f>
        <v>0</v>
      </c>
      <c r="H89" s="3">
        <f>H90+H91+H94</f>
        <v>0</v>
      </c>
      <c r="I89" s="3">
        <f>I90+I91+I94</f>
        <v>0</v>
      </c>
      <c r="J89" s="71" t="s">
        <v>43</v>
      </c>
      <c r="K89" s="60" t="s">
        <v>23</v>
      </c>
    </row>
    <row r="90" spans="1:11" outlineLevel="2">
      <c r="A90" s="59"/>
      <c r="B90" s="76"/>
      <c r="C90" s="60"/>
      <c r="D90" s="1">
        <v>2021</v>
      </c>
      <c r="E90" s="3">
        <f t="shared" si="25"/>
        <v>1500</v>
      </c>
      <c r="F90" s="3">
        <v>1500</v>
      </c>
      <c r="G90" s="3">
        <v>0</v>
      </c>
      <c r="H90" s="3">
        <v>0</v>
      </c>
      <c r="I90" s="3">
        <v>0</v>
      </c>
      <c r="J90" s="71"/>
      <c r="K90" s="60"/>
    </row>
    <row r="91" spans="1:11" outlineLevel="2">
      <c r="A91" s="59"/>
      <c r="B91" s="76"/>
      <c r="C91" s="60"/>
      <c r="D91" s="1">
        <v>2022</v>
      </c>
      <c r="E91" s="3">
        <f t="shared" si="25"/>
        <v>1500</v>
      </c>
      <c r="F91" s="3">
        <v>1500</v>
      </c>
      <c r="G91" s="3">
        <v>0</v>
      </c>
      <c r="H91" s="3">
        <v>0</v>
      </c>
      <c r="I91" s="3">
        <v>0</v>
      </c>
      <c r="J91" s="71"/>
      <c r="K91" s="60"/>
    </row>
    <row r="92" spans="1:11" ht="16.149999999999999" customHeight="1" outlineLevel="2">
      <c r="A92" s="59"/>
      <c r="B92" s="76"/>
      <c r="C92" s="60"/>
      <c r="D92" s="1">
        <v>2023</v>
      </c>
      <c r="E92" s="3">
        <f t="shared" si="25"/>
        <v>1500</v>
      </c>
      <c r="F92" s="3">
        <v>1500</v>
      </c>
      <c r="G92" s="3">
        <v>0</v>
      </c>
      <c r="H92" s="3">
        <v>0</v>
      </c>
      <c r="I92" s="3">
        <v>0</v>
      </c>
      <c r="J92" s="71"/>
      <c r="K92" s="60"/>
    </row>
    <row r="93" spans="1:11" ht="16.149999999999999" customHeight="1" outlineLevel="2">
      <c r="A93" s="59"/>
      <c r="B93" s="76"/>
      <c r="C93" s="60"/>
      <c r="D93" s="1">
        <v>2024</v>
      </c>
      <c r="E93" s="3">
        <f t="shared" si="25"/>
        <v>1500</v>
      </c>
      <c r="F93" s="3">
        <v>1500</v>
      </c>
      <c r="G93" s="3">
        <v>0</v>
      </c>
      <c r="H93" s="3">
        <v>0</v>
      </c>
      <c r="I93" s="3">
        <v>0</v>
      </c>
      <c r="J93" s="71"/>
      <c r="K93" s="60"/>
    </row>
    <row r="94" spans="1:11" ht="16.149999999999999" customHeight="1" outlineLevel="2">
      <c r="A94" s="59"/>
      <c r="B94" s="76"/>
      <c r="C94" s="60"/>
      <c r="D94" s="1">
        <v>2025</v>
      </c>
      <c r="E94" s="3">
        <f t="shared" si="25"/>
        <v>1500</v>
      </c>
      <c r="F94" s="3">
        <v>1500</v>
      </c>
      <c r="G94" s="3">
        <v>0</v>
      </c>
      <c r="H94" s="3">
        <v>0</v>
      </c>
      <c r="I94" s="3">
        <v>0</v>
      </c>
      <c r="J94" s="71"/>
      <c r="K94" s="60"/>
    </row>
    <row r="95" spans="1:11" ht="16.149999999999999" customHeight="1" outlineLevel="2">
      <c r="A95" s="59" t="s">
        <v>44</v>
      </c>
      <c r="B95" s="77" t="s">
        <v>45</v>
      </c>
      <c r="C95" s="65" t="s">
        <v>14</v>
      </c>
      <c r="D95" s="1" t="s">
        <v>8</v>
      </c>
      <c r="E95" s="3">
        <v>1500</v>
      </c>
      <c r="F95" s="3">
        <v>1500</v>
      </c>
      <c r="G95" s="3">
        <v>0</v>
      </c>
      <c r="H95" s="3">
        <v>0</v>
      </c>
      <c r="I95" s="3">
        <v>0</v>
      </c>
      <c r="J95" s="80" t="s">
        <v>46</v>
      </c>
      <c r="K95" s="60" t="s">
        <v>23</v>
      </c>
    </row>
    <row r="96" spans="1:11" ht="16.149999999999999" customHeight="1" outlineLevel="2">
      <c r="A96" s="62"/>
      <c r="B96" s="78"/>
      <c r="C96" s="66"/>
      <c r="D96" s="1">
        <v>2021</v>
      </c>
      <c r="E96" s="3">
        <v>300</v>
      </c>
      <c r="F96" s="3">
        <v>300</v>
      </c>
      <c r="G96" s="3">
        <v>0</v>
      </c>
      <c r="H96" s="3">
        <v>0</v>
      </c>
      <c r="I96" s="3">
        <v>0</v>
      </c>
      <c r="J96" s="81"/>
      <c r="K96" s="60"/>
    </row>
    <row r="97" spans="1:11" ht="16.149999999999999" customHeight="1" outlineLevel="2">
      <c r="A97" s="62"/>
      <c r="B97" s="78"/>
      <c r="C97" s="66"/>
      <c r="D97" s="1">
        <v>2022</v>
      </c>
      <c r="E97" s="3">
        <v>300</v>
      </c>
      <c r="F97" s="3">
        <v>300</v>
      </c>
      <c r="G97" s="3">
        <v>0</v>
      </c>
      <c r="H97" s="3">
        <v>0</v>
      </c>
      <c r="I97" s="3">
        <v>0</v>
      </c>
      <c r="J97" s="81"/>
      <c r="K97" s="60"/>
    </row>
    <row r="98" spans="1:11" ht="16.149999999999999" customHeight="1" outlineLevel="2">
      <c r="A98" s="62"/>
      <c r="B98" s="78"/>
      <c r="C98" s="66"/>
      <c r="D98" s="1">
        <v>2023</v>
      </c>
      <c r="E98" s="3">
        <v>300</v>
      </c>
      <c r="F98" s="3">
        <v>300</v>
      </c>
      <c r="G98" s="3">
        <v>0</v>
      </c>
      <c r="H98" s="3">
        <v>0</v>
      </c>
      <c r="I98" s="3">
        <v>0</v>
      </c>
      <c r="J98" s="81"/>
      <c r="K98" s="60"/>
    </row>
    <row r="99" spans="1:11" ht="16.149999999999999" customHeight="1" outlineLevel="2">
      <c r="A99" s="62"/>
      <c r="B99" s="78"/>
      <c r="C99" s="66"/>
      <c r="D99" s="1">
        <v>2024</v>
      </c>
      <c r="E99" s="3">
        <v>300</v>
      </c>
      <c r="F99" s="3">
        <v>300</v>
      </c>
      <c r="G99" s="3">
        <v>0</v>
      </c>
      <c r="H99" s="3">
        <v>0</v>
      </c>
      <c r="I99" s="3">
        <v>0</v>
      </c>
      <c r="J99" s="81"/>
      <c r="K99" s="60"/>
    </row>
    <row r="100" spans="1:11" ht="16.149999999999999" customHeight="1" outlineLevel="2">
      <c r="A100" s="63"/>
      <c r="B100" s="79"/>
      <c r="C100" s="67"/>
      <c r="D100" s="1">
        <v>2025</v>
      </c>
      <c r="E100" s="3">
        <v>300</v>
      </c>
      <c r="F100" s="3">
        <v>300</v>
      </c>
      <c r="G100" s="3">
        <v>0</v>
      </c>
      <c r="H100" s="3">
        <v>0</v>
      </c>
      <c r="I100" s="3">
        <v>0</v>
      </c>
      <c r="J100" s="82"/>
      <c r="K100" s="60"/>
    </row>
    <row r="101" spans="1:11" ht="16.149999999999999" customHeight="1" outlineLevel="2">
      <c r="A101" s="60" t="s">
        <v>47</v>
      </c>
      <c r="B101" s="71" t="s">
        <v>48</v>
      </c>
      <c r="C101" s="60">
        <v>2021</v>
      </c>
      <c r="D101" s="42" t="s">
        <v>8</v>
      </c>
      <c r="E101" s="2">
        <f>F101+G101+H101+I101</f>
        <v>50000</v>
      </c>
      <c r="F101" s="2">
        <f>F102+F103+F104+F105+F106</f>
        <v>50000</v>
      </c>
      <c r="G101" s="2">
        <v>0</v>
      </c>
      <c r="H101" s="2">
        <v>0</v>
      </c>
      <c r="I101" s="2">
        <v>0</v>
      </c>
      <c r="J101" s="71" t="s">
        <v>49</v>
      </c>
      <c r="K101" s="65" t="s">
        <v>296</v>
      </c>
    </row>
    <row r="102" spans="1:11" ht="16.149999999999999" customHeight="1" outlineLevel="2">
      <c r="A102" s="60"/>
      <c r="B102" s="71"/>
      <c r="C102" s="60"/>
      <c r="D102" s="42">
        <v>2021</v>
      </c>
      <c r="E102" s="2">
        <f t="shared" ref="E102:E106" si="26">F102+G102+H102+I102</f>
        <v>50000</v>
      </c>
      <c r="F102" s="2">
        <v>50000</v>
      </c>
      <c r="G102" s="2">
        <v>0</v>
      </c>
      <c r="H102" s="2">
        <v>0</v>
      </c>
      <c r="I102" s="2">
        <v>0</v>
      </c>
      <c r="J102" s="71"/>
      <c r="K102" s="66"/>
    </row>
    <row r="103" spans="1:11" ht="16.149999999999999" customHeight="1" outlineLevel="2">
      <c r="A103" s="60"/>
      <c r="B103" s="71"/>
      <c r="C103" s="60"/>
      <c r="D103" s="42">
        <v>2022</v>
      </c>
      <c r="E103" s="2">
        <f t="shared" si="26"/>
        <v>0</v>
      </c>
      <c r="F103" s="2">
        <v>0</v>
      </c>
      <c r="G103" s="2">
        <v>0</v>
      </c>
      <c r="H103" s="2">
        <v>0</v>
      </c>
      <c r="I103" s="2">
        <v>0</v>
      </c>
      <c r="J103" s="71"/>
      <c r="K103" s="66"/>
    </row>
    <row r="104" spans="1:11" ht="16.149999999999999" customHeight="1" outlineLevel="2">
      <c r="A104" s="60"/>
      <c r="B104" s="71"/>
      <c r="C104" s="60"/>
      <c r="D104" s="42">
        <v>2023</v>
      </c>
      <c r="E104" s="2">
        <f t="shared" si="26"/>
        <v>0</v>
      </c>
      <c r="F104" s="2">
        <v>0</v>
      </c>
      <c r="G104" s="2">
        <v>0</v>
      </c>
      <c r="H104" s="2">
        <v>0</v>
      </c>
      <c r="I104" s="2">
        <v>0</v>
      </c>
      <c r="J104" s="71"/>
      <c r="K104" s="66"/>
    </row>
    <row r="105" spans="1:11" ht="16.149999999999999" customHeight="1" outlineLevel="2">
      <c r="A105" s="60"/>
      <c r="B105" s="71"/>
      <c r="C105" s="60"/>
      <c r="D105" s="42">
        <v>2024</v>
      </c>
      <c r="E105" s="2">
        <f t="shared" si="26"/>
        <v>0</v>
      </c>
      <c r="F105" s="2">
        <v>0</v>
      </c>
      <c r="G105" s="2">
        <v>0</v>
      </c>
      <c r="H105" s="2">
        <v>0</v>
      </c>
      <c r="I105" s="2">
        <v>0</v>
      </c>
      <c r="J105" s="71"/>
      <c r="K105" s="66"/>
    </row>
    <row r="106" spans="1:11" ht="16.149999999999999" customHeight="1" outlineLevel="2">
      <c r="A106" s="60"/>
      <c r="B106" s="71"/>
      <c r="C106" s="60"/>
      <c r="D106" s="42">
        <v>2025</v>
      </c>
      <c r="E106" s="2">
        <f t="shared" si="26"/>
        <v>0</v>
      </c>
      <c r="F106" s="2">
        <v>0</v>
      </c>
      <c r="G106" s="2">
        <v>0</v>
      </c>
      <c r="H106" s="2">
        <v>0</v>
      </c>
      <c r="I106" s="2">
        <v>0</v>
      </c>
      <c r="J106" s="71"/>
      <c r="K106" s="67"/>
    </row>
    <row r="107" spans="1:11" ht="24" customHeight="1" outlineLevel="1">
      <c r="A107" s="59" t="s">
        <v>50</v>
      </c>
      <c r="B107" s="76" t="s">
        <v>51</v>
      </c>
      <c r="C107" s="60" t="s">
        <v>14</v>
      </c>
      <c r="D107" s="1" t="s">
        <v>8</v>
      </c>
      <c r="E107" s="3">
        <f t="shared" ref="E107:E112" si="27">SUM(F107:I107)</f>
        <v>66054.98947</v>
      </c>
      <c r="F107" s="3">
        <f>SUM(F108:F112)</f>
        <v>66054.98947</v>
      </c>
      <c r="G107" s="3">
        <f>SUM(G108:G112)</f>
        <v>0</v>
      </c>
      <c r="H107" s="3">
        <f>SUM(H108:H112)</f>
        <v>0</v>
      </c>
      <c r="I107" s="3">
        <f>SUM(I108:I112)</f>
        <v>0</v>
      </c>
      <c r="J107" s="80" t="s">
        <v>293</v>
      </c>
      <c r="K107" s="65" t="s">
        <v>297</v>
      </c>
    </row>
    <row r="108" spans="1:11" ht="22.5" customHeight="1" outlineLevel="1">
      <c r="A108" s="59"/>
      <c r="B108" s="76"/>
      <c r="C108" s="60"/>
      <c r="D108" s="1">
        <v>2021</v>
      </c>
      <c r="E108" s="3">
        <f t="shared" si="27"/>
        <v>12869.06265</v>
      </c>
      <c r="F108" s="3">
        <f>F114</f>
        <v>12869.06265</v>
      </c>
      <c r="G108" s="3">
        <f>G114</f>
        <v>0</v>
      </c>
      <c r="H108" s="3">
        <f t="shared" ref="H108:I108" si="28">H114</f>
        <v>0</v>
      </c>
      <c r="I108" s="3">
        <f t="shared" si="28"/>
        <v>0</v>
      </c>
      <c r="J108" s="81"/>
      <c r="K108" s="66"/>
    </row>
    <row r="109" spans="1:11" ht="23.25" customHeight="1" outlineLevel="1">
      <c r="A109" s="59"/>
      <c r="B109" s="76"/>
      <c r="C109" s="60"/>
      <c r="D109" s="1">
        <v>2022</v>
      </c>
      <c r="E109" s="3">
        <f t="shared" si="27"/>
        <v>13296.46341</v>
      </c>
      <c r="F109" s="3">
        <f>F115</f>
        <v>13296.46341</v>
      </c>
      <c r="G109" s="3">
        <f t="shared" ref="G109:I112" si="29">G115</f>
        <v>0</v>
      </c>
      <c r="H109" s="3">
        <f t="shared" si="29"/>
        <v>0</v>
      </c>
      <c r="I109" s="3">
        <f t="shared" si="29"/>
        <v>0</v>
      </c>
      <c r="J109" s="81"/>
      <c r="K109" s="66"/>
    </row>
    <row r="110" spans="1:11" ht="21.75" customHeight="1" outlineLevel="1">
      <c r="A110" s="59"/>
      <c r="B110" s="76"/>
      <c r="C110" s="60"/>
      <c r="D110" s="1">
        <v>2023</v>
      </c>
      <c r="E110" s="3">
        <f t="shared" si="27"/>
        <v>13296.46341</v>
      </c>
      <c r="F110" s="3">
        <f>F116</f>
        <v>13296.46341</v>
      </c>
      <c r="G110" s="3">
        <f t="shared" si="29"/>
        <v>0</v>
      </c>
      <c r="H110" s="3">
        <f t="shared" si="29"/>
        <v>0</v>
      </c>
      <c r="I110" s="3">
        <f t="shared" si="29"/>
        <v>0</v>
      </c>
      <c r="J110" s="81"/>
      <c r="K110" s="66"/>
    </row>
    <row r="111" spans="1:11" ht="21" customHeight="1" outlineLevel="1">
      <c r="A111" s="59"/>
      <c r="B111" s="76"/>
      <c r="C111" s="60"/>
      <c r="D111" s="1">
        <v>2024</v>
      </c>
      <c r="E111" s="3">
        <f t="shared" si="27"/>
        <v>13296.5</v>
      </c>
      <c r="F111" s="3">
        <f>F117</f>
        <v>13296.5</v>
      </c>
      <c r="G111" s="3">
        <f t="shared" si="29"/>
        <v>0</v>
      </c>
      <c r="H111" s="3">
        <f t="shared" si="29"/>
        <v>0</v>
      </c>
      <c r="I111" s="3">
        <f t="shared" si="29"/>
        <v>0</v>
      </c>
      <c r="J111" s="81"/>
      <c r="K111" s="66"/>
    </row>
    <row r="112" spans="1:11" ht="96.75" customHeight="1" outlineLevel="1">
      <c r="A112" s="59"/>
      <c r="B112" s="76"/>
      <c r="C112" s="60"/>
      <c r="D112" s="1">
        <v>2025</v>
      </c>
      <c r="E112" s="3">
        <f t="shared" si="27"/>
        <v>13296.5</v>
      </c>
      <c r="F112" s="3">
        <f>F118</f>
        <v>13296.5</v>
      </c>
      <c r="G112" s="3">
        <f t="shared" si="29"/>
        <v>0</v>
      </c>
      <c r="H112" s="3">
        <f t="shared" si="29"/>
        <v>0</v>
      </c>
      <c r="I112" s="3">
        <f t="shared" si="29"/>
        <v>0</v>
      </c>
      <c r="J112" s="82"/>
      <c r="K112" s="67"/>
    </row>
    <row r="113" spans="1:11" ht="15" customHeight="1" outlineLevel="2">
      <c r="A113" s="61" t="s">
        <v>52</v>
      </c>
      <c r="B113" s="77" t="s">
        <v>53</v>
      </c>
      <c r="C113" s="65" t="s">
        <v>14</v>
      </c>
      <c r="D113" s="1" t="s">
        <v>8</v>
      </c>
      <c r="E113" s="3">
        <f>SUM(E114:E118)</f>
        <v>66054.98947</v>
      </c>
      <c r="F113" s="3">
        <f>SUM(F114:F118)</f>
        <v>66054.98947</v>
      </c>
      <c r="G113" s="3">
        <v>0</v>
      </c>
      <c r="H113" s="3">
        <v>0</v>
      </c>
      <c r="I113" s="3">
        <v>0</v>
      </c>
      <c r="J113" s="80" t="s">
        <v>54</v>
      </c>
      <c r="K113" s="65" t="s">
        <v>297</v>
      </c>
    </row>
    <row r="114" spans="1:11" ht="15" customHeight="1" outlineLevel="2">
      <c r="A114" s="62"/>
      <c r="B114" s="78"/>
      <c r="C114" s="66"/>
      <c r="D114" s="1">
        <v>2021</v>
      </c>
      <c r="E114" s="4">
        <f>SUM(F114:I114)</f>
        <v>12869.06265</v>
      </c>
      <c r="F114" s="4">
        <v>12869.06265</v>
      </c>
      <c r="G114" s="3">
        <v>0</v>
      </c>
      <c r="H114" s="3">
        <v>0</v>
      </c>
      <c r="I114" s="3">
        <v>0</v>
      </c>
      <c r="J114" s="81"/>
      <c r="K114" s="66"/>
    </row>
    <row r="115" spans="1:11" ht="15" customHeight="1" outlineLevel="2">
      <c r="A115" s="62"/>
      <c r="B115" s="78"/>
      <c r="C115" s="66"/>
      <c r="D115" s="1">
        <v>2022</v>
      </c>
      <c r="E115" s="4">
        <f>SUM(F115:I115)</f>
        <v>13296.46341</v>
      </c>
      <c r="F115" s="4">
        <v>13296.46341</v>
      </c>
      <c r="G115" s="3">
        <v>0</v>
      </c>
      <c r="H115" s="3">
        <v>0</v>
      </c>
      <c r="I115" s="3">
        <v>0</v>
      </c>
      <c r="J115" s="81"/>
      <c r="K115" s="66"/>
    </row>
    <row r="116" spans="1:11" ht="15" customHeight="1" outlineLevel="2">
      <c r="A116" s="62"/>
      <c r="B116" s="78"/>
      <c r="C116" s="66"/>
      <c r="D116" s="1">
        <v>2023</v>
      </c>
      <c r="E116" s="4">
        <f>SUM(F116:I116)</f>
        <v>13296.46341</v>
      </c>
      <c r="F116" s="4">
        <v>13296.46341</v>
      </c>
      <c r="G116" s="3">
        <v>0</v>
      </c>
      <c r="H116" s="3">
        <v>0</v>
      </c>
      <c r="I116" s="3">
        <v>0</v>
      </c>
      <c r="J116" s="81"/>
      <c r="K116" s="66"/>
    </row>
    <row r="117" spans="1:11" ht="15" customHeight="1" outlineLevel="2">
      <c r="A117" s="62"/>
      <c r="B117" s="78"/>
      <c r="C117" s="66"/>
      <c r="D117" s="1">
        <v>2024</v>
      </c>
      <c r="E117" s="4">
        <f>SUM(F117:I117)</f>
        <v>13296.5</v>
      </c>
      <c r="F117" s="4">
        <v>13296.5</v>
      </c>
      <c r="G117" s="3">
        <v>0</v>
      </c>
      <c r="H117" s="3">
        <v>0</v>
      </c>
      <c r="I117" s="3">
        <v>0</v>
      </c>
      <c r="J117" s="81"/>
      <c r="K117" s="66"/>
    </row>
    <row r="118" spans="1:11" ht="15" customHeight="1" outlineLevel="2">
      <c r="A118" s="63"/>
      <c r="B118" s="79"/>
      <c r="C118" s="67"/>
      <c r="D118" s="1">
        <v>2025</v>
      </c>
      <c r="E118" s="4">
        <f>SUM(F118:I118)</f>
        <v>13296.5</v>
      </c>
      <c r="F118" s="4">
        <v>13296.5</v>
      </c>
      <c r="G118" s="3">
        <v>0</v>
      </c>
      <c r="H118" s="3">
        <v>0</v>
      </c>
      <c r="I118" s="3">
        <v>0</v>
      </c>
      <c r="J118" s="82"/>
      <c r="K118" s="67"/>
    </row>
    <row r="119" spans="1:11" ht="16.149999999999999" customHeight="1" outlineLevel="1">
      <c r="A119" s="61" t="s">
        <v>55</v>
      </c>
      <c r="B119" s="77" t="s">
        <v>56</v>
      </c>
      <c r="C119" s="65" t="s">
        <v>57</v>
      </c>
      <c r="D119" s="1" t="s">
        <v>8</v>
      </c>
      <c r="E119" s="3">
        <f>SUM(E120:E124)</f>
        <v>62958</v>
      </c>
      <c r="F119" s="3">
        <f>F120+F121+F122+F123+F124</f>
        <v>0</v>
      </c>
      <c r="G119" s="3">
        <f>G120+G121+G122+G123+G124</f>
        <v>62958</v>
      </c>
      <c r="H119" s="3">
        <f>H120+H121+H122+H123+H124</f>
        <v>0</v>
      </c>
      <c r="I119" s="3">
        <f>I120+I121+I122+I123+I124</f>
        <v>0</v>
      </c>
      <c r="J119" s="80" t="s">
        <v>294</v>
      </c>
      <c r="K119" s="65" t="s">
        <v>298</v>
      </c>
    </row>
    <row r="120" spans="1:11" ht="16.149999999999999" customHeight="1" outlineLevel="1">
      <c r="A120" s="62"/>
      <c r="B120" s="83"/>
      <c r="C120" s="66"/>
      <c r="D120" s="1">
        <v>2021</v>
      </c>
      <c r="E120" s="4">
        <f>F120+G120+H120+I120</f>
        <v>19500</v>
      </c>
      <c r="F120" s="4">
        <f>F126</f>
        <v>0</v>
      </c>
      <c r="G120" s="4">
        <f t="shared" ref="G120:I120" si="30">G126</f>
        <v>19500</v>
      </c>
      <c r="H120" s="4">
        <f t="shared" si="30"/>
        <v>0</v>
      </c>
      <c r="I120" s="4">
        <f t="shared" si="30"/>
        <v>0</v>
      </c>
      <c r="J120" s="81"/>
      <c r="K120" s="66"/>
    </row>
    <row r="121" spans="1:11" ht="16.149999999999999" customHeight="1" outlineLevel="1">
      <c r="A121" s="62"/>
      <c r="B121" s="83"/>
      <c r="C121" s="66"/>
      <c r="D121" s="1">
        <v>2022</v>
      </c>
      <c r="E121" s="4">
        <f>F121+G121+H121+I121</f>
        <v>19440.099999999999</v>
      </c>
      <c r="F121" s="4">
        <f t="shared" ref="F121:I124" si="31">F127</f>
        <v>0</v>
      </c>
      <c r="G121" s="4">
        <f t="shared" si="31"/>
        <v>19440.099999999999</v>
      </c>
      <c r="H121" s="4">
        <f t="shared" si="31"/>
        <v>0</v>
      </c>
      <c r="I121" s="4">
        <f t="shared" si="31"/>
        <v>0</v>
      </c>
      <c r="J121" s="81"/>
      <c r="K121" s="66"/>
    </row>
    <row r="122" spans="1:11" ht="16.149999999999999" customHeight="1" outlineLevel="1">
      <c r="A122" s="62"/>
      <c r="B122" s="83"/>
      <c r="C122" s="66"/>
      <c r="D122" s="1">
        <v>2023</v>
      </c>
      <c r="E122" s="4">
        <f>F122+G122+H122+I122</f>
        <v>24017.9</v>
      </c>
      <c r="F122" s="4">
        <f t="shared" si="31"/>
        <v>0</v>
      </c>
      <c r="G122" s="4">
        <f t="shared" si="31"/>
        <v>24017.9</v>
      </c>
      <c r="H122" s="4">
        <f t="shared" si="31"/>
        <v>0</v>
      </c>
      <c r="I122" s="4">
        <f t="shared" si="31"/>
        <v>0</v>
      </c>
      <c r="J122" s="81"/>
      <c r="K122" s="66"/>
    </row>
    <row r="123" spans="1:11" ht="16.149999999999999" customHeight="1" outlineLevel="1">
      <c r="A123" s="62"/>
      <c r="B123" s="83"/>
      <c r="C123" s="66"/>
      <c r="D123" s="1">
        <v>2024</v>
      </c>
      <c r="E123" s="4">
        <f>F123+G123+H123+I123</f>
        <v>0</v>
      </c>
      <c r="F123" s="4">
        <f t="shared" si="31"/>
        <v>0</v>
      </c>
      <c r="G123" s="4">
        <f t="shared" si="31"/>
        <v>0</v>
      </c>
      <c r="H123" s="4">
        <f t="shared" si="31"/>
        <v>0</v>
      </c>
      <c r="I123" s="4">
        <f t="shared" si="31"/>
        <v>0</v>
      </c>
      <c r="J123" s="81"/>
      <c r="K123" s="66"/>
    </row>
    <row r="124" spans="1:11" ht="16.149999999999999" customHeight="1" outlineLevel="1">
      <c r="A124" s="63"/>
      <c r="B124" s="84"/>
      <c r="C124" s="67"/>
      <c r="D124" s="1">
        <v>2025</v>
      </c>
      <c r="E124" s="4">
        <f>F124+G124+H124+I124</f>
        <v>0</v>
      </c>
      <c r="F124" s="4">
        <f t="shared" si="31"/>
        <v>0</v>
      </c>
      <c r="G124" s="4">
        <f t="shared" si="31"/>
        <v>0</v>
      </c>
      <c r="H124" s="4">
        <f t="shared" si="31"/>
        <v>0</v>
      </c>
      <c r="I124" s="4">
        <f t="shared" si="31"/>
        <v>0</v>
      </c>
      <c r="J124" s="82"/>
      <c r="K124" s="67"/>
    </row>
    <row r="125" spans="1:11" ht="16.149999999999999" customHeight="1" outlineLevel="2">
      <c r="A125" s="61" t="s">
        <v>58</v>
      </c>
      <c r="B125" s="77" t="s">
        <v>59</v>
      </c>
      <c r="C125" s="65" t="s">
        <v>57</v>
      </c>
      <c r="D125" s="1" t="s">
        <v>8</v>
      </c>
      <c r="E125" s="3">
        <f>SUM(E126:E130)</f>
        <v>62958</v>
      </c>
      <c r="F125" s="3">
        <f>F126+F127+F128+F129+F130</f>
        <v>0</v>
      </c>
      <c r="G125" s="3">
        <f>G126+G127+G128+G129+G130</f>
        <v>62958</v>
      </c>
      <c r="H125" s="3">
        <f>H126+H127+H128+H129+H130</f>
        <v>0</v>
      </c>
      <c r="I125" s="3">
        <f>I126+I127+I128+I129+I130</f>
        <v>0</v>
      </c>
      <c r="J125" s="80" t="s">
        <v>299</v>
      </c>
      <c r="K125" s="65" t="s">
        <v>15</v>
      </c>
    </row>
    <row r="126" spans="1:11" ht="16.149999999999999" customHeight="1" outlineLevel="2">
      <c r="A126" s="62"/>
      <c r="B126" s="83"/>
      <c r="C126" s="66"/>
      <c r="D126" s="1">
        <v>2021</v>
      </c>
      <c r="E126" s="4">
        <f>F126+G126+H126+I126</f>
        <v>19500</v>
      </c>
      <c r="F126" s="4">
        <v>0</v>
      </c>
      <c r="G126" s="3">
        <v>19500</v>
      </c>
      <c r="H126" s="3">
        <v>0</v>
      </c>
      <c r="I126" s="3">
        <v>0</v>
      </c>
      <c r="J126" s="81"/>
      <c r="K126" s="66"/>
    </row>
    <row r="127" spans="1:11" ht="16.149999999999999" customHeight="1" outlineLevel="2">
      <c r="A127" s="62"/>
      <c r="B127" s="83"/>
      <c r="C127" s="66"/>
      <c r="D127" s="1">
        <v>2022</v>
      </c>
      <c r="E127" s="4">
        <f>F127+G127+H127+I127</f>
        <v>19440.099999999999</v>
      </c>
      <c r="F127" s="4">
        <v>0</v>
      </c>
      <c r="G127" s="3">
        <v>19440.099999999999</v>
      </c>
      <c r="H127" s="3">
        <v>0</v>
      </c>
      <c r="I127" s="3">
        <v>0</v>
      </c>
      <c r="J127" s="81"/>
      <c r="K127" s="66"/>
    </row>
    <row r="128" spans="1:11" ht="16.149999999999999" customHeight="1" outlineLevel="2">
      <c r="A128" s="62"/>
      <c r="B128" s="83"/>
      <c r="C128" s="66"/>
      <c r="D128" s="1">
        <v>2023</v>
      </c>
      <c r="E128" s="4">
        <f>F128+G128+H128+I128</f>
        <v>24017.9</v>
      </c>
      <c r="F128" s="4">
        <v>0</v>
      </c>
      <c r="G128" s="3">
        <v>24017.9</v>
      </c>
      <c r="H128" s="3">
        <v>0</v>
      </c>
      <c r="I128" s="3">
        <v>0</v>
      </c>
      <c r="J128" s="81"/>
      <c r="K128" s="66"/>
    </row>
    <row r="129" spans="1:11" ht="16.149999999999999" customHeight="1" outlineLevel="2">
      <c r="A129" s="62"/>
      <c r="B129" s="83"/>
      <c r="C129" s="66"/>
      <c r="D129" s="1">
        <v>2024</v>
      </c>
      <c r="E129" s="4">
        <f>F129+G129+H129+I129</f>
        <v>0</v>
      </c>
      <c r="F129" s="4">
        <v>0</v>
      </c>
      <c r="G129" s="3">
        <v>0</v>
      </c>
      <c r="H129" s="3">
        <v>0</v>
      </c>
      <c r="I129" s="3">
        <v>0</v>
      </c>
      <c r="J129" s="81"/>
      <c r="K129" s="66"/>
    </row>
    <row r="130" spans="1:11" ht="16.149999999999999" customHeight="1" outlineLevel="2">
      <c r="A130" s="63"/>
      <c r="B130" s="84"/>
      <c r="C130" s="67"/>
      <c r="D130" s="1">
        <v>2025</v>
      </c>
      <c r="E130" s="4">
        <f>F130+G130+H130+I130</f>
        <v>0</v>
      </c>
      <c r="F130" s="4">
        <v>0</v>
      </c>
      <c r="G130" s="3">
        <v>0</v>
      </c>
      <c r="H130" s="3">
        <v>0</v>
      </c>
      <c r="I130" s="3">
        <v>0</v>
      </c>
      <c r="J130" s="82"/>
      <c r="K130" s="67"/>
    </row>
    <row r="131" spans="1:11" ht="16.149999999999999" customHeight="1" outlineLevel="1">
      <c r="A131" s="59" t="s">
        <v>60</v>
      </c>
      <c r="B131" s="76" t="s">
        <v>61</v>
      </c>
      <c r="C131" s="60" t="s">
        <v>57</v>
      </c>
      <c r="D131" s="1" t="s">
        <v>8</v>
      </c>
      <c r="E131" s="3">
        <v>0</v>
      </c>
      <c r="F131" s="3">
        <v>0</v>
      </c>
      <c r="G131" s="3">
        <v>0</v>
      </c>
      <c r="H131" s="3">
        <v>0</v>
      </c>
      <c r="I131" s="3">
        <v>0</v>
      </c>
      <c r="J131" s="71" t="s">
        <v>62</v>
      </c>
      <c r="K131" s="60" t="s">
        <v>15</v>
      </c>
    </row>
    <row r="132" spans="1:11" ht="16.149999999999999" customHeight="1" outlineLevel="1">
      <c r="A132" s="59"/>
      <c r="B132" s="76"/>
      <c r="C132" s="60"/>
      <c r="D132" s="1">
        <v>2021</v>
      </c>
      <c r="E132" s="3">
        <v>0</v>
      </c>
      <c r="F132" s="3">
        <v>0</v>
      </c>
      <c r="G132" s="3">
        <v>0</v>
      </c>
      <c r="H132" s="3">
        <v>0</v>
      </c>
      <c r="I132" s="3">
        <v>0</v>
      </c>
      <c r="J132" s="71"/>
      <c r="K132" s="60"/>
    </row>
    <row r="133" spans="1:11" ht="16.149999999999999" customHeight="1" outlineLevel="1">
      <c r="A133" s="59"/>
      <c r="B133" s="76"/>
      <c r="C133" s="60"/>
      <c r="D133" s="1">
        <v>2022</v>
      </c>
      <c r="E133" s="3">
        <v>0</v>
      </c>
      <c r="F133" s="3">
        <v>0</v>
      </c>
      <c r="G133" s="3">
        <v>0</v>
      </c>
      <c r="H133" s="3">
        <v>0</v>
      </c>
      <c r="I133" s="3">
        <v>0</v>
      </c>
      <c r="J133" s="71"/>
      <c r="K133" s="60"/>
    </row>
    <row r="134" spans="1:11" ht="16.149999999999999" customHeight="1" outlineLevel="1">
      <c r="A134" s="59"/>
      <c r="B134" s="76"/>
      <c r="C134" s="60"/>
      <c r="D134" s="1">
        <v>2023</v>
      </c>
      <c r="E134" s="3">
        <v>0</v>
      </c>
      <c r="F134" s="3">
        <v>0</v>
      </c>
      <c r="G134" s="3">
        <v>0</v>
      </c>
      <c r="H134" s="3">
        <v>0</v>
      </c>
      <c r="I134" s="3">
        <v>0</v>
      </c>
      <c r="J134" s="71"/>
      <c r="K134" s="60"/>
    </row>
    <row r="135" spans="1:11" ht="16.149999999999999" customHeight="1" outlineLevel="1">
      <c r="A135" s="59"/>
      <c r="B135" s="76"/>
      <c r="C135" s="60"/>
      <c r="D135" s="1">
        <v>2024</v>
      </c>
      <c r="E135" s="3">
        <v>0</v>
      </c>
      <c r="F135" s="3">
        <v>0</v>
      </c>
      <c r="G135" s="3">
        <v>0</v>
      </c>
      <c r="H135" s="3">
        <v>0</v>
      </c>
      <c r="I135" s="3">
        <v>0</v>
      </c>
      <c r="J135" s="71"/>
      <c r="K135" s="60"/>
    </row>
    <row r="136" spans="1:11" ht="16.149999999999999" customHeight="1" outlineLevel="1">
      <c r="A136" s="59"/>
      <c r="B136" s="76"/>
      <c r="C136" s="60"/>
      <c r="D136" s="1">
        <v>2025</v>
      </c>
      <c r="E136" s="3">
        <v>0</v>
      </c>
      <c r="F136" s="3">
        <v>0</v>
      </c>
      <c r="G136" s="3">
        <v>0</v>
      </c>
      <c r="H136" s="3">
        <v>0</v>
      </c>
      <c r="I136" s="3">
        <v>0</v>
      </c>
      <c r="J136" s="71"/>
      <c r="K136" s="60"/>
    </row>
    <row r="137" spans="1:11" ht="16.149999999999999" customHeight="1" outlineLevel="1">
      <c r="A137" s="61" t="s">
        <v>63</v>
      </c>
      <c r="B137" s="77" t="s">
        <v>64</v>
      </c>
      <c r="C137" s="61" t="s">
        <v>57</v>
      </c>
      <c r="D137" s="1" t="s">
        <v>8</v>
      </c>
      <c r="E137" s="4">
        <f>SUM(F137:I137)</f>
        <v>0</v>
      </c>
      <c r="F137" s="4">
        <f>SUM(F138:F142)</f>
        <v>0</v>
      </c>
      <c r="G137" s="4">
        <f>SUM(G138:G142)</f>
        <v>0</v>
      </c>
      <c r="H137" s="4">
        <f>SUM(H138:H142)</f>
        <v>0</v>
      </c>
      <c r="I137" s="4">
        <f>SUM(I138:I142)</f>
        <v>0</v>
      </c>
      <c r="J137" s="77" t="s">
        <v>65</v>
      </c>
      <c r="K137" s="65" t="s">
        <v>15</v>
      </c>
    </row>
    <row r="138" spans="1:11" ht="16.149999999999999" customHeight="1" outlineLevel="1">
      <c r="A138" s="62"/>
      <c r="B138" s="78"/>
      <c r="C138" s="62"/>
      <c r="D138" s="1">
        <v>2021</v>
      </c>
      <c r="E138" s="3">
        <v>0</v>
      </c>
      <c r="F138" s="3">
        <v>0</v>
      </c>
      <c r="G138" s="3">
        <v>0</v>
      </c>
      <c r="H138" s="3">
        <v>0</v>
      </c>
      <c r="I138" s="3">
        <v>0</v>
      </c>
      <c r="J138" s="78"/>
      <c r="K138" s="66"/>
    </row>
    <row r="139" spans="1:11" ht="16.149999999999999" customHeight="1" outlineLevel="1">
      <c r="A139" s="62"/>
      <c r="B139" s="78"/>
      <c r="C139" s="62"/>
      <c r="D139" s="1">
        <v>2022</v>
      </c>
      <c r="E139" s="3">
        <f>SUM(F139:I139)</f>
        <v>0</v>
      </c>
      <c r="F139" s="3">
        <v>0</v>
      </c>
      <c r="G139" s="3">
        <v>0</v>
      </c>
      <c r="H139" s="3">
        <v>0</v>
      </c>
      <c r="I139" s="3">
        <v>0</v>
      </c>
      <c r="J139" s="78"/>
      <c r="K139" s="66"/>
    </row>
    <row r="140" spans="1:11" ht="16.149999999999999" customHeight="1" outlineLevel="1">
      <c r="A140" s="62"/>
      <c r="B140" s="78"/>
      <c r="C140" s="62"/>
      <c r="D140" s="1">
        <v>2023</v>
      </c>
      <c r="E140" s="3">
        <f>SUM(F140:I140)</f>
        <v>0</v>
      </c>
      <c r="F140" s="3">
        <v>0</v>
      </c>
      <c r="G140" s="3">
        <v>0</v>
      </c>
      <c r="H140" s="3">
        <v>0</v>
      </c>
      <c r="I140" s="3">
        <v>0</v>
      </c>
      <c r="J140" s="78"/>
      <c r="K140" s="66"/>
    </row>
    <row r="141" spans="1:11" ht="16.149999999999999" customHeight="1" outlineLevel="1">
      <c r="A141" s="62"/>
      <c r="B141" s="78"/>
      <c r="C141" s="62"/>
      <c r="D141" s="1">
        <v>2024</v>
      </c>
      <c r="E141" s="3">
        <f>SUM(F141:I141)</f>
        <v>0</v>
      </c>
      <c r="F141" s="3">
        <v>0</v>
      </c>
      <c r="G141" s="3">
        <v>0</v>
      </c>
      <c r="H141" s="3">
        <v>0</v>
      </c>
      <c r="I141" s="3">
        <v>0</v>
      </c>
      <c r="J141" s="78"/>
      <c r="K141" s="66"/>
    </row>
    <row r="142" spans="1:11" ht="16.149999999999999" customHeight="1" outlineLevel="1">
      <c r="A142" s="63"/>
      <c r="B142" s="79"/>
      <c r="C142" s="63"/>
      <c r="D142" s="1">
        <v>2025</v>
      </c>
      <c r="E142" s="3">
        <f>SUM(F142:I142)</f>
        <v>0</v>
      </c>
      <c r="F142" s="3">
        <v>0</v>
      </c>
      <c r="G142" s="3">
        <v>0</v>
      </c>
      <c r="H142" s="3">
        <v>0</v>
      </c>
      <c r="I142" s="3">
        <v>0</v>
      </c>
      <c r="J142" s="79"/>
      <c r="K142" s="67"/>
    </row>
    <row r="143" spans="1:11" ht="16.149999999999999" customHeight="1">
      <c r="A143" s="61" t="s">
        <v>66</v>
      </c>
      <c r="B143" s="85" t="s">
        <v>67</v>
      </c>
      <c r="C143" s="65" t="s">
        <v>14</v>
      </c>
      <c r="D143" s="1" t="s">
        <v>8</v>
      </c>
      <c r="E143" s="3">
        <f>SUM(E144:E148)</f>
        <v>865552.27925999998</v>
      </c>
      <c r="F143" s="3">
        <f>SUM(F144:F148)</f>
        <v>370185.24925999995</v>
      </c>
      <c r="G143" s="3">
        <f>SUM(G144:G148)</f>
        <v>494574.63</v>
      </c>
      <c r="H143" s="3">
        <f>SUM(H144:H148)</f>
        <v>0</v>
      </c>
      <c r="I143" s="3">
        <f>SUM(I144:I148)</f>
        <v>792.40000000000009</v>
      </c>
      <c r="J143" s="88"/>
      <c r="K143" s="65" t="s">
        <v>321</v>
      </c>
    </row>
    <row r="144" spans="1:11" ht="16.149999999999999" customHeight="1">
      <c r="A144" s="62"/>
      <c r="B144" s="86"/>
      <c r="C144" s="66"/>
      <c r="D144" s="1">
        <v>2021</v>
      </c>
      <c r="E144" s="3">
        <f>SUM(F144:I144)</f>
        <v>166539.67872000003</v>
      </c>
      <c r="F144" s="3">
        <f t="shared" ref="F144:I148" si="32">F150+F186+F204+F258+F276+F294+F342+F354</f>
        <v>79340.678720000011</v>
      </c>
      <c r="G144" s="3">
        <f t="shared" si="32"/>
        <v>87049</v>
      </c>
      <c r="H144" s="3">
        <f t="shared" si="32"/>
        <v>0</v>
      </c>
      <c r="I144" s="3">
        <f t="shared" si="32"/>
        <v>150</v>
      </c>
      <c r="J144" s="69"/>
      <c r="K144" s="66"/>
    </row>
    <row r="145" spans="1:11" ht="16.149999999999999" customHeight="1">
      <c r="A145" s="62"/>
      <c r="B145" s="86"/>
      <c r="C145" s="66"/>
      <c r="D145" s="1">
        <v>2022</v>
      </c>
      <c r="E145" s="3">
        <f>SUM(F145:I145)</f>
        <v>192994.18138999998</v>
      </c>
      <c r="F145" s="3">
        <f t="shared" si="32"/>
        <v>78714.281390000004</v>
      </c>
      <c r="G145" s="3">
        <f t="shared" si="32"/>
        <v>114129.9</v>
      </c>
      <c r="H145" s="3">
        <f t="shared" si="32"/>
        <v>0</v>
      </c>
      <c r="I145" s="3">
        <f t="shared" si="32"/>
        <v>150</v>
      </c>
      <c r="J145" s="69"/>
      <c r="K145" s="66"/>
    </row>
    <row r="146" spans="1:11" ht="16.149999999999999" customHeight="1">
      <c r="A146" s="62"/>
      <c r="B146" s="86"/>
      <c r="C146" s="66"/>
      <c r="D146" s="1">
        <v>2023</v>
      </c>
      <c r="E146" s="3">
        <f>SUM(F146:I146)</f>
        <v>299183.11914999998</v>
      </c>
      <c r="F146" s="3">
        <f t="shared" si="32"/>
        <v>78532.729149999999</v>
      </c>
      <c r="G146" s="3">
        <f t="shared" si="32"/>
        <v>220500.38999999998</v>
      </c>
      <c r="H146" s="3">
        <f t="shared" si="32"/>
        <v>0</v>
      </c>
      <c r="I146" s="3">
        <f t="shared" si="32"/>
        <v>150</v>
      </c>
      <c r="J146" s="69"/>
      <c r="K146" s="66"/>
    </row>
    <row r="147" spans="1:11" ht="16.149999999999999" customHeight="1">
      <c r="A147" s="62"/>
      <c r="B147" s="86"/>
      <c r="C147" s="66"/>
      <c r="D147" s="1">
        <v>2024</v>
      </c>
      <c r="E147" s="3">
        <f>SUM(F147:I147)</f>
        <v>152864.79999999999</v>
      </c>
      <c r="F147" s="3">
        <f t="shared" si="32"/>
        <v>79969.459999999992</v>
      </c>
      <c r="G147" s="3">
        <f t="shared" si="32"/>
        <v>72724.14</v>
      </c>
      <c r="H147" s="3">
        <f t="shared" si="32"/>
        <v>0</v>
      </c>
      <c r="I147" s="3">
        <f t="shared" si="32"/>
        <v>171.2</v>
      </c>
      <c r="J147" s="69"/>
      <c r="K147" s="66"/>
    </row>
    <row r="148" spans="1:11" ht="53.25" customHeight="1">
      <c r="A148" s="63"/>
      <c r="B148" s="87"/>
      <c r="C148" s="67"/>
      <c r="D148" s="1">
        <v>2025</v>
      </c>
      <c r="E148" s="3">
        <f>SUM(F148:I148)</f>
        <v>53970.499999999993</v>
      </c>
      <c r="F148" s="3">
        <f t="shared" si="32"/>
        <v>53628.1</v>
      </c>
      <c r="G148" s="3">
        <f t="shared" si="32"/>
        <v>171.2</v>
      </c>
      <c r="H148" s="3">
        <f t="shared" si="32"/>
        <v>0</v>
      </c>
      <c r="I148" s="3">
        <f t="shared" si="32"/>
        <v>171.2</v>
      </c>
      <c r="J148" s="70"/>
      <c r="K148" s="67"/>
    </row>
    <row r="149" spans="1:11" ht="16.149999999999999" customHeight="1" outlineLevel="1">
      <c r="A149" s="59" t="s">
        <v>68</v>
      </c>
      <c r="B149" s="76" t="s">
        <v>69</v>
      </c>
      <c r="C149" s="59" t="s">
        <v>14</v>
      </c>
      <c r="D149" s="1" t="s">
        <v>8</v>
      </c>
      <c r="E149" s="3">
        <f>SUM(E150:E154)</f>
        <v>174800</v>
      </c>
      <c r="F149" s="3">
        <f>SUM(F150:F154)</f>
        <v>174800</v>
      </c>
      <c r="G149" s="3">
        <f>SUM(G150:G154)</f>
        <v>0</v>
      </c>
      <c r="H149" s="3">
        <f>SUM(H150:H154)</f>
        <v>0</v>
      </c>
      <c r="I149" s="3">
        <f>SUM(I150:I154)</f>
        <v>0</v>
      </c>
      <c r="J149" s="80" t="s">
        <v>70</v>
      </c>
      <c r="K149" s="60" t="s">
        <v>71</v>
      </c>
    </row>
    <row r="150" spans="1:11" ht="16.149999999999999" customHeight="1" outlineLevel="1">
      <c r="A150" s="59"/>
      <c r="B150" s="76"/>
      <c r="C150" s="59"/>
      <c r="D150" s="1">
        <v>2021</v>
      </c>
      <c r="E150" s="3">
        <f>SUM(F150:I150)</f>
        <v>34800</v>
      </c>
      <c r="F150" s="3">
        <f>F156+F162+F168+F174+F180</f>
        <v>34800</v>
      </c>
      <c r="G150" s="3">
        <f>G156+G162+G168+G174+G180</f>
        <v>0</v>
      </c>
      <c r="H150" s="3">
        <f>H156+H162+H168+H174+H180</f>
        <v>0</v>
      </c>
      <c r="I150" s="3">
        <f>I156+I162+I168+I174+I180</f>
        <v>0</v>
      </c>
      <c r="J150" s="81"/>
      <c r="K150" s="60"/>
    </row>
    <row r="151" spans="1:11" ht="16.149999999999999" customHeight="1" outlineLevel="1">
      <c r="A151" s="59"/>
      <c r="B151" s="76"/>
      <c r="C151" s="59"/>
      <c r="D151" s="1">
        <v>2022</v>
      </c>
      <c r="E151" s="3">
        <f>SUM(F151:I151)</f>
        <v>34800</v>
      </c>
      <c r="F151" s="3">
        <f t="shared" ref="F151:I154" si="33">F157+F163+F169+F175+F181</f>
        <v>34800</v>
      </c>
      <c r="G151" s="3">
        <f t="shared" si="33"/>
        <v>0</v>
      </c>
      <c r="H151" s="3">
        <f t="shared" si="33"/>
        <v>0</v>
      </c>
      <c r="I151" s="3">
        <f t="shared" si="33"/>
        <v>0</v>
      </c>
      <c r="J151" s="81"/>
      <c r="K151" s="60"/>
    </row>
    <row r="152" spans="1:11" ht="16.149999999999999" customHeight="1" outlineLevel="1">
      <c r="A152" s="59"/>
      <c r="B152" s="76"/>
      <c r="C152" s="59"/>
      <c r="D152" s="1">
        <v>2023</v>
      </c>
      <c r="E152" s="3">
        <f>SUM(F152:I152)</f>
        <v>34800</v>
      </c>
      <c r="F152" s="3">
        <f t="shared" si="33"/>
        <v>34800</v>
      </c>
      <c r="G152" s="3">
        <f t="shared" si="33"/>
        <v>0</v>
      </c>
      <c r="H152" s="3">
        <f t="shared" si="33"/>
        <v>0</v>
      </c>
      <c r="I152" s="3">
        <f t="shared" si="33"/>
        <v>0</v>
      </c>
      <c r="J152" s="81"/>
      <c r="K152" s="60"/>
    </row>
    <row r="153" spans="1:11" ht="16.149999999999999" customHeight="1" outlineLevel="1">
      <c r="A153" s="59"/>
      <c r="B153" s="76"/>
      <c r="C153" s="59"/>
      <c r="D153" s="1">
        <v>2024</v>
      </c>
      <c r="E153" s="3">
        <f>SUM(F153:I153)</f>
        <v>35200</v>
      </c>
      <c r="F153" s="3">
        <f t="shared" si="33"/>
        <v>35200</v>
      </c>
      <c r="G153" s="3">
        <f t="shared" si="33"/>
        <v>0</v>
      </c>
      <c r="H153" s="3">
        <f t="shared" si="33"/>
        <v>0</v>
      </c>
      <c r="I153" s="3">
        <f t="shared" si="33"/>
        <v>0</v>
      </c>
      <c r="J153" s="81"/>
      <c r="K153" s="60"/>
    </row>
    <row r="154" spans="1:11" ht="53.25" customHeight="1" outlineLevel="1">
      <c r="A154" s="59"/>
      <c r="B154" s="76"/>
      <c r="C154" s="59"/>
      <c r="D154" s="1">
        <v>2025</v>
      </c>
      <c r="E154" s="3">
        <f>SUM(F154:I154)</f>
        <v>35200</v>
      </c>
      <c r="F154" s="3">
        <f t="shared" si="33"/>
        <v>35200</v>
      </c>
      <c r="G154" s="3">
        <f t="shared" si="33"/>
        <v>0</v>
      </c>
      <c r="H154" s="3">
        <f t="shared" si="33"/>
        <v>0</v>
      </c>
      <c r="I154" s="3">
        <f t="shared" si="33"/>
        <v>0</v>
      </c>
      <c r="J154" s="82"/>
      <c r="K154" s="60"/>
    </row>
    <row r="155" spans="1:11" ht="15" customHeight="1" outlineLevel="1">
      <c r="A155" s="59" t="s">
        <v>72</v>
      </c>
      <c r="B155" s="76" t="s">
        <v>73</v>
      </c>
      <c r="C155" s="59" t="s">
        <v>14</v>
      </c>
      <c r="D155" s="1" t="s">
        <v>8</v>
      </c>
      <c r="E155" s="3">
        <f>SUM(E156:E160)</f>
        <v>30000</v>
      </c>
      <c r="F155" s="3">
        <f>SUM(F156:F160)</f>
        <v>30000</v>
      </c>
      <c r="G155" s="3">
        <f>SUM(G156:G160)</f>
        <v>0</v>
      </c>
      <c r="H155" s="3">
        <f>SUM(H156:H160)</f>
        <v>0</v>
      </c>
      <c r="I155" s="3">
        <f>SUM(I156:I160)</f>
        <v>0</v>
      </c>
      <c r="J155" s="80" t="s">
        <v>74</v>
      </c>
      <c r="K155" s="60" t="s">
        <v>75</v>
      </c>
    </row>
    <row r="156" spans="1:11" ht="15" customHeight="1" outlineLevel="1">
      <c r="A156" s="59"/>
      <c r="B156" s="76"/>
      <c r="C156" s="59"/>
      <c r="D156" s="1">
        <v>2021</v>
      </c>
      <c r="E156" s="3">
        <v>6000</v>
      </c>
      <c r="F156" s="3">
        <v>6000</v>
      </c>
      <c r="G156" s="3">
        <v>0</v>
      </c>
      <c r="H156" s="2">
        <v>0</v>
      </c>
      <c r="I156" s="2">
        <v>0</v>
      </c>
      <c r="J156" s="81"/>
      <c r="K156" s="60"/>
    </row>
    <row r="157" spans="1:11" ht="15" customHeight="1" outlineLevel="1">
      <c r="A157" s="59"/>
      <c r="B157" s="76"/>
      <c r="C157" s="59"/>
      <c r="D157" s="1">
        <v>2022</v>
      </c>
      <c r="E157" s="3">
        <v>6000</v>
      </c>
      <c r="F157" s="2">
        <v>6000</v>
      </c>
      <c r="G157" s="3">
        <v>0</v>
      </c>
      <c r="H157" s="2">
        <v>0</v>
      </c>
      <c r="I157" s="2">
        <v>0</v>
      </c>
      <c r="J157" s="81"/>
      <c r="K157" s="60"/>
    </row>
    <row r="158" spans="1:11" ht="15" customHeight="1" outlineLevel="1">
      <c r="A158" s="59"/>
      <c r="B158" s="76"/>
      <c r="C158" s="59"/>
      <c r="D158" s="1">
        <v>2023</v>
      </c>
      <c r="E158" s="3">
        <v>6000</v>
      </c>
      <c r="F158" s="2">
        <v>6000</v>
      </c>
      <c r="G158" s="3">
        <v>0</v>
      </c>
      <c r="H158" s="2">
        <v>0</v>
      </c>
      <c r="I158" s="2">
        <v>0</v>
      </c>
      <c r="J158" s="81"/>
      <c r="K158" s="60"/>
    </row>
    <row r="159" spans="1:11" ht="15" customHeight="1" outlineLevel="1">
      <c r="A159" s="59"/>
      <c r="B159" s="76"/>
      <c r="C159" s="59"/>
      <c r="D159" s="1">
        <v>2024</v>
      </c>
      <c r="E159" s="3">
        <f>SUM(F159:I159)</f>
        <v>6000</v>
      </c>
      <c r="F159" s="2">
        <v>6000</v>
      </c>
      <c r="G159" s="3">
        <v>0</v>
      </c>
      <c r="H159" s="2">
        <v>0</v>
      </c>
      <c r="I159" s="2">
        <v>0</v>
      </c>
      <c r="J159" s="81"/>
      <c r="K159" s="60"/>
    </row>
    <row r="160" spans="1:11" ht="15" customHeight="1" outlineLevel="1">
      <c r="A160" s="59"/>
      <c r="B160" s="76"/>
      <c r="C160" s="59"/>
      <c r="D160" s="1">
        <v>2025</v>
      </c>
      <c r="E160" s="3">
        <f>SUM(F160:I160)</f>
        <v>6000</v>
      </c>
      <c r="F160" s="2">
        <v>6000</v>
      </c>
      <c r="G160" s="3">
        <v>0</v>
      </c>
      <c r="H160" s="2">
        <v>0</v>
      </c>
      <c r="I160" s="2">
        <v>0</v>
      </c>
      <c r="J160" s="82"/>
      <c r="K160" s="60"/>
    </row>
    <row r="161" spans="1:11" ht="15" customHeight="1" outlineLevel="1">
      <c r="A161" s="89" t="s">
        <v>76</v>
      </c>
      <c r="B161" s="76" t="s">
        <v>77</v>
      </c>
      <c r="C161" s="59" t="s">
        <v>14</v>
      </c>
      <c r="D161" s="1" t="s">
        <v>8</v>
      </c>
      <c r="E161" s="3">
        <f>SUM(E162:E166)</f>
        <v>18800</v>
      </c>
      <c r="F161" s="3">
        <f>SUM(F162:F166)</f>
        <v>18800</v>
      </c>
      <c r="G161" s="3">
        <f>SUM(G162:G166)</f>
        <v>0</v>
      </c>
      <c r="H161" s="3">
        <f>SUM(H162:H166)</f>
        <v>0</v>
      </c>
      <c r="I161" s="3">
        <f>SUM(I162:I166)</f>
        <v>0</v>
      </c>
      <c r="J161" s="80" t="s">
        <v>78</v>
      </c>
      <c r="K161" s="60" t="s">
        <v>75</v>
      </c>
    </row>
    <row r="162" spans="1:11" ht="15" customHeight="1" outlineLevel="1">
      <c r="A162" s="89"/>
      <c r="B162" s="76"/>
      <c r="C162" s="59"/>
      <c r="D162" s="1">
        <v>2021</v>
      </c>
      <c r="E162" s="3">
        <f>SUM(F162:I162)</f>
        <v>3600</v>
      </c>
      <c r="F162" s="3">
        <v>3600</v>
      </c>
      <c r="G162" s="3">
        <v>0</v>
      </c>
      <c r="H162" s="3">
        <v>0</v>
      </c>
      <c r="I162" s="3">
        <v>0</v>
      </c>
      <c r="J162" s="81"/>
      <c r="K162" s="60"/>
    </row>
    <row r="163" spans="1:11" ht="15" customHeight="1" outlineLevel="1">
      <c r="A163" s="89"/>
      <c r="B163" s="76"/>
      <c r="C163" s="59"/>
      <c r="D163" s="1">
        <v>2022</v>
      </c>
      <c r="E163" s="3">
        <f>SUM(F163:I163)</f>
        <v>3600</v>
      </c>
      <c r="F163" s="3">
        <v>3600</v>
      </c>
      <c r="G163" s="3">
        <v>0</v>
      </c>
      <c r="H163" s="3">
        <v>0</v>
      </c>
      <c r="I163" s="3">
        <v>0</v>
      </c>
      <c r="J163" s="81"/>
      <c r="K163" s="60"/>
    </row>
    <row r="164" spans="1:11" ht="15" customHeight="1" outlineLevel="1">
      <c r="A164" s="89"/>
      <c r="B164" s="76"/>
      <c r="C164" s="59"/>
      <c r="D164" s="1">
        <v>2023</v>
      </c>
      <c r="E164" s="3">
        <v>3600</v>
      </c>
      <c r="F164" s="3">
        <v>3600</v>
      </c>
      <c r="G164" s="3">
        <v>0</v>
      </c>
      <c r="H164" s="3">
        <v>0</v>
      </c>
      <c r="I164" s="3">
        <v>0</v>
      </c>
      <c r="J164" s="81"/>
      <c r="K164" s="60"/>
    </row>
    <row r="165" spans="1:11" ht="15" customHeight="1" outlineLevel="1">
      <c r="A165" s="89"/>
      <c r="B165" s="76"/>
      <c r="C165" s="59"/>
      <c r="D165" s="1">
        <v>2024</v>
      </c>
      <c r="E165" s="3">
        <f>SUM(F165:I165)</f>
        <v>4000</v>
      </c>
      <c r="F165" s="3">
        <v>4000</v>
      </c>
      <c r="G165" s="3">
        <v>0</v>
      </c>
      <c r="H165" s="3">
        <v>0</v>
      </c>
      <c r="I165" s="3">
        <v>0</v>
      </c>
      <c r="J165" s="81"/>
      <c r="K165" s="60"/>
    </row>
    <row r="166" spans="1:11" ht="15" customHeight="1" outlineLevel="1">
      <c r="A166" s="89"/>
      <c r="B166" s="76"/>
      <c r="C166" s="59"/>
      <c r="D166" s="1">
        <v>2025</v>
      </c>
      <c r="E166" s="3">
        <f>SUM(F166:I166)</f>
        <v>4000</v>
      </c>
      <c r="F166" s="3">
        <v>4000</v>
      </c>
      <c r="G166" s="3">
        <v>0</v>
      </c>
      <c r="H166" s="3">
        <v>0</v>
      </c>
      <c r="I166" s="3">
        <v>0</v>
      </c>
      <c r="J166" s="82"/>
      <c r="K166" s="60"/>
    </row>
    <row r="167" spans="1:11" ht="15" customHeight="1" outlineLevel="1">
      <c r="A167" s="89" t="s">
        <v>79</v>
      </c>
      <c r="B167" s="76" t="s">
        <v>80</v>
      </c>
      <c r="C167" s="59" t="s">
        <v>14</v>
      </c>
      <c r="D167" s="1" t="s">
        <v>8</v>
      </c>
      <c r="E167" s="3">
        <v>36000</v>
      </c>
      <c r="F167" s="3">
        <v>36000</v>
      </c>
      <c r="G167" s="54">
        <v>0</v>
      </c>
      <c r="H167" s="54">
        <v>0</v>
      </c>
      <c r="I167" s="54">
        <v>0</v>
      </c>
      <c r="J167" s="80" t="s">
        <v>81</v>
      </c>
      <c r="K167" s="60" t="s">
        <v>16</v>
      </c>
    </row>
    <row r="168" spans="1:11" ht="15" customHeight="1" outlineLevel="1">
      <c r="A168" s="89"/>
      <c r="B168" s="76"/>
      <c r="C168" s="59"/>
      <c r="D168" s="1">
        <v>2021</v>
      </c>
      <c r="E168" s="3">
        <v>7200</v>
      </c>
      <c r="F168" s="3">
        <v>7200</v>
      </c>
      <c r="G168" s="54">
        <v>0</v>
      </c>
      <c r="H168" s="54">
        <v>0</v>
      </c>
      <c r="I168" s="54">
        <v>0</v>
      </c>
      <c r="J168" s="81"/>
      <c r="K168" s="60"/>
    </row>
    <row r="169" spans="1:11" ht="15" customHeight="1" outlineLevel="1">
      <c r="A169" s="89"/>
      <c r="B169" s="76"/>
      <c r="C169" s="59"/>
      <c r="D169" s="1">
        <v>2022</v>
      </c>
      <c r="E169" s="3">
        <v>7200</v>
      </c>
      <c r="F169" s="3">
        <v>7200</v>
      </c>
      <c r="G169" s="54">
        <v>0</v>
      </c>
      <c r="H169" s="54">
        <v>0</v>
      </c>
      <c r="I169" s="54">
        <v>0</v>
      </c>
      <c r="J169" s="81"/>
      <c r="K169" s="60"/>
    </row>
    <row r="170" spans="1:11" ht="15" customHeight="1" outlineLevel="1">
      <c r="A170" s="89"/>
      <c r="B170" s="76"/>
      <c r="C170" s="59"/>
      <c r="D170" s="1">
        <v>2023</v>
      </c>
      <c r="E170" s="3">
        <v>7200</v>
      </c>
      <c r="F170" s="3">
        <v>7200</v>
      </c>
      <c r="G170" s="54">
        <v>0</v>
      </c>
      <c r="H170" s="54">
        <v>0</v>
      </c>
      <c r="I170" s="54">
        <v>0</v>
      </c>
      <c r="J170" s="81"/>
      <c r="K170" s="60"/>
    </row>
    <row r="171" spans="1:11" ht="15" customHeight="1" outlineLevel="1">
      <c r="A171" s="89"/>
      <c r="B171" s="76"/>
      <c r="C171" s="59"/>
      <c r="D171" s="1">
        <v>2024</v>
      </c>
      <c r="E171" s="3">
        <v>7200</v>
      </c>
      <c r="F171" s="3">
        <v>7200</v>
      </c>
      <c r="G171" s="54">
        <v>0</v>
      </c>
      <c r="H171" s="54">
        <v>0</v>
      </c>
      <c r="I171" s="54">
        <v>0</v>
      </c>
      <c r="J171" s="81"/>
      <c r="K171" s="60"/>
    </row>
    <row r="172" spans="1:11" ht="15" customHeight="1" outlineLevel="1">
      <c r="A172" s="89"/>
      <c r="B172" s="76"/>
      <c r="C172" s="59"/>
      <c r="D172" s="1">
        <v>2025</v>
      </c>
      <c r="E172" s="3">
        <v>7200</v>
      </c>
      <c r="F172" s="3">
        <v>7200</v>
      </c>
      <c r="G172" s="54">
        <v>0</v>
      </c>
      <c r="H172" s="54">
        <v>0</v>
      </c>
      <c r="I172" s="54">
        <v>0</v>
      </c>
      <c r="J172" s="82"/>
      <c r="K172" s="60"/>
    </row>
    <row r="173" spans="1:11" ht="15" customHeight="1" outlineLevel="1">
      <c r="A173" s="59" t="s">
        <v>82</v>
      </c>
      <c r="B173" s="77" t="s">
        <v>83</v>
      </c>
      <c r="C173" s="59" t="s">
        <v>14</v>
      </c>
      <c r="D173" s="1" t="s">
        <v>8</v>
      </c>
      <c r="E173" s="3">
        <f>SUM(E174:E178)</f>
        <v>75000</v>
      </c>
      <c r="F173" s="3">
        <f>SUM(F174:F178)</f>
        <v>75000</v>
      </c>
      <c r="G173" s="3">
        <f>SUM(G174:G178)</f>
        <v>0</v>
      </c>
      <c r="H173" s="3">
        <f>SUM(H174:H178)</f>
        <v>0</v>
      </c>
      <c r="I173" s="3">
        <f>SUM(I174:I178)</f>
        <v>0</v>
      </c>
      <c r="J173" s="80" t="s">
        <v>84</v>
      </c>
      <c r="K173" s="60" t="s">
        <v>85</v>
      </c>
    </row>
    <row r="174" spans="1:11" ht="15" customHeight="1" outlineLevel="1">
      <c r="A174" s="59"/>
      <c r="B174" s="78"/>
      <c r="C174" s="59"/>
      <c r="D174" s="1">
        <v>2021</v>
      </c>
      <c r="E174" s="3">
        <f>SUM(F174:I174)</f>
        <v>15000</v>
      </c>
      <c r="F174" s="3">
        <v>15000</v>
      </c>
      <c r="G174" s="3">
        <v>0</v>
      </c>
      <c r="H174" s="2">
        <v>0</v>
      </c>
      <c r="I174" s="2">
        <v>0</v>
      </c>
      <c r="J174" s="81"/>
      <c r="K174" s="60"/>
    </row>
    <row r="175" spans="1:11" ht="15" customHeight="1" outlineLevel="1">
      <c r="A175" s="59"/>
      <c r="B175" s="78"/>
      <c r="C175" s="59"/>
      <c r="D175" s="1">
        <v>2022</v>
      </c>
      <c r="E175" s="3">
        <f>SUM(F175:I175)</f>
        <v>15000</v>
      </c>
      <c r="F175" s="3">
        <v>15000</v>
      </c>
      <c r="G175" s="3">
        <v>0</v>
      </c>
      <c r="H175" s="2">
        <v>0</v>
      </c>
      <c r="I175" s="2">
        <v>0</v>
      </c>
      <c r="J175" s="81"/>
      <c r="K175" s="60"/>
    </row>
    <row r="176" spans="1:11" ht="15" customHeight="1" outlineLevel="1">
      <c r="A176" s="59"/>
      <c r="B176" s="78"/>
      <c r="C176" s="59"/>
      <c r="D176" s="1">
        <v>2023</v>
      </c>
      <c r="E176" s="3">
        <f>SUM(F176:I176)</f>
        <v>15000</v>
      </c>
      <c r="F176" s="3">
        <v>15000</v>
      </c>
      <c r="G176" s="3">
        <v>0</v>
      </c>
      <c r="H176" s="2">
        <v>0</v>
      </c>
      <c r="I176" s="2">
        <v>0</v>
      </c>
      <c r="J176" s="81"/>
      <c r="K176" s="60"/>
    </row>
    <row r="177" spans="1:11" ht="15" customHeight="1" outlineLevel="1">
      <c r="A177" s="59"/>
      <c r="B177" s="78"/>
      <c r="C177" s="59"/>
      <c r="D177" s="1">
        <v>2024</v>
      </c>
      <c r="E177" s="3">
        <f>SUM(F177:I177)</f>
        <v>15000</v>
      </c>
      <c r="F177" s="3">
        <v>15000</v>
      </c>
      <c r="G177" s="3">
        <v>0</v>
      </c>
      <c r="H177" s="2">
        <v>0</v>
      </c>
      <c r="I177" s="2">
        <v>0</v>
      </c>
      <c r="J177" s="81"/>
      <c r="K177" s="60"/>
    </row>
    <row r="178" spans="1:11" ht="15" customHeight="1" outlineLevel="1">
      <c r="A178" s="59"/>
      <c r="B178" s="78"/>
      <c r="C178" s="59"/>
      <c r="D178" s="1">
        <v>2025</v>
      </c>
      <c r="E178" s="3">
        <f>SUM(F178:I178)</f>
        <v>15000</v>
      </c>
      <c r="F178" s="3">
        <v>15000</v>
      </c>
      <c r="G178" s="3">
        <v>0</v>
      </c>
      <c r="H178" s="3">
        <v>0</v>
      </c>
      <c r="I178" s="3">
        <v>0</v>
      </c>
      <c r="J178" s="82"/>
      <c r="K178" s="60"/>
    </row>
    <row r="179" spans="1:11" s="15" customFormat="1" ht="15" customHeight="1" outlineLevel="1">
      <c r="A179" s="59" t="s">
        <v>86</v>
      </c>
      <c r="B179" s="77" t="s">
        <v>311</v>
      </c>
      <c r="C179" s="59" t="s">
        <v>14</v>
      </c>
      <c r="D179" s="1" t="s">
        <v>8</v>
      </c>
      <c r="E179" s="3">
        <f>SUM(E180:E184)</f>
        <v>15000</v>
      </c>
      <c r="F179" s="3">
        <f>SUM(F180:F184)</f>
        <v>15000</v>
      </c>
      <c r="G179" s="3">
        <f>SUM(G180:G184)</f>
        <v>0</v>
      </c>
      <c r="H179" s="3">
        <f>SUM(H180:H184)</f>
        <v>0</v>
      </c>
      <c r="I179" s="3">
        <f>SUM(I180:I184)</f>
        <v>0</v>
      </c>
      <c r="J179" s="80" t="s">
        <v>87</v>
      </c>
      <c r="K179" s="60" t="s">
        <v>85</v>
      </c>
    </row>
    <row r="180" spans="1:11" s="15" customFormat="1" ht="15" customHeight="1" outlineLevel="1">
      <c r="A180" s="59"/>
      <c r="B180" s="78"/>
      <c r="C180" s="59"/>
      <c r="D180" s="1">
        <v>2021</v>
      </c>
      <c r="E180" s="3">
        <f>SUM(F180:I180)</f>
        <v>3000</v>
      </c>
      <c r="F180" s="3">
        <v>3000</v>
      </c>
      <c r="G180" s="3">
        <v>0</v>
      </c>
      <c r="H180" s="2">
        <v>0</v>
      </c>
      <c r="I180" s="2">
        <v>0</v>
      </c>
      <c r="J180" s="81"/>
      <c r="K180" s="60"/>
    </row>
    <row r="181" spans="1:11" s="15" customFormat="1" ht="15" customHeight="1" outlineLevel="1">
      <c r="A181" s="59"/>
      <c r="B181" s="78"/>
      <c r="C181" s="59"/>
      <c r="D181" s="1">
        <v>2022</v>
      </c>
      <c r="E181" s="3">
        <f>SUM(F181:I181)</f>
        <v>3000</v>
      </c>
      <c r="F181" s="3">
        <v>3000</v>
      </c>
      <c r="G181" s="3">
        <v>0</v>
      </c>
      <c r="H181" s="2">
        <v>0</v>
      </c>
      <c r="I181" s="2">
        <v>0</v>
      </c>
      <c r="J181" s="81"/>
      <c r="K181" s="60"/>
    </row>
    <row r="182" spans="1:11" s="15" customFormat="1" ht="15" customHeight="1" outlineLevel="1">
      <c r="A182" s="59"/>
      <c r="B182" s="78"/>
      <c r="C182" s="59"/>
      <c r="D182" s="1">
        <v>2023</v>
      </c>
      <c r="E182" s="3">
        <f>SUM(F182:I182)</f>
        <v>3000</v>
      </c>
      <c r="F182" s="3">
        <v>3000</v>
      </c>
      <c r="G182" s="3">
        <v>0</v>
      </c>
      <c r="H182" s="2">
        <v>0</v>
      </c>
      <c r="I182" s="2">
        <v>0</v>
      </c>
      <c r="J182" s="81"/>
      <c r="K182" s="60"/>
    </row>
    <row r="183" spans="1:11" s="15" customFormat="1" ht="16.5" customHeight="1" outlineLevel="1">
      <c r="A183" s="59"/>
      <c r="B183" s="78"/>
      <c r="C183" s="59"/>
      <c r="D183" s="1">
        <v>2024</v>
      </c>
      <c r="E183" s="3">
        <f>SUM(F183:I183)</f>
        <v>3000</v>
      </c>
      <c r="F183" s="3">
        <v>3000</v>
      </c>
      <c r="G183" s="3">
        <v>0</v>
      </c>
      <c r="H183" s="2">
        <v>0</v>
      </c>
      <c r="I183" s="2">
        <v>0</v>
      </c>
      <c r="J183" s="81"/>
      <c r="K183" s="60"/>
    </row>
    <row r="184" spans="1:11" ht="12" customHeight="1" outlineLevel="1">
      <c r="A184" s="59"/>
      <c r="B184" s="78"/>
      <c r="C184" s="59"/>
      <c r="D184" s="1">
        <v>2025</v>
      </c>
      <c r="E184" s="3">
        <f>SUM(F184:I184)</f>
        <v>3000</v>
      </c>
      <c r="F184" s="3">
        <v>3000</v>
      </c>
      <c r="G184" s="3">
        <v>0</v>
      </c>
      <c r="H184" s="3">
        <v>0</v>
      </c>
      <c r="I184" s="3">
        <v>0</v>
      </c>
      <c r="J184" s="82"/>
      <c r="K184" s="60"/>
    </row>
    <row r="185" spans="1:11" ht="15" customHeight="1" outlineLevel="1">
      <c r="A185" s="59" t="s">
        <v>88</v>
      </c>
      <c r="B185" s="76" t="s">
        <v>89</v>
      </c>
      <c r="C185" s="59" t="s">
        <v>317</v>
      </c>
      <c r="D185" s="1" t="s">
        <v>8</v>
      </c>
      <c r="E185" s="3">
        <f>SUM(E186:E190)</f>
        <v>9300</v>
      </c>
      <c r="F185" s="3">
        <f>SUM(F186:F190)</f>
        <v>9300</v>
      </c>
      <c r="G185" s="3">
        <f>SUM(G186:G190)</f>
        <v>0</v>
      </c>
      <c r="H185" s="3">
        <f>SUM(H186:H190)</f>
        <v>0</v>
      </c>
      <c r="I185" s="3">
        <f>SUM(I186:I190)</f>
        <v>0</v>
      </c>
      <c r="J185" s="80" t="s">
        <v>91</v>
      </c>
      <c r="K185" s="60" t="s">
        <v>320</v>
      </c>
    </row>
    <row r="186" spans="1:11" outlineLevel="1">
      <c r="A186" s="59"/>
      <c r="B186" s="76"/>
      <c r="C186" s="59"/>
      <c r="D186" s="1">
        <v>2021</v>
      </c>
      <c r="E186" s="3">
        <f>SUM(F186:I186)</f>
        <v>5300</v>
      </c>
      <c r="F186" s="3">
        <f>F198+F192</f>
        <v>5300</v>
      </c>
      <c r="G186" s="3">
        <f>G198</f>
        <v>0</v>
      </c>
      <c r="H186" s="3">
        <f>H198</f>
        <v>0</v>
      </c>
      <c r="I186" s="3">
        <f>I198</f>
        <v>0</v>
      </c>
      <c r="J186" s="81"/>
      <c r="K186" s="60"/>
    </row>
    <row r="187" spans="1:11" outlineLevel="1">
      <c r="A187" s="59"/>
      <c r="B187" s="76"/>
      <c r="C187" s="59"/>
      <c r="D187" s="1">
        <v>2022</v>
      </c>
      <c r="E187" s="3">
        <f>SUM(F187:I187)</f>
        <v>0</v>
      </c>
      <c r="F187" s="3">
        <f t="shared" ref="F187:I190" si="34">F199</f>
        <v>0</v>
      </c>
      <c r="G187" s="3">
        <f t="shared" si="34"/>
        <v>0</v>
      </c>
      <c r="H187" s="3">
        <f t="shared" si="34"/>
        <v>0</v>
      </c>
      <c r="I187" s="3">
        <f t="shared" si="34"/>
        <v>0</v>
      </c>
      <c r="J187" s="81"/>
      <c r="K187" s="60"/>
    </row>
    <row r="188" spans="1:11" outlineLevel="1">
      <c r="A188" s="59"/>
      <c r="B188" s="76"/>
      <c r="C188" s="59"/>
      <c r="D188" s="1">
        <v>2023</v>
      </c>
      <c r="E188" s="3">
        <f>SUM(F188:I188)</f>
        <v>0</v>
      </c>
      <c r="F188" s="3">
        <f t="shared" si="34"/>
        <v>0</v>
      </c>
      <c r="G188" s="3">
        <f t="shared" si="34"/>
        <v>0</v>
      </c>
      <c r="H188" s="3">
        <f t="shared" si="34"/>
        <v>0</v>
      </c>
      <c r="I188" s="3">
        <f t="shared" si="34"/>
        <v>0</v>
      </c>
      <c r="J188" s="81"/>
      <c r="K188" s="60"/>
    </row>
    <row r="189" spans="1:11" outlineLevel="1">
      <c r="A189" s="59"/>
      <c r="B189" s="76"/>
      <c r="C189" s="59"/>
      <c r="D189" s="1">
        <v>2024</v>
      </c>
      <c r="E189" s="3">
        <f>SUM(F189:I189)</f>
        <v>2000</v>
      </c>
      <c r="F189" s="3">
        <f t="shared" si="34"/>
        <v>2000</v>
      </c>
      <c r="G189" s="3">
        <f t="shared" si="34"/>
        <v>0</v>
      </c>
      <c r="H189" s="3">
        <f t="shared" si="34"/>
        <v>0</v>
      </c>
      <c r="I189" s="3">
        <f t="shared" si="34"/>
        <v>0</v>
      </c>
      <c r="J189" s="81"/>
      <c r="K189" s="60"/>
    </row>
    <row r="190" spans="1:11" ht="17.25" customHeight="1" outlineLevel="1">
      <c r="A190" s="59"/>
      <c r="B190" s="76"/>
      <c r="C190" s="59"/>
      <c r="D190" s="1">
        <v>2025</v>
      </c>
      <c r="E190" s="3">
        <f>SUM(F190:I190)</f>
        <v>2000</v>
      </c>
      <c r="F190" s="3">
        <f t="shared" si="34"/>
        <v>2000</v>
      </c>
      <c r="G190" s="3">
        <f t="shared" si="34"/>
        <v>0</v>
      </c>
      <c r="H190" s="3">
        <f t="shared" si="34"/>
        <v>0</v>
      </c>
      <c r="I190" s="3">
        <f t="shared" si="34"/>
        <v>0</v>
      </c>
      <c r="J190" s="82"/>
      <c r="K190" s="60"/>
    </row>
    <row r="191" spans="1:11" ht="17.25" customHeight="1" outlineLevel="1">
      <c r="A191" s="103" t="s">
        <v>315</v>
      </c>
      <c r="B191" s="77" t="s">
        <v>325</v>
      </c>
      <c r="C191" s="61">
        <v>2021</v>
      </c>
      <c r="D191" s="1" t="s">
        <v>8</v>
      </c>
      <c r="E191" s="3">
        <f>SUM(E192:E196)</f>
        <v>5300</v>
      </c>
      <c r="F191" s="3">
        <f>SUM(F192:F196)</f>
        <v>5300</v>
      </c>
      <c r="G191" s="3">
        <f>SUM(G192:G196)</f>
        <v>0</v>
      </c>
      <c r="H191" s="3">
        <f>SUM(H192:H196)</f>
        <v>0</v>
      </c>
      <c r="I191" s="3">
        <f>SUM(I192:I196)</f>
        <v>0</v>
      </c>
      <c r="J191" s="80" t="s">
        <v>324</v>
      </c>
      <c r="K191" s="65" t="s">
        <v>313</v>
      </c>
    </row>
    <row r="192" spans="1:11" ht="17.25" customHeight="1" outlineLevel="1">
      <c r="A192" s="62"/>
      <c r="B192" s="78"/>
      <c r="C192" s="62"/>
      <c r="D192" s="1">
        <v>2021</v>
      </c>
      <c r="E192" s="3">
        <f>SUM(F192:I192)</f>
        <v>5300</v>
      </c>
      <c r="F192" s="3">
        <v>5300</v>
      </c>
      <c r="G192" s="5">
        <v>0</v>
      </c>
      <c r="H192" s="5">
        <v>0</v>
      </c>
      <c r="I192" s="5">
        <v>0</v>
      </c>
      <c r="J192" s="81"/>
      <c r="K192" s="66"/>
    </row>
    <row r="193" spans="1:11" ht="17.25" customHeight="1" outlineLevel="1">
      <c r="A193" s="62"/>
      <c r="B193" s="78"/>
      <c r="C193" s="62"/>
      <c r="D193" s="1">
        <v>2022</v>
      </c>
      <c r="E193" s="3">
        <f>SUM(F193:I193)</f>
        <v>0</v>
      </c>
      <c r="F193" s="3">
        <v>0</v>
      </c>
      <c r="G193" s="5">
        <v>0</v>
      </c>
      <c r="H193" s="5">
        <v>0</v>
      </c>
      <c r="I193" s="5">
        <v>0</v>
      </c>
      <c r="J193" s="81"/>
      <c r="K193" s="66"/>
    </row>
    <row r="194" spans="1:11" ht="17.25" customHeight="1" outlineLevel="1">
      <c r="A194" s="62"/>
      <c r="B194" s="78"/>
      <c r="C194" s="62"/>
      <c r="D194" s="1">
        <v>2023</v>
      </c>
      <c r="E194" s="3">
        <f>SUM(F194:I194)</f>
        <v>0</v>
      </c>
      <c r="F194" s="3">
        <v>0</v>
      </c>
      <c r="G194" s="5">
        <v>0</v>
      </c>
      <c r="H194" s="5">
        <v>0</v>
      </c>
      <c r="I194" s="5">
        <v>0</v>
      </c>
      <c r="J194" s="81"/>
      <c r="K194" s="66"/>
    </row>
    <row r="195" spans="1:11" ht="17.25" customHeight="1" outlineLevel="1">
      <c r="A195" s="62"/>
      <c r="B195" s="78"/>
      <c r="C195" s="62"/>
      <c r="D195" s="1">
        <v>2024</v>
      </c>
      <c r="E195" s="3">
        <f>SUM(F195:I195)</f>
        <v>0</v>
      </c>
      <c r="F195" s="3">
        <v>0</v>
      </c>
      <c r="G195" s="5">
        <v>0</v>
      </c>
      <c r="H195" s="5">
        <v>0</v>
      </c>
      <c r="I195" s="5">
        <v>0</v>
      </c>
      <c r="J195" s="81"/>
      <c r="K195" s="66"/>
    </row>
    <row r="196" spans="1:11" ht="17.25" customHeight="1" outlineLevel="1">
      <c r="A196" s="63"/>
      <c r="B196" s="79"/>
      <c r="C196" s="63"/>
      <c r="D196" s="1">
        <v>2025</v>
      </c>
      <c r="E196" s="3">
        <f>SUM(F196:I196)</f>
        <v>0</v>
      </c>
      <c r="F196" s="3">
        <v>0</v>
      </c>
      <c r="G196" s="5">
        <v>0</v>
      </c>
      <c r="H196" s="5">
        <v>0</v>
      </c>
      <c r="I196" s="5">
        <v>0</v>
      </c>
      <c r="J196" s="82"/>
      <c r="K196" s="67"/>
    </row>
    <row r="197" spans="1:11" ht="15" customHeight="1" outlineLevel="1">
      <c r="A197" s="90" t="s">
        <v>93</v>
      </c>
      <c r="B197" s="91" t="s">
        <v>94</v>
      </c>
      <c r="C197" s="59" t="s">
        <v>90</v>
      </c>
      <c r="D197" s="1" t="s">
        <v>8</v>
      </c>
      <c r="E197" s="3">
        <f>SUM(E198:E202)</f>
        <v>4000</v>
      </c>
      <c r="F197" s="3">
        <f>SUM(F198:F202)</f>
        <v>4000</v>
      </c>
      <c r="G197" s="3">
        <f>SUM(G198:G202)</f>
        <v>0</v>
      </c>
      <c r="H197" s="3">
        <f>SUM(H198:H202)</f>
        <v>0</v>
      </c>
      <c r="I197" s="3">
        <f>SUM(I198:I202)</f>
        <v>0</v>
      </c>
      <c r="J197" s="80" t="s">
        <v>95</v>
      </c>
      <c r="K197" s="92" t="s">
        <v>92</v>
      </c>
    </row>
    <row r="198" spans="1:11" ht="15" customHeight="1" outlineLevel="1">
      <c r="A198" s="90"/>
      <c r="B198" s="91"/>
      <c r="C198" s="59"/>
      <c r="D198" s="1">
        <v>2021</v>
      </c>
      <c r="E198" s="3">
        <f>SUM(F198:I198)</f>
        <v>0</v>
      </c>
      <c r="F198" s="3">
        <v>0</v>
      </c>
      <c r="G198" s="5">
        <v>0</v>
      </c>
      <c r="H198" s="5">
        <v>0</v>
      </c>
      <c r="I198" s="5">
        <v>0</v>
      </c>
      <c r="J198" s="81"/>
      <c r="K198" s="92"/>
    </row>
    <row r="199" spans="1:11" ht="15" customHeight="1" outlineLevel="1">
      <c r="A199" s="90"/>
      <c r="B199" s="91"/>
      <c r="C199" s="59"/>
      <c r="D199" s="1">
        <v>2022</v>
      </c>
      <c r="E199" s="3">
        <f>SUM(F199:I199)</f>
        <v>0</v>
      </c>
      <c r="F199" s="3">
        <v>0</v>
      </c>
      <c r="G199" s="5">
        <v>0</v>
      </c>
      <c r="H199" s="5">
        <v>0</v>
      </c>
      <c r="I199" s="5">
        <v>0</v>
      </c>
      <c r="J199" s="81"/>
      <c r="K199" s="92"/>
    </row>
    <row r="200" spans="1:11" ht="15" customHeight="1" outlineLevel="1">
      <c r="A200" s="90"/>
      <c r="B200" s="91"/>
      <c r="C200" s="59"/>
      <c r="D200" s="1">
        <v>2023</v>
      </c>
      <c r="E200" s="3">
        <f>SUM(F200:I200)</f>
        <v>0</v>
      </c>
      <c r="F200" s="3">
        <v>0</v>
      </c>
      <c r="G200" s="5">
        <v>0</v>
      </c>
      <c r="H200" s="5">
        <v>0</v>
      </c>
      <c r="I200" s="5">
        <v>0</v>
      </c>
      <c r="J200" s="81"/>
      <c r="K200" s="92"/>
    </row>
    <row r="201" spans="1:11" ht="15" customHeight="1" outlineLevel="1">
      <c r="A201" s="90"/>
      <c r="B201" s="91"/>
      <c r="C201" s="59"/>
      <c r="D201" s="1">
        <v>2024</v>
      </c>
      <c r="E201" s="3">
        <f>SUM(F201:I201)</f>
        <v>2000</v>
      </c>
      <c r="F201" s="3">
        <v>2000</v>
      </c>
      <c r="G201" s="5">
        <v>0</v>
      </c>
      <c r="H201" s="5">
        <v>0</v>
      </c>
      <c r="I201" s="5">
        <v>0</v>
      </c>
      <c r="J201" s="81"/>
      <c r="K201" s="92"/>
    </row>
    <row r="202" spans="1:11" ht="15" customHeight="1" outlineLevel="1">
      <c r="A202" s="90"/>
      <c r="B202" s="91"/>
      <c r="C202" s="59"/>
      <c r="D202" s="1">
        <v>2025</v>
      </c>
      <c r="E202" s="3">
        <f>SUM(F202:I202)</f>
        <v>2000</v>
      </c>
      <c r="F202" s="3">
        <v>2000</v>
      </c>
      <c r="G202" s="5">
        <v>0</v>
      </c>
      <c r="H202" s="5">
        <v>0</v>
      </c>
      <c r="I202" s="5">
        <v>0</v>
      </c>
      <c r="J202" s="82"/>
      <c r="K202" s="92"/>
    </row>
    <row r="203" spans="1:11" ht="15" customHeight="1" outlineLevel="1">
      <c r="A203" s="59" t="s">
        <v>96</v>
      </c>
      <c r="B203" s="76" t="s">
        <v>97</v>
      </c>
      <c r="C203" s="59" t="s">
        <v>14</v>
      </c>
      <c r="D203" s="1" t="s">
        <v>8</v>
      </c>
      <c r="E203" s="3">
        <f>SUM(E204:E208)</f>
        <v>18903.162239999998</v>
      </c>
      <c r="F203" s="3">
        <f>SUM(F204:F208)</f>
        <v>17340.26224</v>
      </c>
      <c r="G203" s="3">
        <f>SUM(G204:G208)</f>
        <v>770.5</v>
      </c>
      <c r="H203" s="3">
        <f>SUM(H204:H208)</f>
        <v>0</v>
      </c>
      <c r="I203" s="3">
        <f>SUM(I204:I208)</f>
        <v>792.40000000000009</v>
      </c>
      <c r="J203" s="80" t="s">
        <v>91</v>
      </c>
      <c r="K203" s="60" t="s">
        <v>98</v>
      </c>
    </row>
    <row r="204" spans="1:11" outlineLevel="1">
      <c r="A204" s="59"/>
      <c r="B204" s="76"/>
      <c r="C204" s="93"/>
      <c r="D204" s="1">
        <v>2021</v>
      </c>
      <c r="E204" s="3">
        <f>SUM(F204:I204)</f>
        <v>2328.6</v>
      </c>
      <c r="F204" s="3">
        <f>F210+F216+F222+F228+F234+F240+F246+F252</f>
        <v>2035.9</v>
      </c>
      <c r="G204" s="3">
        <f t="shared" ref="G204:I204" si="35">G210+G216+G222+G228+G234+G240+G246+G252</f>
        <v>142.69999999999999</v>
      </c>
      <c r="H204" s="3">
        <f t="shared" si="35"/>
        <v>0</v>
      </c>
      <c r="I204" s="3">
        <f t="shared" si="35"/>
        <v>150</v>
      </c>
      <c r="J204" s="81"/>
      <c r="K204" s="60"/>
    </row>
    <row r="205" spans="1:11" outlineLevel="1">
      <c r="A205" s="59"/>
      <c r="B205" s="76"/>
      <c r="C205" s="93"/>
      <c r="D205" s="1">
        <v>2022</v>
      </c>
      <c r="E205" s="3">
        <f>SUM(F205:I205)</f>
        <v>4099.3622399999995</v>
      </c>
      <c r="F205" s="3">
        <f t="shared" ref="F205:I208" si="36">F211+F217+F223+F229+F235+F241+F247+F253</f>
        <v>3806.6622399999997</v>
      </c>
      <c r="G205" s="3">
        <f t="shared" si="36"/>
        <v>142.69999999999999</v>
      </c>
      <c r="H205" s="3">
        <f t="shared" si="36"/>
        <v>0</v>
      </c>
      <c r="I205" s="3">
        <f t="shared" si="36"/>
        <v>150</v>
      </c>
      <c r="J205" s="81"/>
      <c r="K205" s="60"/>
    </row>
    <row r="206" spans="1:11" outlineLevel="1">
      <c r="A206" s="59"/>
      <c r="B206" s="76"/>
      <c r="C206" s="93"/>
      <c r="D206" s="1">
        <v>2023</v>
      </c>
      <c r="E206" s="3">
        <f>SUM(F206:I206)</f>
        <v>4105.3999999999996</v>
      </c>
      <c r="F206" s="3">
        <f t="shared" si="36"/>
        <v>3812.7</v>
      </c>
      <c r="G206" s="3">
        <f t="shared" si="36"/>
        <v>142.69999999999999</v>
      </c>
      <c r="H206" s="3">
        <f t="shared" si="36"/>
        <v>0</v>
      </c>
      <c r="I206" s="3">
        <f t="shared" si="36"/>
        <v>150</v>
      </c>
      <c r="J206" s="81"/>
      <c r="K206" s="60"/>
    </row>
    <row r="207" spans="1:11" outlineLevel="1">
      <c r="A207" s="59"/>
      <c r="B207" s="76"/>
      <c r="C207" s="93"/>
      <c r="D207" s="1">
        <v>2024</v>
      </c>
      <c r="E207" s="3">
        <f>SUM(F207:I207)</f>
        <v>4184.8999999999996</v>
      </c>
      <c r="F207" s="3">
        <f t="shared" si="36"/>
        <v>3842.4999999999995</v>
      </c>
      <c r="G207" s="3">
        <f t="shared" si="36"/>
        <v>171.2</v>
      </c>
      <c r="H207" s="3">
        <f t="shared" si="36"/>
        <v>0</v>
      </c>
      <c r="I207" s="3">
        <f t="shared" si="36"/>
        <v>171.2</v>
      </c>
      <c r="J207" s="81"/>
      <c r="K207" s="60"/>
    </row>
    <row r="208" spans="1:11" ht="15" customHeight="1" outlineLevel="1">
      <c r="A208" s="59"/>
      <c r="B208" s="76"/>
      <c r="C208" s="93"/>
      <c r="D208" s="1">
        <v>2025</v>
      </c>
      <c r="E208" s="3">
        <f>SUM(F208:I208)</f>
        <v>4184.8999999999996</v>
      </c>
      <c r="F208" s="3">
        <f t="shared" si="36"/>
        <v>3842.4999999999995</v>
      </c>
      <c r="G208" s="3">
        <f t="shared" si="36"/>
        <v>171.2</v>
      </c>
      <c r="H208" s="3">
        <f t="shared" si="36"/>
        <v>0</v>
      </c>
      <c r="I208" s="3">
        <f t="shared" si="36"/>
        <v>171.2</v>
      </c>
      <c r="J208" s="82"/>
      <c r="K208" s="60"/>
    </row>
    <row r="209" spans="1:13" ht="14.25" customHeight="1" outlineLevel="1">
      <c r="A209" s="59" t="s">
        <v>99</v>
      </c>
      <c r="B209" s="71" t="s">
        <v>100</v>
      </c>
      <c r="C209" s="61" t="s">
        <v>14</v>
      </c>
      <c r="D209" s="1" t="s">
        <v>8</v>
      </c>
      <c r="E209" s="3">
        <f>SUM(E210:E214)</f>
        <v>2450</v>
      </c>
      <c r="F209" s="3">
        <f>SUM(F210:F214)</f>
        <v>2450</v>
      </c>
      <c r="G209" s="3">
        <f>SUM(G210:G214)</f>
        <v>0</v>
      </c>
      <c r="H209" s="3">
        <f>SUM(H210:H214)</f>
        <v>0</v>
      </c>
      <c r="I209" s="3">
        <f>SUM(I210:I214)</f>
        <v>0</v>
      </c>
      <c r="J209" s="71" t="s">
        <v>101</v>
      </c>
      <c r="K209" s="60" t="s">
        <v>16</v>
      </c>
    </row>
    <row r="210" spans="1:13" ht="14.25" customHeight="1" outlineLevel="1">
      <c r="A210" s="59"/>
      <c r="B210" s="71"/>
      <c r="C210" s="62"/>
      <c r="D210" s="1">
        <v>2021</v>
      </c>
      <c r="E210" s="3">
        <f t="shared" ref="E210:E220" si="37">SUM(F210:I210)</f>
        <v>450</v>
      </c>
      <c r="F210" s="3">
        <v>450</v>
      </c>
      <c r="G210" s="3">
        <v>0</v>
      </c>
      <c r="H210" s="3">
        <v>0</v>
      </c>
      <c r="I210" s="3">
        <v>0</v>
      </c>
      <c r="J210" s="71"/>
      <c r="K210" s="60"/>
    </row>
    <row r="211" spans="1:13" ht="14.25" customHeight="1" outlineLevel="1">
      <c r="A211" s="59"/>
      <c r="B211" s="71"/>
      <c r="C211" s="62"/>
      <c r="D211" s="1">
        <v>2022</v>
      </c>
      <c r="E211" s="3">
        <f t="shared" si="37"/>
        <v>500</v>
      </c>
      <c r="F211" s="3">
        <v>500</v>
      </c>
      <c r="G211" s="3">
        <v>0</v>
      </c>
      <c r="H211" s="3">
        <v>0</v>
      </c>
      <c r="I211" s="3">
        <v>0</v>
      </c>
      <c r="J211" s="71"/>
      <c r="K211" s="60"/>
      <c r="M211" s="16"/>
    </row>
    <row r="212" spans="1:13" ht="14.25" customHeight="1" outlineLevel="1">
      <c r="A212" s="59"/>
      <c r="B212" s="71"/>
      <c r="C212" s="62"/>
      <c r="D212" s="1">
        <v>2023</v>
      </c>
      <c r="E212" s="3">
        <f t="shared" si="37"/>
        <v>500</v>
      </c>
      <c r="F212" s="3">
        <v>500</v>
      </c>
      <c r="G212" s="3">
        <v>0</v>
      </c>
      <c r="H212" s="3">
        <v>0</v>
      </c>
      <c r="I212" s="3">
        <v>0</v>
      </c>
      <c r="J212" s="71"/>
      <c r="K212" s="60"/>
    </row>
    <row r="213" spans="1:13" ht="14.25" customHeight="1" outlineLevel="1">
      <c r="A213" s="59"/>
      <c r="B213" s="71"/>
      <c r="C213" s="62"/>
      <c r="D213" s="1">
        <v>2024</v>
      </c>
      <c r="E213" s="3">
        <f t="shared" si="37"/>
        <v>500</v>
      </c>
      <c r="F213" s="3">
        <v>500</v>
      </c>
      <c r="G213" s="3">
        <v>0</v>
      </c>
      <c r="H213" s="3">
        <v>0</v>
      </c>
      <c r="I213" s="3">
        <v>0</v>
      </c>
      <c r="J213" s="71"/>
      <c r="K213" s="60"/>
    </row>
    <row r="214" spans="1:13" ht="14.25" customHeight="1" outlineLevel="1">
      <c r="A214" s="59"/>
      <c r="B214" s="71"/>
      <c r="C214" s="63"/>
      <c r="D214" s="1">
        <v>2025</v>
      </c>
      <c r="E214" s="3">
        <f t="shared" si="37"/>
        <v>500</v>
      </c>
      <c r="F214" s="3">
        <v>500</v>
      </c>
      <c r="G214" s="3">
        <v>0</v>
      </c>
      <c r="H214" s="3">
        <v>0</v>
      </c>
      <c r="I214" s="3">
        <v>0</v>
      </c>
      <c r="J214" s="71"/>
      <c r="K214" s="60"/>
    </row>
    <row r="215" spans="1:13" ht="15" customHeight="1" outlineLevel="1">
      <c r="A215" s="59" t="s">
        <v>102</v>
      </c>
      <c r="B215" s="71" t="s">
        <v>103</v>
      </c>
      <c r="C215" s="61" t="s">
        <v>14</v>
      </c>
      <c r="D215" s="1" t="s">
        <v>8</v>
      </c>
      <c r="E215" s="3">
        <f t="shared" si="37"/>
        <v>7353.3622400000004</v>
      </c>
      <c r="F215" s="3">
        <f>SUM(F216:F220)</f>
        <v>7353.3622400000004</v>
      </c>
      <c r="G215" s="3">
        <f>SUM(G216:G220)</f>
        <v>0</v>
      </c>
      <c r="H215" s="3">
        <f>SUM(H216:H220)</f>
        <v>0</v>
      </c>
      <c r="I215" s="3">
        <f>SUM(I216:I220)</f>
        <v>0</v>
      </c>
      <c r="J215" s="71" t="s">
        <v>104</v>
      </c>
      <c r="K215" s="60" t="s">
        <v>16</v>
      </c>
    </row>
    <row r="216" spans="1:13" ht="15" customHeight="1" outlineLevel="1">
      <c r="A216" s="59"/>
      <c r="B216" s="71"/>
      <c r="C216" s="62"/>
      <c r="D216" s="1">
        <v>2021</v>
      </c>
      <c r="E216" s="3">
        <f t="shared" si="37"/>
        <v>927.2</v>
      </c>
      <c r="F216" s="3">
        <v>927.2</v>
      </c>
      <c r="G216" s="3">
        <v>0</v>
      </c>
      <c r="H216" s="3">
        <v>0</v>
      </c>
      <c r="I216" s="3">
        <v>0</v>
      </c>
      <c r="J216" s="71"/>
      <c r="K216" s="60"/>
    </row>
    <row r="217" spans="1:13" ht="15" customHeight="1" outlineLevel="1">
      <c r="A217" s="59"/>
      <c r="B217" s="71"/>
      <c r="C217" s="62"/>
      <c r="D217" s="1">
        <v>2022</v>
      </c>
      <c r="E217" s="3">
        <f t="shared" si="37"/>
        <v>1606.4622400000001</v>
      </c>
      <c r="F217" s="3">
        <v>1606.4622400000001</v>
      </c>
      <c r="G217" s="3">
        <v>0</v>
      </c>
      <c r="H217" s="3">
        <v>0</v>
      </c>
      <c r="I217" s="3">
        <v>0</v>
      </c>
      <c r="J217" s="71"/>
      <c r="K217" s="60"/>
    </row>
    <row r="218" spans="1:13" ht="15" customHeight="1" outlineLevel="1">
      <c r="A218" s="59"/>
      <c r="B218" s="71"/>
      <c r="C218" s="62"/>
      <c r="D218" s="1">
        <v>2023</v>
      </c>
      <c r="E218" s="3">
        <f t="shared" si="37"/>
        <v>1606.5</v>
      </c>
      <c r="F218" s="3">
        <v>1606.5</v>
      </c>
      <c r="G218" s="3">
        <v>0</v>
      </c>
      <c r="H218" s="3">
        <v>0</v>
      </c>
      <c r="I218" s="3">
        <v>0</v>
      </c>
      <c r="J218" s="71"/>
      <c r="K218" s="60"/>
    </row>
    <row r="219" spans="1:13" ht="15" customHeight="1" outlineLevel="1">
      <c r="A219" s="59"/>
      <c r="B219" s="71"/>
      <c r="C219" s="62"/>
      <c r="D219" s="1">
        <v>2024</v>
      </c>
      <c r="E219" s="3">
        <f t="shared" si="37"/>
        <v>1606.6</v>
      </c>
      <c r="F219" s="3">
        <v>1606.6</v>
      </c>
      <c r="G219" s="3">
        <v>0</v>
      </c>
      <c r="H219" s="3">
        <v>0</v>
      </c>
      <c r="I219" s="3">
        <v>0</v>
      </c>
      <c r="J219" s="71"/>
      <c r="K219" s="60"/>
    </row>
    <row r="220" spans="1:13" ht="15" customHeight="1" outlineLevel="1">
      <c r="A220" s="59"/>
      <c r="B220" s="71"/>
      <c r="C220" s="63"/>
      <c r="D220" s="1">
        <v>2025</v>
      </c>
      <c r="E220" s="3">
        <f t="shared" si="37"/>
        <v>1606.6</v>
      </c>
      <c r="F220" s="3">
        <v>1606.6</v>
      </c>
      <c r="G220" s="3">
        <v>0</v>
      </c>
      <c r="H220" s="3">
        <v>0</v>
      </c>
      <c r="I220" s="3">
        <v>0</v>
      </c>
      <c r="J220" s="71"/>
      <c r="K220" s="60"/>
    </row>
    <row r="221" spans="1:13" ht="15" customHeight="1" outlineLevel="1">
      <c r="A221" s="59" t="s">
        <v>105</v>
      </c>
      <c r="B221" s="71" t="s">
        <v>106</v>
      </c>
      <c r="C221" s="61" t="s">
        <v>14</v>
      </c>
      <c r="D221" s="1" t="s">
        <v>8</v>
      </c>
      <c r="E221" s="17">
        <f>F221+G221+H221+I221</f>
        <v>490</v>
      </c>
      <c r="F221" s="3">
        <f>SUM(F222:F226)</f>
        <v>490</v>
      </c>
      <c r="G221" s="3">
        <f>SUM(G222:G226)</f>
        <v>0</v>
      </c>
      <c r="H221" s="3">
        <f>SUM(H222:H226)</f>
        <v>0</v>
      </c>
      <c r="I221" s="18">
        <f>SUM(I222:I226)</f>
        <v>0</v>
      </c>
      <c r="J221" s="71" t="s">
        <v>107</v>
      </c>
      <c r="K221" s="60" t="s">
        <v>108</v>
      </c>
    </row>
    <row r="222" spans="1:13" ht="15" customHeight="1" outlineLevel="1">
      <c r="A222" s="59"/>
      <c r="B222" s="71"/>
      <c r="C222" s="62"/>
      <c r="D222" s="1">
        <v>2021</v>
      </c>
      <c r="E222" s="3">
        <v>90</v>
      </c>
      <c r="F222" s="3">
        <v>90</v>
      </c>
      <c r="G222" s="3">
        <v>0</v>
      </c>
      <c r="H222" s="3">
        <v>0</v>
      </c>
      <c r="I222" s="3">
        <v>0</v>
      </c>
      <c r="J222" s="71"/>
      <c r="K222" s="60"/>
    </row>
    <row r="223" spans="1:13" ht="15" customHeight="1" outlineLevel="1">
      <c r="A223" s="59"/>
      <c r="B223" s="71"/>
      <c r="C223" s="62"/>
      <c r="D223" s="1">
        <v>2022</v>
      </c>
      <c r="E223" s="3">
        <f>SUM(F223:I223)</f>
        <v>100</v>
      </c>
      <c r="F223" s="3">
        <v>100</v>
      </c>
      <c r="G223" s="3">
        <v>0</v>
      </c>
      <c r="H223" s="3">
        <v>0</v>
      </c>
      <c r="I223" s="3">
        <v>0</v>
      </c>
      <c r="J223" s="71"/>
      <c r="K223" s="60"/>
    </row>
    <row r="224" spans="1:13" ht="15" customHeight="1" outlineLevel="1">
      <c r="A224" s="59"/>
      <c r="B224" s="71"/>
      <c r="C224" s="62"/>
      <c r="D224" s="1">
        <v>2023</v>
      </c>
      <c r="E224" s="3">
        <f>SUM(F224:I224)</f>
        <v>100</v>
      </c>
      <c r="F224" s="3">
        <v>100</v>
      </c>
      <c r="G224" s="3">
        <v>0</v>
      </c>
      <c r="H224" s="3">
        <v>0</v>
      </c>
      <c r="I224" s="3">
        <v>0</v>
      </c>
      <c r="J224" s="71"/>
      <c r="K224" s="60"/>
    </row>
    <row r="225" spans="1:11" ht="15" customHeight="1" outlineLevel="1">
      <c r="A225" s="59"/>
      <c r="B225" s="71"/>
      <c r="C225" s="62"/>
      <c r="D225" s="1">
        <v>2024</v>
      </c>
      <c r="E225" s="3">
        <f>SUM(F225:I225)</f>
        <v>100</v>
      </c>
      <c r="F225" s="3">
        <v>100</v>
      </c>
      <c r="G225" s="3">
        <v>0</v>
      </c>
      <c r="H225" s="3">
        <v>0</v>
      </c>
      <c r="I225" s="3">
        <v>0</v>
      </c>
      <c r="J225" s="71"/>
      <c r="K225" s="60"/>
    </row>
    <row r="226" spans="1:11" ht="15" customHeight="1" outlineLevel="1">
      <c r="A226" s="59"/>
      <c r="B226" s="71"/>
      <c r="C226" s="63"/>
      <c r="D226" s="1">
        <v>2025</v>
      </c>
      <c r="E226" s="3">
        <f>SUM(F226:I226)</f>
        <v>100</v>
      </c>
      <c r="F226" s="3">
        <v>100</v>
      </c>
      <c r="G226" s="3">
        <v>0</v>
      </c>
      <c r="H226" s="3">
        <v>0</v>
      </c>
      <c r="I226" s="3">
        <v>0</v>
      </c>
      <c r="J226" s="71"/>
      <c r="K226" s="60"/>
    </row>
    <row r="227" spans="1:11" ht="13.5" customHeight="1" outlineLevel="1">
      <c r="A227" s="59" t="s">
        <v>109</v>
      </c>
      <c r="B227" s="71" t="s">
        <v>110</v>
      </c>
      <c r="C227" s="61" t="s">
        <v>14</v>
      </c>
      <c r="D227" s="1" t="s">
        <v>8</v>
      </c>
      <c r="E227" s="3">
        <f>SUM(E228:E232)</f>
        <v>980</v>
      </c>
      <c r="F227" s="3">
        <f>SUM(F228:F232)</f>
        <v>980</v>
      </c>
      <c r="G227" s="3">
        <f>SUM(G228:G232)</f>
        <v>0</v>
      </c>
      <c r="H227" s="3">
        <f>SUM(H228:H232)</f>
        <v>0</v>
      </c>
      <c r="I227" s="3">
        <f>SUM(I228:I232)</f>
        <v>0</v>
      </c>
      <c r="J227" s="71" t="s">
        <v>111</v>
      </c>
      <c r="K227" s="60" t="s">
        <v>16</v>
      </c>
    </row>
    <row r="228" spans="1:11" ht="13.5" customHeight="1" outlineLevel="1">
      <c r="A228" s="59"/>
      <c r="B228" s="71"/>
      <c r="C228" s="62"/>
      <c r="D228" s="1">
        <v>2021</v>
      </c>
      <c r="E228" s="3">
        <f>SUM(F228:I228)</f>
        <v>180</v>
      </c>
      <c r="F228" s="3">
        <v>180</v>
      </c>
      <c r="G228" s="3">
        <v>0</v>
      </c>
      <c r="H228" s="3">
        <v>0</v>
      </c>
      <c r="I228" s="3">
        <v>0</v>
      </c>
      <c r="J228" s="71"/>
      <c r="K228" s="60"/>
    </row>
    <row r="229" spans="1:11" ht="13.5" customHeight="1" outlineLevel="1">
      <c r="A229" s="59"/>
      <c r="B229" s="71"/>
      <c r="C229" s="62"/>
      <c r="D229" s="1">
        <v>2022</v>
      </c>
      <c r="E229" s="3">
        <f>SUM(F229:I229)</f>
        <v>200</v>
      </c>
      <c r="F229" s="3">
        <v>200</v>
      </c>
      <c r="G229" s="3">
        <v>0</v>
      </c>
      <c r="H229" s="3">
        <v>0</v>
      </c>
      <c r="I229" s="3">
        <v>0</v>
      </c>
      <c r="J229" s="71"/>
      <c r="K229" s="60"/>
    </row>
    <row r="230" spans="1:11" ht="13.5" customHeight="1" outlineLevel="1">
      <c r="A230" s="59"/>
      <c r="B230" s="71"/>
      <c r="C230" s="62"/>
      <c r="D230" s="1">
        <v>2023</v>
      </c>
      <c r="E230" s="3">
        <f>SUM(F230:I230)</f>
        <v>200</v>
      </c>
      <c r="F230" s="3">
        <v>200</v>
      </c>
      <c r="G230" s="3">
        <v>0</v>
      </c>
      <c r="H230" s="3">
        <v>0</v>
      </c>
      <c r="I230" s="3">
        <v>0</v>
      </c>
      <c r="J230" s="71"/>
      <c r="K230" s="60"/>
    </row>
    <row r="231" spans="1:11" ht="13.5" customHeight="1" outlineLevel="1">
      <c r="A231" s="59"/>
      <c r="B231" s="71"/>
      <c r="C231" s="62"/>
      <c r="D231" s="1">
        <v>2024</v>
      </c>
      <c r="E231" s="3">
        <f>SUM(F231:I231)</f>
        <v>200</v>
      </c>
      <c r="F231" s="3">
        <v>200</v>
      </c>
      <c r="G231" s="3">
        <v>0</v>
      </c>
      <c r="H231" s="3">
        <v>0</v>
      </c>
      <c r="I231" s="3">
        <v>0</v>
      </c>
      <c r="J231" s="71"/>
      <c r="K231" s="60"/>
    </row>
    <row r="232" spans="1:11" ht="13.5" customHeight="1" outlineLevel="1">
      <c r="A232" s="59"/>
      <c r="B232" s="71"/>
      <c r="C232" s="63"/>
      <c r="D232" s="1">
        <v>2025</v>
      </c>
      <c r="E232" s="3">
        <f>SUM(F232:I232)</f>
        <v>200</v>
      </c>
      <c r="F232" s="3">
        <v>200</v>
      </c>
      <c r="G232" s="3">
        <v>0</v>
      </c>
      <c r="H232" s="3">
        <v>0</v>
      </c>
      <c r="I232" s="3">
        <v>0</v>
      </c>
      <c r="J232" s="71"/>
      <c r="K232" s="60"/>
    </row>
    <row r="233" spans="1:11" ht="15" customHeight="1" outlineLevel="1">
      <c r="A233" s="90" t="s">
        <v>112</v>
      </c>
      <c r="B233" s="91" t="s">
        <v>113</v>
      </c>
      <c r="C233" s="61" t="s">
        <v>14</v>
      </c>
      <c r="D233" s="1" t="s">
        <v>8</v>
      </c>
      <c r="E233" s="3">
        <f>SUM(E234:E238)</f>
        <v>490</v>
      </c>
      <c r="F233" s="3">
        <f>SUM(F234:F238)</f>
        <v>490</v>
      </c>
      <c r="G233" s="3">
        <f>SUM(G234:G238)</f>
        <v>0</v>
      </c>
      <c r="H233" s="3">
        <f>SUM(H234:H238)</f>
        <v>0</v>
      </c>
      <c r="I233" s="3">
        <f>SUM(I234:I238)</f>
        <v>0</v>
      </c>
      <c r="J233" s="71" t="s">
        <v>114</v>
      </c>
      <c r="K233" s="92" t="s">
        <v>16</v>
      </c>
    </row>
    <row r="234" spans="1:11" ht="15" customHeight="1" outlineLevel="1">
      <c r="A234" s="90"/>
      <c r="B234" s="91"/>
      <c r="C234" s="62"/>
      <c r="D234" s="1">
        <v>2021</v>
      </c>
      <c r="E234" s="3">
        <f t="shared" ref="E234:E239" si="38">SUM(F234:I234)</f>
        <v>90</v>
      </c>
      <c r="F234" s="3">
        <v>90</v>
      </c>
      <c r="G234" s="5">
        <v>0</v>
      </c>
      <c r="H234" s="5">
        <v>0</v>
      </c>
      <c r="I234" s="5">
        <v>0</v>
      </c>
      <c r="J234" s="71"/>
      <c r="K234" s="92"/>
    </row>
    <row r="235" spans="1:11" ht="15" customHeight="1" outlineLevel="1">
      <c r="A235" s="90"/>
      <c r="B235" s="91"/>
      <c r="C235" s="62"/>
      <c r="D235" s="1">
        <v>2022</v>
      </c>
      <c r="E235" s="3">
        <f t="shared" si="38"/>
        <v>100</v>
      </c>
      <c r="F235" s="3">
        <v>100</v>
      </c>
      <c r="G235" s="5">
        <v>0</v>
      </c>
      <c r="H235" s="5">
        <v>0</v>
      </c>
      <c r="I235" s="5">
        <v>0</v>
      </c>
      <c r="J235" s="71"/>
      <c r="K235" s="92"/>
    </row>
    <row r="236" spans="1:11" ht="15" customHeight="1" outlineLevel="1">
      <c r="A236" s="90"/>
      <c r="B236" s="91"/>
      <c r="C236" s="62"/>
      <c r="D236" s="1">
        <v>2023</v>
      </c>
      <c r="E236" s="3">
        <f t="shared" si="38"/>
        <v>100</v>
      </c>
      <c r="F236" s="3">
        <v>100</v>
      </c>
      <c r="G236" s="5">
        <v>0</v>
      </c>
      <c r="H236" s="5">
        <v>0</v>
      </c>
      <c r="I236" s="5">
        <v>0</v>
      </c>
      <c r="J236" s="71"/>
      <c r="K236" s="92"/>
    </row>
    <row r="237" spans="1:11" ht="15" customHeight="1" outlineLevel="1">
      <c r="A237" s="90"/>
      <c r="B237" s="91"/>
      <c r="C237" s="62"/>
      <c r="D237" s="1">
        <v>2024</v>
      </c>
      <c r="E237" s="3">
        <f t="shared" si="38"/>
        <v>100</v>
      </c>
      <c r="F237" s="3">
        <v>100</v>
      </c>
      <c r="G237" s="5">
        <v>0</v>
      </c>
      <c r="H237" s="5">
        <v>0</v>
      </c>
      <c r="I237" s="5">
        <v>0</v>
      </c>
      <c r="J237" s="71"/>
      <c r="K237" s="92"/>
    </row>
    <row r="238" spans="1:11" ht="15" customHeight="1" outlineLevel="1">
      <c r="A238" s="90"/>
      <c r="B238" s="91"/>
      <c r="C238" s="63"/>
      <c r="D238" s="1">
        <v>2025</v>
      </c>
      <c r="E238" s="3">
        <f t="shared" si="38"/>
        <v>100</v>
      </c>
      <c r="F238" s="3">
        <v>100</v>
      </c>
      <c r="G238" s="5">
        <v>0</v>
      </c>
      <c r="H238" s="5">
        <v>0</v>
      </c>
      <c r="I238" s="5">
        <v>0</v>
      </c>
      <c r="J238" s="71"/>
      <c r="K238" s="92"/>
    </row>
    <row r="239" spans="1:11" ht="15" customHeight="1" outlineLevel="1">
      <c r="A239" s="59" t="s">
        <v>115</v>
      </c>
      <c r="B239" s="71" t="s">
        <v>116</v>
      </c>
      <c r="C239" s="61" t="s">
        <v>14</v>
      </c>
      <c r="D239" s="1" t="s">
        <v>8</v>
      </c>
      <c r="E239" s="3">
        <f t="shared" si="38"/>
        <v>2364.8000000000002</v>
      </c>
      <c r="F239" s="3">
        <f>SUM(F240:F244)</f>
        <v>801.90000000000009</v>
      </c>
      <c r="G239" s="3">
        <f>SUM(G240:G244)</f>
        <v>770.5</v>
      </c>
      <c r="H239" s="3">
        <f>SUM(H240:H244)</f>
        <v>0</v>
      </c>
      <c r="I239" s="3">
        <f>SUM(I240:I244)</f>
        <v>792.40000000000009</v>
      </c>
      <c r="J239" s="71" t="s">
        <v>117</v>
      </c>
      <c r="K239" s="60" t="s">
        <v>118</v>
      </c>
    </row>
    <row r="240" spans="1:11" ht="15" customHeight="1" outlineLevel="1">
      <c r="A240" s="59"/>
      <c r="B240" s="94"/>
      <c r="C240" s="62"/>
      <c r="D240" s="1">
        <v>2021</v>
      </c>
      <c r="E240" s="3">
        <f>SUM(F240+G240+I240)</f>
        <v>441.2</v>
      </c>
      <c r="F240" s="3">
        <v>148.5</v>
      </c>
      <c r="G240" s="3">
        <v>142.69999999999999</v>
      </c>
      <c r="H240" s="2">
        <v>0</v>
      </c>
      <c r="I240" s="3">
        <v>150</v>
      </c>
      <c r="J240" s="71"/>
      <c r="K240" s="60"/>
    </row>
    <row r="241" spans="1:11" ht="15" customHeight="1" outlineLevel="1">
      <c r="A241" s="59"/>
      <c r="B241" s="94"/>
      <c r="C241" s="62"/>
      <c r="D241" s="1">
        <v>2022</v>
      </c>
      <c r="E241" s="3">
        <f>SUM(F241+G241+I241)</f>
        <v>441.2</v>
      </c>
      <c r="F241" s="3">
        <v>148.5</v>
      </c>
      <c r="G241" s="3">
        <v>142.69999999999999</v>
      </c>
      <c r="H241" s="2">
        <v>0</v>
      </c>
      <c r="I241" s="3">
        <v>150</v>
      </c>
      <c r="J241" s="71"/>
      <c r="K241" s="60"/>
    </row>
    <row r="242" spans="1:11" ht="15" customHeight="1" outlineLevel="1">
      <c r="A242" s="59"/>
      <c r="B242" s="94"/>
      <c r="C242" s="62"/>
      <c r="D242" s="1">
        <v>2023</v>
      </c>
      <c r="E242" s="3">
        <f>SUM(F242+G242+I242)</f>
        <v>441.2</v>
      </c>
      <c r="F242" s="3">
        <v>148.5</v>
      </c>
      <c r="G242" s="3">
        <v>142.69999999999999</v>
      </c>
      <c r="H242" s="2">
        <v>0</v>
      </c>
      <c r="I242" s="3">
        <v>150</v>
      </c>
      <c r="J242" s="71"/>
      <c r="K242" s="60"/>
    </row>
    <row r="243" spans="1:11" ht="15" customHeight="1" outlineLevel="1">
      <c r="A243" s="59"/>
      <c r="B243" s="94"/>
      <c r="C243" s="62"/>
      <c r="D243" s="1">
        <v>2024</v>
      </c>
      <c r="E243" s="3">
        <f>SUM(F243+G243+I243)</f>
        <v>520.59999999999991</v>
      </c>
      <c r="F243" s="3">
        <v>178.2</v>
      </c>
      <c r="G243" s="3">
        <v>171.2</v>
      </c>
      <c r="H243" s="2">
        <v>0</v>
      </c>
      <c r="I243" s="3">
        <v>171.2</v>
      </c>
      <c r="J243" s="71"/>
      <c r="K243" s="60"/>
    </row>
    <row r="244" spans="1:11" ht="15" customHeight="1" outlineLevel="1">
      <c r="A244" s="59"/>
      <c r="B244" s="94"/>
      <c r="C244" s="63"/>
      <c r="D244" s="1">
        <v>2025</v>
      </c>
      <c r="E244" s="3">
        <f>SUM(F244+G244+I244)</f>
        <v>520.59999999999991</v>
      </c>
      <c r="F244" s="3">
        <v>178.2</v>
      </c>
      <c r="G244" s="3">
        <v>171.2</v>
      </c>
      <c r="H244" s="2">
        <v>0</v>
      </c>
      <c r="I244" s="3">
        <v>171.2</v>
      </c>
      <c r="J244" s="71"/>
      <c r="K244" s="60"/>
    </row>
    <row r="245" spans="1:11" ht="15" customHeight="1" outlineLevel="1">
      <c r="A245" s="59" t="s">
        <v>119</v>
      </c>
      <c r="B245" s="71" t="s">
        <v>120</v>
      </c>
      <c r="C245" s="61" t="s">
        <v>14</v>
      </c>
      <c r="D245" s="1" t="s">
        <v>8</v>
      </c>
      <c r="E245" s="3">
        <f>SUM(E246:E250)</f>
        <v>775</v>
      </c>
      <c r="F245" s="3">
        <f>SUM(F246:F250)</f>
        <v>775</v>
      </c>
      <c r="G245" s="3">
        <f>SUM(G246:G250)</f>
        <v>0</v>
      </c>
      <c r="H245" s="3">
        <f>SUM(H246:H250)</f>
        <v>0</v>
      </c>
      <c r="I245" s="3">
        <f>SUM(I246:I250)</f>
        <v>0</v>
      </c>
      <c r="J245" s="71" t="s">
        <v>121</v>
      </c>
      <c r="K245" s="60" t="s">
        <v>300</v>
      </c>
    </row>
    <row r="246" spans="1:11" ht="15" customHeight="1" outlineLevel="1">
      <c r="A246" s="59"/>
      <c r="B246" s="93"/>
      <c r="C246" s="62"/>
      <c r="D246" s="1">
        <v>2021</v>
      </c>
      <c r="E246" s="3">
        <f>SUM(F246:I246)</f>
        <v>150.19999999999999</v>
      </c>
      <c r="F246" s="3">
        <v>150.19999999999999</v>
      </c>
      <c r="G246" s="3">
        <v>0</v>
      </c>
      <c r="H246" s="2">
        <v>0</v>
      </c>
      <c r="I246" s="2">
        <v>0</v>
      </c>
      <c r="J246" s="71"/>
      <c r="K246" s="60"/>
    </row>
    <row r="247" spans="1:11" ht="15" customHeight="1" outlineLevel="1">
      <c r="A247" s="59"/>
      <c r="B247" s="93"/>
      <c r="C247" s="62"/>
      <c r="D247" s="1">
        <v>2022</v>
      </c>
      <c r="E247" s="3">
        <f>SUM(F247:I247)</f>
        <v>151.69999999999999</v>
      </c>
      <c r="F247" s="3">
        <v>151.69999999999999</v>
      </c>
      <c r="G247" s="3">
        <v>0</v>
      </c>
      <c r="H247" s="2">
        <v>0</v>
      </c>
      <c r="I247" s="2">
        <v>0</v>
      </c>
      <c r="J247" s="71"/>
      <c r="K247" s="60"/>
    </row>
    <row r="248" spans="1:11" ht="15" customHeight="1" outlineLevel="1">
      <c r="A248" s="59"/>
      <c r="B248" s="93"/>
      <c r="C248" s="62"/>
      <c r="D248" s="1">
        <v>2023</v>
      </c>
      <c r="E248" s="3">
        <f>SUM(F248:I248)</f>
        <v>157.69999999999999</v>
      </c>
      <c r="F248" s="3">
        <v>157.69999999999999</v>
      </c>
      <c r="G248" s="3">
        <v>0</v>
      </c>
      <c r="H248" s="2">
        <v>0</v>
      </c>
      <c r="I248" s="2">
        <v>0</v>
      </c>
      <c r="J248" s="71"/>
      <c r="K248" s="60"/>
    </row>
    <row r="249" spans="1:11" ht="15" customHeight="1" outlineLevel="1">
      <c r="A249" s="59"/>
      <c r="B249" s="93"/>
      <c r="C249" s="62"/>
      <c r="D249" s="1">
        <v>2024</v>
      </c>
      <c r="E249" s="3">
        <f>SUM(F249:I249)</f>
        <v>157.69999999999999</v>
      </c>
      <c r="F249" s="3">
        <v>157.69999999999999</v>
      </c>
      <c r="G249" s="3">
        <v>0</v>
      </c>
      <c r="H249" s="2">
        <v>0</v>
      </c>
      <c r="I249" s="2">
        <v>0</v>
      </c>
      <c r="J249" s="71"/>
      <c r="K249" s="60"/>
    </row>
    <row r="250" spans="1:11" ht="15" customHeight="1" outlineLevel="1">
      <c r="A250" s="59"/>
      <c r="B250" s="93"/>
      <c r="C250" s="63"/>
      <c r="D250" s="1">
        <v>2025</v>
      </c>
      <c r="E250" s="3">
        <f>SUM(F250:I250)</f>
        <v>157.69999999999999</v>
      </c>
      <c r="F250" s="3">
        <v>157.69999999999999</v>
      </c>
      <c r="G250" s="3">
        <v>0</v>
      </c>
      <c r="H250" s="2">
        <v>0</v>
      </c>
      <c r="I250" s="2">
        <v>0</v>
      </c>
      <c r="J250" s="71"/>
      <c r="K250" s="60"/>
    </row>
    <row r="251" spans="1:11" ht="15" customHeight="1" outlineLevel="1">
      <c r="A251" s="59" t="s">
        <v>122</v>
      </c>
      <c r="B251" s="77" t="s">
        <v>123</v>
      </c>
      <c r="C251" s="59" t="s">
        <v>14</v>
      </c>
      <c r="D251" s="1" t="s">
        <v>8</v>
      </c>
      <c r="E251" s="3">
        <f>SUM(E252:E256)</f>
        <v>4000</v>
      </c>
      <c r="F251" s="3">
        <f>SUM(F252:F256)</f>
        <v>4000</v>
      </c>
      <c r="G251" s="3">
        <v>0</v>
      </c>
      <c r="H251" s="3">
        <v>0</v>
      </c>
      <c r="I251" s="3">
        <v>0</v>
      </c>
      <c r="J251" s="80" t="s">
        <v>124</v>
      </c>
      <c r="K251" s="65" t="s">
        <v>125</v>
      </c>
    </row>
    <row r="252" spans="1:11" ht="15" customHeight="1" outlineLevel="1">
      <c r="A252" s="59"/>
      <c r="B252" s="78"/>
      <c r="C252" s="59"/>
      <c r="D252" s="1">
        <v>2021</v>
      </c>
      <c r="E252" s="3">
        <f>SUM(F252:I252)</f>
        <v>0</v>
      </c>
      <c r="F252" s="3">
        <v>0</v>
      </c>
      <c r="G252" s="2">
        <v>0</v>
      </c>
      <c r="H252" s="2">
        <v>0</v>
      </c>
      <c r="I252" s="2">
        <v>0</v>
      </c>
      <c r="J252" s="81"/>
      <c r="K252" s="66"/>
    </row>
    <row r="253" spans="1:11" ht="15" customHeight="1" outlineLevel="1">
      <c r="A253" s="59"/>
      <c r="B253" s="78"/>
      <c r="C253" s="59"/>
      <c r="D253" s="1">
        <v>2022</v>
      </c>
      <c r="E253" s="3">
        <v>1000</v>
      </c>
      <c r="F253" s="3">
        <v>1000</v>
      </c>
      <c r="G253" s="2">
        <v>0</v>
      </c>
      <c r="H253" s="2">
        <v>0</v>
      </c>
      <c r="I253" s="2">
        <v>0</v>
      </c>
      <c r="J253" s="81"/>
      <c r="K253" s="66"/>
    </row>
    <row r="254" spans="1:11" ht="15" customHeight="1" outlineLevel="1">
      <c r="A254" s="59"/>
      <c r="B254" s="78"/>
      <c r="C254" s="59"/>
      <c r="D254" s="1">
        <v>2023</v>
      </c>
      <c r="E254" s="3">
        <v>1000</v>
      </c>
      <c r="F254" s="3">
        <v>1000</v>
      </c>
      <c r="G254" s="2">
        <v>0</v>
      </c>
      <c r="H254" s="2">
        <v>0</v>
      </c>
      <c r="I254" s="2">
        <v>0</v>
      </c>
      <c r="J254" s="81"/>
      <c r="K254" s="66"/>
    </row>
    <row r="255" spans="1:11" ht="15" customHeight="1" outlineLevel="1">
      <c r="A255" s="59"/>
      <c r="B255" s="78"/>
      <c r="C255" s="59"/>
      <c r="D255" s="1">
        <v>2024</v>
      </c>
      <c r="E255" s="3">
        <v>1000</v>
      </c>
      <c r="F255" s="3">
        <v>1000</v>
      </c>
      <c r="G255" s="2">
        <v>0</v>
      </c>
      <c r="H255" s="2">
        <v>0</v>
      </c>
      <c r="I255" s="2">
        <v>0</v>
      </c>
      <c r="J255" s="81"/>
      <c r="K255" s="66"/>
    </row>
    <row r="256" spans="1:11" ht="15" customHeight="1" outlineLevel="1">
      <c r="A256" s="59"/>
      <c r="B256" s="79"/>
      <c r="C256" s="59"/>
      <c r="D256" s="1">
        <v>2025</v>
      </c>
      <c r="E256" s="3">
        <v>1000</v>
      </c>
      <c r="F256" s="3">
        <v>1000</v>
      </c>
      <c r="G256" s="2">
        <v>0</v>
      </c>
      <c r="H256" s="2">
        <v>0</v>
      </c>
      <c r="I256" s="2">
        <v>0</v>
      </c>
      <c r="J256" s="82"/>
      <c r="K256" s="67"/>
    </row>
    <row r="257" spans="1:11" ht="15" customHeight="1" outlineLevel="1">
      <c r="A257" s="59" t="s">
        <v>126</v>
      </c>
      <c r="B257" s="76" t="s">
        <v>127</v>
      </c>
      <c r="C257" s="59" t="s">
        <v>14</v>
      </c>
      <c r="D257" s="1" t="s">
        <v>8</v>
      </c>
      <c r="E257" s="3">
        <f>SUM(E258:E262)</f>
        <v>62154.899999999994</v>
      </c>
      <c r="F257" s="3">
        <f>SUM(F258:F262)</f>
        <v>62154.899999999994</v>
      </c>
      <c r="G257" s="3">
        <f>SUM(G258:G262)</f>
        <v>0</v>
      </c>
      <c r="H257" s="3">
        <f>SUM(H258:H262)</f>
        <v>0</v>
      </c>
      <c r="I257" s="3">
        <f>SUM(I258:I262)</f>
        <v>0</v>
      </c>
      <c r="J257" s="71" t="s">
        <v>128</v>
      </c>
      <c r="K257" s="60" t="s">
        <v>85</v>
      </c>
    </row>
    <row r="258" spans="1:11" outlineLevel="1">
      <c r="A258" s="59"/>
      <c r="B258" s="76"/>
      <c r="C258" s="93"/>
      <c r="D258" s="1">
        <v>2021</v>
      </c>
      <c r="E258" s="3">
        <f>SUM(F258:I258)</f>
        <v>12073.5</v>
      </c>
      <c r="F258" s="3">
        <f>F264+F270</f>
        <v>12073.5</v>
      </c>
      <c r="G258" s="3">
        <f t="shared" ref="G258:I262" si="39">SUM(G264,G270)</f>
        <v>0</v>
      </c>
      <c r="H258" s="3">
        <f t="shared" si="39"/>
        <v>0</v>
      </c>
      <c r="I258" s="3">
        <f t="shared" si="39"/>
        <v>0</v>
      </c>
      <c r="J258" s="71"/>
      <c r="K258" s="60"/>
    </row>
    <row r="259" spans="1:11" outlineLevel="1">
      <c r="A259" s="59"/>
      <c r="B259" s="76"/>
      <c r="C259" s="93"/>
      <c r="D259" s="1">
        <v>2022</v>
      </c>
      <c r="E259" s="3">
        <f>SUM(F259:I259)</f>
        <v>12324.6</v>
      </c>
      <c r="F259" s="3">
        <f t="shared" ref="F259:F262" si="40">F265+F271</f>
        <v>12324.6</v>
      </c>
      <c r="G259" s="3">
        <f t="shared" si="39"/>
        <v>0</v>
      </c>
      <c r="H259" s="3">
        <f t="shared" si="39"/>
        <v>0</v>
      </c>
      <c r="I259" s="3">
        <f t="shared" si="39"/>
        <v>0</v>
      </c>
      <c r="J259" s="71"/>
      <c r="K259" s="60"/>
    </row>
    <row r="260" spans="1:11" outlineLevel="1">
      <c r="A260" s="59"/>
      <c r="B260" s="76"/>
      <c r="C260" s="93"/>
      <c r="D260" s="1">
        <v>2023</v>
      </c>
      <c r="E260" s="3">
        <f>SUM(F260:I260)</f>
        <v>12585.6</v>
      </c>
      <c r="F260" s="3">
        <f t="shared" si="40"/>
        <v>12585.6</v>
      </c>
      <c r="G260" s="3">
        <f t="shared" si="39"/>
        <v>0</v>
      </c>
      <c r="H260" s="3">
        <f t="shared" si="39"/>
        <v>0</v>
      </c>
      <c r="I260" s="3">
        <f t="shared" si="39"/>
        <v>0</v>
      </c>
      <c r="J260" s="71"/>
      <c r="K260" s="60"/>
    </row>
    <row r="261" spans="1:11" outlineLevel="1">
      <c r="A261" s="59"/>
      <c r="B261" s="76"/>
      <c r="C261" s="93"/>
      <c r="D261" s="1">
        <v>2024</v>
      </c>
      <c r="E261" s="3">
        <f>SUM(F261:I261)</f>
        <v>12585.6</v>
      </c>
      <c r="F261" s="3">
        <f t="shared" si="40"/>
        <v>12585.6</v>
      </c>
      <c r="G261" s="3">
        <f t="shared" si="39"/>
        <v>0</v>
      </c>
      <c r="H261" s="3">
        <f t="shared" si="39"/>
        <v>0</v>
      </c>
      <c r="I261" s="3">
        <f t="shared" si="39"/>
        <v>0</v>
      </c>
      <c r="J261" s="71"/>
      <c r="K261" s="60"/>
    </row>
    <row r="262" spans="1:11" outlineLevel="1">
      <c r="A262" s="59"/>
      <c r="B262" s="76"/>
      <c r="C262" s="93"/>
      <c r="D262" s="1">
        <v>2025</v>
      </c>
      <c r="E262" s="3">
        <f>SUM(F262:I262)</f>
        <v>12585.6</v>
      </c>
      <c r="F262" s="3">
        <f t="shared" si="40"/>
        <v>12585.6</v>
      </c>
      <c r="G262" s="3">
        <f t="shared" si="39"/>
        <v>0</v>
      </c>
      <c r="H262" s="3">
        <f t="shared" si="39"/>
        <v>0</v>
      </c>
      <c r="I262" s="3">
        <f t="shared" si="39"/>
        <v>0</v>
      </c>
      <c r="J262" s="71"/>
      <c r="K262" s="60"/>
    </row>
    <row r="263" spans="1:11" ht="15" customHeight="1" outlineLevel="1">
      <c r="A263" s="59" t="s">
        <v>129</v>
      </c>
      <c r="B263" s="71" t="s">
        <v>130</v>
      </c>
      <c r="C263" s="61" t="s">
        <v>14</v>
      </c>
      <c r="D263" s="1" t="s">
        <v>8</v>
      </c>
      <c r="E263" s="3">
        <f>SUM(E264:E268)</f>
        <v>61614.899999999994</v>
      </c>
      <c r="F263" s="3">
        <f>SUM(F264:F268)</f>
        <v>61614.899999999994</v>
      </c>
      <c r="G263" s="3">
        <f>SUM(G264:G268)</f>
        <v>0</v>
      </c>
      <c r="H263" s="3">
        <f>SUM(H264:H268)</f>
        <v>0</v>
      </c>
      <c r="I263" s="3">
        <f>SUM(I264:I268)</f>
        <v>0</v>
      </c>
      <c r="J263" s="71" t="s">
        <v>131</v>
      </c>
      <c r="K263" s="60" t="s">
        <v>85</v>
      </c>
    </row>
    <row r="264" spans="1:11" outlineLevel="1">
      <c r="A264" s="59"/>
      <c r="B264" s="71"/>
      <c r="C264" s="62"/>
      <c r="D264" s="1">
        <v>2021</v>
      </c>
      <c r="E264" s="3">
        <f>SUM(F264:I264)</f>
        <v>11933.5</v>
      </c>
      <c r="F264" s="6">
        <v>11933.5</v>
      </c>
      <c r="G264" s="3">
        <v>0</v>
      </c>
      <c r="H264" s="3">
        <v>0</v>
      </c>
      <c r="I264" s="3">
        <v>0</v>
      </c>
      <c r="J264" s="71"/>
      <c r="K264" s="60"/>
    </row>
    <row r="265" spans="1:11" outlineLevel="1">
      <c r="A265" s="59"/>
      <c r="B265" s="71"/>
      <c r="C265" s="62"/>
      <c r="D265" s="1">
        <v>2022</v>
      </c>
      <c r="E265" s="3">
        <f>SUM(F265:I265)</f>
        <v>12224.6</v>
      </c>
      <c r="F265" s="6">
        <v>12224.6</v>
      </c>
      <c r="G265" s="3">
        <v>0</v>
      </c>
      <c r="H265" s="3">
        <v>0</v>
      </c>
      <c r="I265" s="3">
        <v>0</v>
      </c>
      <c r="J265" s="71"/>
      <c r="K265" s="60"/>
    </row>
    <row r="266" spans="1:11" outlineLevel="1">
      <c r="A266" s="59"/>
      <c r="B266" s="71"/>
      <c r="C266" s="62"/>
      <c r="D266" s="1">
        <v>2023</v>
      </c>
      <c r="E266" s="3">
        <f>SUM(F266:I266)</f>
        <v>12485.6</v>
      </c>
      <c r="F266" s="6">
        <v>12485.6</v>
      </c>
      <c r="G266" s="3">
        <v>0</v>
      </c>
      <c r="H266" s="3">
        <v>0</v>
      </c>
      <c r="I266" s="3">
        <v>0</v>
      </c>
      <c r="J266" s="71"/>
      <c r="K266" s="60"/>
    </row>
    <row r="267" spans="1:11" outlineLevel="1">
      <c r="A267" s="59"/>
      <c r="B267" s="71"/>
      <c r="C267" s="62"/>
      <c r="D267" s="1">
        <v>2024</v>
      </c>
      <c r="E267" s="3">
        <f>SUM(F267:I267)</f>
        <v>12485.6</v>
      </c>
      <c r="F267" s="6">
        <v>12485.6</v>
      </c>
      <c r="G267" s="3">
        <v>0</v>
      </c>
      <c r="H267" s="3">
        <v>0</v>
      </c>
      <c r="I267" s="3">
        <v>0</v>
      </c>
      <c r="J267" s="71"/>
      <c r="K267" s="60"/>
    </row>
    <row r="268" spans="1:11" outlineLevel="1">
      <c r="A268" s="59"/>
      <c r="B268" s="71"/>
      <c r="C268" s="63"/>
      <c r="D268" s="1">
        <v>2025</v>
      </c>
      <c r="E268" s="3">
        <f>SUM(F268:I268)</f>
        <v>12485.6</v>
      </c>
      <c r="F268" s="6">
        <v>12485.6</v>
      </c>
      <c r="G268" s="3">
        <v>0</v>
      </c>
      <c r="H268" s="3">
        <v>0</v>
      </c>
      <c r="I268" s="3">
        <v>0</v>
      </c>
      <c r="J268" s="71"/>
      <c r="K268" s="60"/>
    </row>
    <row r="269" spans="1:11" ht="15" customHeight="1" outlineLevel="1">
      <c r="A269" s="59" t="s">
        <v>132</v>
      </c>
      <c r="B269" s="71" t="s">
        <v>133</v>
      </c>
      <c r="C269" s="59" t="s">
        <v>14</v>
      </c>
      <c r="D269" s="1" t="s">
        <v>8</v>
      </c>
      <c r="E269" s="3">
        <f>SUM(E270:E274)</f>
        <v>540</v>
      </c>
      <c r="F269" s="3">
        <f>SUM(F270:F274)</f>
        <v>540</v>
      </c>
      <c r="G269" s="3">
        <f>SUM(G270:G274)</f>
        <v>0</v>
      </c>
      <c r="H269" s="3">
        <f>SUM(H270:H274)</f>
        <v>0</v>
      </c>
      <c r="I269" s="3">
        <f>SUM(I270:I274)</f>
        <v>0</v>
      </c>
      <c r="J269" s="71" t="s">
        <v>134</v>
      </c>
      <c r="K269" s="60" t="s">
        <v>85</v>
      </c>
    </row>
    <row r="270" spans="1:11" outlineLevel="1">
      <c r="A270" s="59"/>
      <c r="B270" s="71"/>
      <c r="C270" s="93"/>
      <c r="D270" s="1">
        <v>2021</v>
      </c>
      <c r="E270" s="3">
        <v>140</v>
      </c>
      <c r="F270" s="2">
        <v>140</v>
      </c>
      <c r="G270" s="2">
        <v>0</v>
      </c>
      <c r="H270" s="2">
        <v>0</v>
      </c>
      <c r="I270" s="2">
        <v>0</v>
      </c>
      <c r="J270" s="71"/>
      <c r="K270" s="60"/>
    </row>
    <row r="271" spans="1:11" outlineLevel="1">
      <c r="A271" s="59"/>
      <c r="B271" s="71"/>
      <c r="C271" s="93"/>
      <c r="D271" s="1">
        <v>2022</v>
      </c>
      <c r="E271" s="3">
        <f t="shared" ref="E271:E280" si="41">SUM(F271:I271)</f>
        <v>100</v>
      </c>
      <c r="F271" s="2">
        <v>100</v>
      </c>
      <c r="G271" s="2">
        <v>0</v>
      </c>
      <c r="H271" s="2">
        <v>0</v>
      </c>
      <c r="I271" s="2">
        <v>0</v>
      </c>
      <c r="J271" s="71"/>
      <c r="K271" s="60"/>
    </row>
    <row r="272" spans="1:11" ht="14.45" customHeight="1" outlineLevel="1">
      <c r="A272" s="59"/>
      <c r="B272" s="71"/>
      <c r="C272" s="93"/>
      <c r="D272" s="1">
        <v>2023</v>
      </c>
      <c r="E272" s="3">
        <f t="shared" si="41"/>
        <v>100</v>
      </c>
      <c r="F272" s="2">
        <v>100</v>
      </c>
      <c r="G272" s="2">
        <v>0</v>
      </c>
      <c r="H272" s="2">
        <v>0</v>
      </c>
      <c r="I272" s="2">
        <v>0</v>
      </c>
      <c r="J272" s="71"/>
      <c r="K272" s="60"/>
    </row>
    <row r="273" spans="1:11" ht="14.45" customHeight="1" outlineLevel="1">
      <c r="A273" s="59"/>
      <c r="B273" s="71"/>
      <c r="C273" s="93"/>
      <c r="D273" s="1">
        <v>2024</v>
      </c>
      <c r="E273" s="3">
        <f t="shared" si="41"/>
        <v>100</v>
      </c>
      <c r="F273" s="2">
        <v>100</v>
      </c>
      <c r="G273" s="2">
        <v>0</v>
      </c>
      <c r="H273" s="2">
        <v>0</v>
      </c>
      <c r="I273" s="2">
        <v>0</v>
      </c>
      <c r="J273" s="71"/>
      <c r="K273" s="60"/>
    </row>
    <row r="274" spans="1:11" outlineLevel="1">
      <c r="A274" s="59"/>
      <c r="B274" s="71"/>
      <c r="C274" s="93"/>
      <c r="D274" s="1">
        <v>2025</v>
      </c>
      <c r="E274" s="3">
        <f t="shared" si="41"/>
        <v>100</v>
      </c>
      <c r="F274" s="2">
        <v>100</v>
      </c>
      <c r="G274" s="2">
        <v>0</v>
      </c>
      <c r="H274" s="2">
        <v>0</v>
      </c>
      <c r="I274" s="2">
        <v>0</v>
      </c>
      <c r="J274" s="71"/>
      <c r="K274" s="60"/>
    </row>
    <row r="275" spans="1:11" ht="15" customHeight="1" outlineLevel="1">
      <c r="A275" s="59" t="s">
        <v>135</v>
      </c>
      <c r="B275" s="71" t="s">
        <v>136</v>
      </c>
      <c r="C275" s="59" t="s">
        <v>57</v>
      </c>
      <c r="D275" s="1" t="s">
        <v>8</v>
      </c>
      <c r="E275" s="3">
        <f t="shared" si="41"/>
        <v>115339.29999999999</v>
      </c>
      <c r="F275" s="3">
        <f>SUM(F276:F280)</f>
        <v>6920.5000000000009</v>
      </c>
      <c r="G275" s="3">
        <f>SUM(G276:G280)</f>
        <v>108418.79999999999</v>
      </c>
      <c r="H275" s="3">
        <f>H281</f>
        <v>0</v>
      </c>
      <c r="I275" s="3">
        <f>I281</f>
        <v>0</v>
      </c>
      <c r="J275" s="80" t="s">
        <v>137</v>
      </c>
      <c r="K275" s="60" t="s">
        <v>75</v>
      </c>
    </row>
    <row r="276" spans="1:11" outlineLevel="1">
      <c r="A276" s="59"/>
      <c r="B276" s="71"/>
      <c r="C276" s="93"/>
      <c r="D276" s="1">
        <v>2021</v>
      </c>
      <c r="E276" s="3">
        <f t="shared" si="41"/>
        <v>5864.3</v>
      </c>
      <c r="F276" s="3">
        <f>F282+F288</f>
        <v>351.90000000000055</v>
      </c>
      <c r="G276" s="3">
        <f t="shared" ref="G276:I276" si="42">G282+G288</f>
        <v>5512.4</v>
      </c>
      <c r="H276" s="3">
        <f t="shared" si="42"/>
        <v>0</v>
      </c>
      <c r="I276" s="3">
        <f t="shared" si="42"/>
        <v>0</v>
      </c>
      <c r="J276" s="81"/>
      <c r="K276" s="60"/>
    </row>
    <row r="277" spans="1:11" outlineLevel="1">
      <c r="A277" s="59"/>
      <c r="B277" s="71"/>
      <c r="C277" s="93"/>
      <c r="D277" s="1">
        <v>2022</v>
      </c>
      <c r="E277" s="3">
        <f t="shared" si="41"/>
        <v>17062.599999999999</v>
      </c>
      <c r="F277" s="3">
        <f t="shared" ref="F277:I280" si="43">F283+F289</f>
        <v>1023.7999999999993</v>
      </c>
      <c r="G277" s="3">
        <f t="shared" si="43"/>
        <v>16038.8</v>
      </c>
      <c r="H277" s="3">
        <f t="shared" si="43"/>
        <v>0</v>
      </c>
      <c r="I277" s="3">
        <f t="shared" si="43"/>
        <v>0</v>
      </c>
      <c r="J277" s="81"/>
      <c r="K277" s="60"/>
    </row>
    <row r="278" spans="1:11" outlineLevel="1">
      <c r="A278" s="59"/>
      <c r="B278" s="71"/>
      <c r="C278" s="93"/>
      <c r="D278" s="1">
        <v>2023</v>
      </c>
      <c r="E278" s="3">
        <f t="shared" si="41"/>
        <v>83676.999999999985</v>
      </c>
      <c r="F278" s="3">
        <f t="shared" si="43"/>
        <v>5020.7000000000007</v>
      </c>
      <c r="G278" s="3">
        <f t="shared" si="43"/>
        <v>78656.299999999988</v>
      </c>
      <c r="H278" s="3">
        <f t="shared" si="43"/>
        <v>0</v>
      </c>
      <c r="I278" s="3">
        <f t="shared" si="43"/>
        <v>0</v>
      </c>
      <c r="J278" s="81"/>
      <c r="K278" s="60"/>
    </row>
    <row r="279" spans="1:11" outlineLevel="1">
      <c r="A279" s="59"/>
      <c r="B279" s="71"/>
      <c r="C279" s="93"/>
      <c r="D279" s="1">
        <v>2024</v>
      </c>
      <c r="E279" s="3">
        <f t="shared" si="41"/>
        <v>8735.4</v>
      </c>
      <c r="F279" s="3">
        <f t="shared" si="43"/>
        <v>524.1</v>
      </c>
      <c r="G279" s="3">
        <f t="shared" si="43"/>
        <v>8211.2999999999993</v>
      </c>
      <c r="H279" s="3">
        <f t="shared" si="43"/>
        <v>0</v>
      </c>
      <c r="I279" s="3">
        <f t="shared" si="43"/>
        <v>0</v>
      </c>
      <c r="J279" s="81"/>
      <c r="K279" s="60"/>
    </row>
    <row r="280" spans="1:11" ht="17.25" customHeight="1" outlineLevel="1">
      <c r="A280" s="59"/>
      <c r="B280" s="71"/>
      <c r="C280" s="93"/>
      <c r="D280" s="1">
        <v>2025</v>
      </c>
      <c r="E280" s="3">
        <f t="shared" si="41"/>
        <v>0</v>
      </c>
      <c r="F280" s="3">
        <f t="shared" si="43"/>
        <v>0</v>
      </c>
      <c r="G280" s="3">
        <f t="shared" si="43"/>
        <v>0</v>
      </c>
      <c r="H280" s="3">
        <f t="shared" si="43"/>
        <v>0</v>
      </c>
      <c r="I280" s="3">
        <f t="shared" si="43"/>
        <v>0</v>
      </c>
      <c r="J280" s="82"/>
      <c r="K280" s="60"/>
    </row>
    <row r="281" spans="1:11" ht="15" customHeight="1" outlineLevel="1">
      <c r="A281" s="59" t="s">
        <v>138</v>
      </c>
      <c r="B281" s="71" t="s">
        <v>139</v>
      </c>
      <c r="C281" s="59" t="s">
        <v>140</v>
      </c>
      <c r="D281" s="1" t="s">
        <v>8</v>
      </c>
      <c r="E281" s="3">
        <f>SUM(E282:E286)</f>
        <v>65067.6</v>
      </c>
      <c r="F281" s="3">
        <f>F282+F283+F284+F285+F286</f>
        <v>3904.1</v>
      </c>
      <c r="G281" s="3">
        <f>G282+G283+G284+G285+G286</f>
        <v>61163.5</v>
      </c>
      <c r="H281" s="3">
        <f>H282+H283+H284+H285+H286</f>
        <v>0</v>
      </c>
      <c r="I281" s="3">
        <f>SUM(I282:I286)</f>
        <v>0</v>
      </c>
      <c r="J281" s="71" t="s">
        <v>141</v>
      </c>
      <c r="K281" s="60" t="s">
        <v>75</v>
      </c>
    </row>
    <row r="282" spans="1:11" outlineLevel="1">
      <c r="A282" s="59"/>
      <c r="B282" s="71"/>
      <c r="C282" s="93"/>
      <c r="D282" s="1">
        <v>2021</v>
      </c>
      <c r="E282" s="3">
        <f>SUM(F282:I282)</f>
        <v>0</v>
      </c>
      <c r="F282" s="3">
        <v>0</v>
      </c>
      <c r="G282" s="3">
        <v>0</v>
      </c>
      <c r="H282" s="3">
        <v>0</v>
      </c>
      <c r="I282" s="3">
        <v>0</v>
      </c>
      <c r="J282" s="71"/>
      <c r="K282" s="60"/>
    </row>
    <row r="283" spans="1:11" outlineLevel="1">
      <c r="A283" s="59"/>
      <c r="B283" s="71"/>
      <c r="C283" s="93"/>
      <c r="D283" s="1">
        <v>2022</v>
      </c>
      <c r="E283" s="3">
        <f t="shared" ref="E283:E286" si="44">SUM(F283:I283)</f>
        <v>0</v>
      </c>
      <c r="F283" s="3">
        <v>0</v>
      </c>
      <c r="G283" s="3">
        <v>0</v>
      </c>
      <c r="H283" s="3">
        <v>0</v>
      </c>
      <c r="I283" s="3">
        <v>0</v>
      </c>
      <c r="J283" s="71"/>
      <c r="K283" s="60"/>
    </row>
    <row r="284" spans="1:11" outlineLevel="1">
      <c r="A284" s="59"/>
      <c r="B284" s="71"/>
      <c r="C284" s="93"/>
      <c r="D284" s="1">
        <v>2023</v>
      </c>
      <c r="E284" s="3">
        <f t="shared" si="44"/>
        <v>56332.2</v>
      </c>
      <c r="F284" s="3">
        <v>3380</v>
      </c>
      <c r="G284" s="3">
        <v>52952.2</v>
      </c>
      <c r="H284" s="3">
        <v>0</v>
      </c>
      <c r="I284" s="3">
        <v>0</v>
      </c>
      <c r="J284" s="71"/>
      <c r="K284" s="60"/>
    </row>
    <row r="285" spans="1:11" outlineLevel="1">
      <c r="A285" s="59"/>
      <c r="B285" s="71"/>
      <c r="C285" s="93"/>
      <c r="D285" s="1">
        <v>2024</v>
      </c>
      <c r="E285" s="3">
        <f t="shared" si="44"/>
        <v>8735.4</v>
      </c>
      <c r="F285" s="3">
        <v>524.1</v>
      </c>
      <c r="G285" s="3">
        <v>8211.2999999999993</v>
      </c>
      <c r="H285" s="3">
        <v>0</v>
      </c>
      <c r="I285" s="3">
        <v>0</v>
      </c>
      <c r="J285" s="71"/>
      <c r="K285" s="60"/>
    </row>
    <row r="286" spans="1:11" outlineLevel="1">
      <c r="A286" s="59"/>
      <c r="B286" s="71"/>
      <c r="C286" s="93"/>
      <c r="D286" s="1">
        <v>2025</v>
      </c>
      <c r="E286" s="3">
        <f t="shared" si="44"/>
        <v>0</v>
      </c>
      <c r="F286" s="3">
        <v>0</v>
      </c>
      <c r="G286" s="3">
        <v>0</v>
      </c>
      <c r="H286" s="3">
        <v>0</v>
      </c>
      <c r="I286" s="3">
        <v>0</v>
      </c>
      <c r="J286" s="71"/>
      <c r="K286" s="60"/>
    </row>
    <row r="287" spans="1:11" outlineLevel="1">
      <c r="A287" s="61" t="s">
        <v>142</v>
      </c>
      <c r="B287" s="80" t="s">
        <v>143</v>
      </c>
      <c r="C287" s="59" t="s">
        <v>144</v>
      </c>
      <c r="D287" s="1" t="s">
        <v>8</v>
      </c>
      <c r="E287" s="3">
        <f>SUM(F287:I287)</f>
        <v>50271.7</v>
      </c>
      <c r="F287" s="3">
        <f>SUM(F288:F292)</f>
        <v>3016.4000000000005</v>
      </c>
      <c r="G287" s="3">
        <f>SUM(G288:G292)</f>
        <v>47255.299999999996</v>
      </c>
      <c r="H287" s="3">
        <f>H$294+H$295+H$296+H$297+H$298</f>
        <v>0</v>
      </c>
      <c r="I287" s="3">
        <f>I$294+I$295+I$296+I$297+I$298</f>
        <v>0</v>
      </c>
      <c r="J287" s="80" t="s">
        <v>145</v>
      </c>
      <c r="K287" s="65" t="s">
        <v>75</v>
      </c>
    </row>
    <row r="288" spans="1:11" outlineLevel="1">
      <c r="A288" s="95"/>
      <c r="B288" s="95"/>
      <c r="C288" s="93"/>
      <c r="D288" s="1">
        <v>2021</v>
      </c>
      <c r="E288" s="3">
        <v>5864.3</v>
      </c>
      <c r="F288" s="3">
        <f>E288-G288</f>
        <v>351.90000000000055</v>
      </c>
      <c r="G288" s="3">
        <v>5512.4</v>
      </c>
      <c r="H288" s="2">
        <v>0</v>
      </c>
      <c r="I288" s="2">
        <v>0</v>
      </c>
      <c r="J288" s="95"/>
      <c r="K288" s="95"/>
    </row>
    <row r="289" spans="1:13" outlineLevel="1">
      <c r="A289" s="95"/>
      <c r="B289" s="95"/>
      <c r="C289" s="93"/>
      <c r="D289" s="1">
        <v>2022</v>
      </c>
      <c r="E289" s="3">
        <v>17062.599999999999</v>
      </c>
      <c r="F289" s="3">
        <f>E289-G289</f>
        <v>1023.7999999999993</v>
      </c>
      <c r="G289" s="3">
        <v>16038.8</v>
      </c>
      <c r="H289" s="2">
        <v>0</v>
      </c>
      <c r="I289" s="2">
        <v>0</v>
      </c>
      <c r="J289" s="95"/>
      <c r="K289" s="95"/>
    </row>
    <row r="290" spans="1:13" outlineLevel="1">
      <c r="A290" s="95"/>
      <c r="B290" s="95"/>
      <c r="C290" s="93"/>
      <c r="D290" s="1">
        <v>2023</v>
      </c>
      <c r="E290" s="3">
        <v>27344.799999999999</v>
      </c>
      <c r="F290" s="3">
        <f>E290-G290</f>
        <v>1640.7000000000007</v>
      </c>
      <c r="G290" s="3">
        <v>25704.1</v>
      </c>
      <c r="H290" s="2">
        <v>0</v>
      </c>
      <c r="I290" s="2">
        <v>0</v>
      </c>
      <c r="J290" s="95"/>
      <c r="K290" s="95"/>
    </row>
    <row r="291" spans="1:13" outlineLevel="1">
      <c r="A291" s="95"/>
      <c r="B291" s="95"/>
      <c r="C291" s="93"/>
      <c r="D291" s="1">
        <v>2024</v>
      </c>
      <c r="E291" s="3">
        <v>0</v>
      </c>
      <c r="F291" s="3">
        <v>0</v>
      </c>
      <c r="G291" s="3">
        <v>0</v>
      </c>
      <c r="H291" s="2">
        <v>0</v>
      </c>
      <c r="I291" s="2">
        <v>0</v>
      </c>
      <c r="J291" s="95"/>
      <c r="K291" s="95"/>
    </row>
    <row r="292" spans="1:13" outlineLevel="1">
      <c r="A292" s="96"/>
      <c r="B292" s="96"/>
      <c r="C292" s="93"/>
      <c r="D292" s="1">
        <v>2025</v>
      </c>
      <c r="E292" s="3">
        <v>0</v>
      </c>
      <c r="F292" s="3">
        <v>0</v>
      </c>
      <c r="G292" s="3">
        <v>0</v>
      </c>
      <c r="H292" s="2">
        <v>0</v>
      </c>
      <c r="I292" s="2">
        <v>0</v>
      </c>
      <c r="J292" s="96"/>
      <c r="K292" s="96"/>
    </row>
    <row r="293" spans="1:13" ht="15" customHeight="1" outlineLevel="1">
      <c r="A293" s="59" t="s">
        <v>146</v>
      </c>
      <c r="B293" s="71" t="s">
        <v>147</v>
      </c>
      <c r="C293" s="59" t="s">
        <v>57</v>
      </c>
      <c r="D293" s="1" t="s">
        <v>8</v>
      </c>
      <c r="E293" s="3">
        <f>SUM(E294:E298)</f>
        <v>466244.51702000003</v>
      </c>
      <c r="F293" s="3">
        <f>SUM(F294:F298)</f>
        <v>97716.887020000009</v>
      </c>
      <c r="G293" s="3">
        <f>SUM(G294:G298)</f>
        <v>368527.63</v>
      </c>
      <c r="H293" s="3">
        <f>SUM(H294:H298)</f>
        <v>0</v>
      </c>
      <c r="I293" s="3">
        <f>SUM(I294:I298)</f>
        <v>0</v>
      </c>
      <c r="J293" s="97" t="s">
        <v>148</v>
      </c>
      <c r="K293" s="60" t="s">
        <v>149</v>
      </c>
      <c r="L293" s="16"/>
      <c r="M293" s="16"/>
    </row>
    <row r="294" spans="1:13" outlineLevel="1">
      <c r="A294" s="59"/>
      <c r="B294" s="71"/>
      <c r="C294" s="93"/>
      <c r="D294" s="1">
        <v>2021</v>
      </c>
      <c r="E294" s="3">
        <f>SUM(F294:I294)</f>
        <v>102780.27872</v>
      </c>
      <c r="F294" s="3">
        <f>F300++F306+F312+F318+F324+F330+F336</f>
        <v>24575.778720000002</v>
      </c>
      <c r="G294" s="3">
        <f t="shared" ref="G294:I294" si="45">G300++G306+G312+G318+G324+G330+G336</f>
        <v>78204.5</v>
      </c>
      <c r="H294" s="3">
        <f t="shared" si="45"/>
        <v>0</v>
      </c>
      <c r="I294" s="3">
        <f t="shared" si="45"/>
        <v>0</v>
      </c>
      <c r="J294" s="98"/>
      <c r="K294" s="60"/>
      <c r="L294" s="16"/>
      <c r="M294" s="16"/>
    </row>
    <row r="295" spans="1:13" outlineLevel="1">
      <c r="A295" s="59"/>
      <c r="B295" s="71"/>
      <c r="C295" s="93"/>
      <c r="D295" s="1">
        <v>2022</v>
      </c>
      <c r="E295" s="3">
        <f>SUM(F295:I295)</f>
        <v>119278.91915</v>
      </c>
      <c r="F295" s="3">
        <f t="shared" ref="F295:I298" si="46">F301++F307+F313+F319+F325+F331+F337</f>
        <v>26433.519150000004</v>
      </c>
      <c r="G295" s="3">
        <f t="shared" si="46"/>
        <v>92845.4</v>
      </c>
      <c r="H295" s="3">
        <f t="shared" si="46"/>
        <v>0</v>
      </c>
      <c r="I295" s="3">
        <f t="shared" si="46"/>
        <v>0</v>
      </c>
      <c r="J295" s="98"/>
      <c r="K295" s="60"/>
      <c r="L295" s="16"/>
      <c r="M295" s="16"/>
    </row>
    <row r="296" spans="1:13" outlineLevel="1">
      <c r="A296" s="59"/>
      <c r="B296" s="71"/>
      <c r="C296" s="93"/>
      <c r="D296" s="1">
        <v>2023</v>
      </c>
      <c r="E296" s="3">
        <f>SUM(F296:I296)</f>
        <v>156957.81915</v>
      </c>
      <c r="F296" s="3">
        <f>F302++F308+F314+F320+F326+F332+F338</f>
        <v>21890.329150000005</v>
      </c>
      <c r="G296" s="3">
        <f t="shared" si="46"/>
        <v>135067.49</v>
      </c>
      <c r="H296" s="3">
        <f t="shared" si="46"/>
        <v>0</v>
      </c>
      <c r="I296" s="3">
        <f t="shared" si="46"/>
        <v>0</v>
      </c>
      <c r="J296" s="98"/>
      <c r="K296" s="60"/>
    </row>
    <row r="297" spans="1:13" outlineLevel="1">
      <c r="A297" s="59"/>
      <c r="B297" s="71"/>
      <c r="C297" s="93"/>
      <c r="D297" s="1">
        <v>2024</v>
      </c>
      <c r="E297" s="3">
        <f>SUM(F297:I297)</f>
        <v>87227.5</v>
      </c>
      <c r="F297" s="3">
        <f t="shared" si="46"/>
        <v>24817.26</v>
      </c>
      <c r="G297" s="3">
        <f t="shared" si="46"/>
        <v>62410.240000000005</v>
      </c>
      <c r="H297" s="3">
        <f t="shared" si="46"/>
        <v>0</v>
      </c>
      <c r="I297" s="3">
        <f t="shared" si="46"/>
        <v>0</v>
      </c>
      <c r="J297" s="98"/>
      <c r="K297" s="60"/>
    </row>
    <row r="298" spans="1:13" ht="40.5" customHeight="1" outlineLevel="1">
      <c r="A298" s="59"/>
      <c r="B298" s="71"/>
      <c r="C298" s="93"/>
      <c r="D298" s="1">
        <v>2025</v>
      </c>
      <c r="E298" s="3">
        <f>SUM(F298:I298)</f>
        <v>0</v>
      </c>
      <c r="F298" s="3">
        <f t="shared" si="46"/>
        <v>0</v>
      </c>
      <c r="G298" s="3">
        <f t="shared" si="46"/>
        <v>0</v>
      </c>
      <c r="H298" s="3">
        <f t="shared" si="46"/>
        <v>0</v>
      </c>
      <c r="I298" s="3">
        <f t="shared" si="46"/>
        <v>0</v>
      </c>
      <c r="J298" s="99"/>
      <c r="K298" s="60"/>
    </row>
    <row r="299" spans="1:13" ht="15.75" customHeight="1" outlineLevel="1">
      <c r="A299" s="59" t="s">
        <v>150</v>
      </c>
      <c r="B299" s="71" t="s">
        <v>151</v>
      </c>
      <c r="C299" s="59" t="s">
        <v>57</v>
      </c>
      <c r="D299" s="1" t="s">
        <v>8</v>
      </c>
      <c r="E299" s="2">
        <f>E300+E301+E302+E303+E304</f>
        <v>19149.199999999997</v>
      </c>
      <c r="F299" s="2">
        <f>F300+F301+F302+F303+F304</f>
        <v>1149.01702</v>
      </c>
      <c r="G299" s="2">
        <f>G300+G301+G302+G303+G304</f>
        <v>18000</v>
      </c>
      <c r="H299" s="3">
        <f>H300+H301+H304</f>
        <v>0</v>
      </c>
      <c r="I299" s="3">
        <f>I300+I301+I304</f>
        <v>0</v>
      </c>
      <c r="J299" s="71" t="s">
        <v>152</v>
      </c>
      <c r="K299" s="60" t="s">
        <v>153</v>
      </c>
    </row>
    <row r="300" spans="1:13" ht="15.75" customHeight="1" outlineLevel="1">
      <c r="A300" s="59"/>
      <c r="B300" s="71"/>
      <c r="C300" s="93"/>
      <c r="D300" s="1">
        <v>2021</v>
      </c>
      <c r="E300" s="3">
        <v>6383</v>
      </c>
      <c r="F300" s="3">
        <v>382.97872000000001</v>
      </c>
      <c r="G300" s="3">
        <v>6000</v>
      </c>
      <c r="H300" s="3">
        <v>0</v>
      </c>
      <c r="I300" s="3">
        <v>0</v>
      </c>
      <c r="J300" s="71"/>
      <c r="K300" s="60"/>
    </row>
    <row r="301" spans="1:13" ht="15.75" customHeight="1" outlineLevel="1">
      <c r="A301" s="59"/>
      <c r="B301" s="71"/>
      <c r="C301" s="93"/>
      <c r="D301" s="1">
        <v>2022</v>
      </c>
      <c r="E301" s="3">
        <v>4255.3999999999996</v>
      </c>
      <c r="F301" s="3">
        <v>255.31915000000001</v>
      </c>
      <c r="G301" s="3">
        <v>4000</v>
      </c>
      <c r="H301" s="2">
        <v>0</v>
      </c>
      <c r="I301" s="2">
        <v>0</v>
      </c>
      <c r="J301" s="71"/>
      <c r="K301" s="60"/>
    </row>
    <row r="302" spans="1:13" ht="15.75" customHeight="1" outlineLevel="1">
      <c r="A302" s="59"/>
      <c r="B302" s="71"/>
      <c r="C302" s="93"/>
      <c r="D302" s="1">
        <v>2023</v>
      </c>
      <c r="E302" s="3">
        <v>4255.3999999999996</v>
      </c>
      <c r="F302" s="3">
        <v>255.31915000000001</v>
      </c>
      <c r="G302" s="3">
        <v>4000</v>
      </c>
      <c r="H302" s="2">
        <v>0</v>
      </c>
      <c r="I302" s="2">
        <v>0</v>
      </c>
      <c r="J302" s="71"/>
      <c r="K302" s="60"/>
    </row>
    <row r="303" spans="1:13" ht="15.75" customHeight="1" outlineLevel="1">
      <c r="A303" s="59"/>
      <c r="B303" s="71"/>
      <c r="C303" s="93"/>
      <c r="D303" s="1">
        <v>2024</v>
      </c>
      <c r="E303" s="3">
        <f>SUM(F303:I303)</f>
        <v>4255.3999999999996</v>
      </c>
      <c r="F303" s="3">
        <v>255.4</v>
      </c>
      <c r="G303" s="3">
        <v>4000</v>
      </c>
      <c r="H303" s="2">
        <v>0</v>
      </c>
      <c r="I303" s="2">
        <v>0</v>
      </c>
      <c r="J303" s="71"/>
      <c r="K303" s="60"/>
    </row>
    <row r="304" spans="1:13" ht="27.75" customHeight="1" outlineLevel="1">
      <c r="A304" s="59"/>
      <c r="B304" s="71"/>
      <c r="C304" s="93"/>
      <c r="D304" s="1">
        <v>2025</v>
      </c>
      <c r="E304" s="2">
        <v>0</v>
      </c>
      <c r="F304" s="2">
        <v>0</v>
      </c>
      <c r="G304" s="2">
        <v>0</v>
      </c>
      <c r="H304" s="2">
        <v>0</v>
      </c>
      <c r="I304" s="2">
        <v>0</v>
      </c>
      <c r="J304" s="71"/>
      <c r="K304" s="60"/>
    </row>
    <row r="305" spans="1:11" ht="15.75" customHeight="1" outlineLevel="1">
      <c r="A305" s="59" t="s">
        <v>154</v>
      </c>
      <c r="B305" s="71" t="s">
        <v>155</v>
      </c>
      <c r="C305" s="59" t="s">
        <v>57</v>
      </c>
      <c r="D305" s="1" t="s">
        <v>8</v>
      </c>
      <c r="E305" s="2">
        <f>F305+G305+H305+I305</f>
        <v>151253.90000000002</v>
      </c>
      <c r="F305" s="2">
        <f>SUM(F306:F310)</f>
        <v>12701.700000000004</v>
      </c>
      <c r="G305" s="2">
        <f>SUM(G306:G310)</f>
        <v>138552.20000000001</v>
      </c>
      <c r="H305" s="2">
        <f>SUM(H306:H310)</f>
        <v>0</v>
      </c>
      <c r="I305" s="2">
        <f>SUM(I306:I310)</f>
        <v>0</v>
      </c>
      <c r="J305" s="71" t="s">
        <v>156</v>
      </c>
      <c r="K305" s="60" t="s">
        <v>75</v>
      </c>
    </row>
    <row r="306" spans="1:11" ht="15.75" customHeight="1" outlineLevel="1">
      <c r="A306" s="59"/>
      <c r="B306" s="71"/>
      <c r="C306" s="93"/>
      <c r="D306" s="1">
        <v>2021</v>
      </c>
      <c r="E306" s="2">
        <v>35445.199999999997</v>
      </c>
      <c r="F306" s="2">
        <v>2126.6999999999998</v>
      </c>
      <c r="G306" s="2">
        <v>33318.400000000001</v>
      </c>
      <c r="H306" s="3">
        <v>0</v>
      </c>
      <c r="I306" s="3">
        <v>0</v>
      </c>
      <c r="J306" s="71"/>
      <c r="K306" s="60"/>
    </row>
    <row r="307" spans="1:11" ht="15.75" customHeight="1" outlineLevel="1">
      <c r="A307" s="59"/>
      <c r="B307" s="71"/>
      <c r="C307" s="93"/>
      <c r="D307" s="1">
        <v>2022</v>
      </c>
      <c r="E307" s="2">
        <v>51306.6</v>
      </c>
      <c r="F307" s="2">
        <f>E307-G307</f>
        <v>3078.4000000000015</v>
      </c>
      <c r="G307" s="2">
        <v>48228.2</v>
      </c>
      <c r="H307" s="2">
        <v>0</v>
      </c>
      <c r="I307" s="2">
        <v>0</v>
      </c>
      <c r="J307" s="71"/>
      <c r="K307" s="60"/>
    </row>
    <row r="308" spans="1:11" ht="15.75" customHeight="1" outlineLevel="1">
      <c r="A308" s="59"/>
      <c r="B308" s="71"/>
      <c r="C308" s="93"/>
      <c r="D308" s="1">
        <v>2023</v>
      </c>
      <c r="E308" s="2">
        <v>51229.4</v>
      </c>
      <c r="F308" s="2">
        <f>E308-G308</f>
        <v>3073.8000000000029</v>
      </c>
      <c r="G308" s="2">
        <v>48155.6</v>
      </c>
      <c r="H308" s="2">
        <v>0</v>
      </c>
      <c r="I308" s="2">
        <v>0</v>
      </c>
      <c r="J308" s="71"/>
      <c r="K308" s="60"/>
    </row>
    <row r="309" spans="1:11" ht="15.75" customHeight="1" outlineLevel="1">
      <c r="A309" s="59"/>
      <c r="B309" s="71"/>
      <c r="C309" s="93"/>
      <c r="D309" s="1">
        <v>2024</v>
      </c>
      <c r="E309" s="2">
        <f>F309+G309</f>
        <v>13272.8</v>
      </c>
      <c r="F309" s="2">
        <v>4422.8</v>
      </c>
      <c r="G309" s="2">
        <v>8850</v>
      </c>
      <c r="H309" s="2">
        <v>0</v>
      </c>
      <c r="I309" s="2">
        <v>0</v>
      </c>
      <c r="J309" s="71"/>
      <c r="K309" s="60"/>
    </row>
    <row r="310" spans="1:11" ht="15.75" customHeight="1" outlineLevel="1">
      <c r="A310" s="59"/>
      <c r="B310" s="71"/>
      <c r="C310" s="93"/>
      <c r="D310" s="1">
        <v>2025</v>
      </c>
      <c r="E310" s="2">
        <v>0</v>
      </c>
      <c r="F310" s="2">
        <v>0</v>
      </c>
      <c r="G310" s="2">
        <v>0</v>
      </c>
      <c r="H310" s="2">
        <v>0</v>
      </c>
      <c r="I310" s="2">
        <v>0</v>
      </c>
      <c r="J310" s="71"/>
      <c r="K310" s="60"/>
    </row>
    <row r="311" spans="1:11" ht="15.75" customHeight="1" outlineLevel="1">
      <c r="A311" s="59" t="s">
        <v>157</v>
      </c>
      <c r="B311" s="71" t="s">
        <v>158</v>
      </c>
      <c r="C311" s="59" t="s">
        <v>57</v>
      </c>
      <c r="D311" s="1" t="s">
        <v>8</v>
      </c>
      <c r="E311" s="2">
        <f>E312+E313+E314+E315+E316</f>
        <v>17040.16</v>
      </c>
      <c r="F311" s="2">
        <f>SUM(F312:F316)</f>
        <v>1000.1600000000002</v>
      </c>
      <c r="G311" s="2">
        <f>SUM(G312:G316)</f>
        <v>16040</v>
      </c>
      <c r="H311" s="2">
        <f>SUM(H312:H316)</f>
        <v>0</v>
      </c>
      <c r="I311" s="2">
        <f>SUM(I312:I316)</f>
        <v>0</v>
      </c>
      <c r="J311" s="80" t="s">
        <v>159</v>
      </c>
      <c r="K311" s="65" t="s">
        <v>75</v>
      </c>
    </row>
    <row r="312" spans="1:11" ht="15.75" customHeight="1" outlineLevel="1">
      <c r="A312" s="59"/>
      <c r="B312" s="71"/>
      <c r="C312" s="93"/>
      <c r="D312" s="1">
        <v>2021</v>
      </c>
      <c r="E312" s="2">
        <v>3489.4</v>
      </c>
      <c r="F312" s="2">
        <f>E312-G312</f>
        <v>209.40000000000009</v>
      </c>
      <c r="G312" s="2">
        <v>3280</v>
      </c>
      <c r="H312" s="3">
        <v>0</v>
      </c>
      <c r="I312" s="3">
        <v>0</v>
      </c>
      <c r="J312" s="81"/>
      <c r="K312" s="66"/>
    </row>
    <row r="313" spans="1:11" ht="15.75" customHeight="1" outlineLevel="1">
      <c r="A313" s="59"/>
      <c r="B313" s="71"/>
      <c r="C313" s="93"/>
      <c r="D313" s="1">
        <v>2022</v>
      </c>
      <c r="E313" s="2">
        <v>3489.4</v>
      </c>
      <c r="F313" s="2">
        <f>E313-G313</f>
        <v>209.40000000000009</v>
      </c>
      <c r="G313" s="2">
        <v>3280</v>
      </c>
      <c r="H313" s="3">
        <v>0</v>
      </c>
      <c r="I313" s="3">
        <v>0</v>
      </c>
      <c r="J313" s="81"/>
      <c r="K313" s="66"/>
    </row>
    <row r="314" spans="1:11" ht="15.75" customHeight="1" outlineLevel="1">
      <c r="A314" s="59"/>
      <c r="B314" s="71"/>
      <c r="C314" s="93"/>
      <c r="D314" s="1">
        <v>2023</v>
      </c>
      <c r="E314" s="2">
        <v>6572</v>
      </c>
      <c r="F314" s="2">
        <f>E314-G314</f>
        <v>372</v>
      </c>
      <c r="G314" s="2">
        <v>6200</v>
      </c>
      <c r="H314" s="3">
        <v>0</v>
      </c>
      <c r="I314" s="3">
        <v>0</v>
      </c>
      <c r="J314" s="81"/>
      <c r="K314" s="66"/>
    </row>
    <row r="315" spans="1:11" ht="15.75" customHeight="1" outlineLevel="1">
      <c r="A315" s="59"/>
      <c r="B315" s="71"/>
      <c r="C315" s="93"/>
      <c r="D315" s="1">
        <v>2024</v>
      </c>
      <c r="E315" s="2">
        <f>F315+G315+H315+I315</f>
        <v>3489.36</v>
      </c>
      <c r="F315" s="2">
        <v>209.36</v>
      </c>
      <c r="G315" s="2">
        <v>3280</v>
      </c>
      <c r="H315" s="3">
        <v>0</v>
      </c>
      <c r="I315" s="3">
        <v>0</v>
      </c>
      <c r="J315" s="81"/>
      <c r="K315" s="66"/>
    </row>
    <row r="316" spans="1:11" ht="15.75" customHeight="1" outlineLevel="1">
      <c r="A316" s="59"/>
      <c r="B316" s="71"/>
      <c r="C316" s="93"/>
      <c r="D316" s="1">
        <v>2025</v>
      </c>
      <c r="E316" s="2">
        <v>0</v>
      </c>
      <c r="F316" s="2">
        <v>0</v>
      </c>
      <c r="G316" s="2">
        <v>0</v>
      </c>
      <c r="H316" s="2">
        <v>0</v>
      </c>
      <c r="I316" s="2">
        <v>0</v>
      </c>
      <c r="J316" s="82"/>
      <c r="K316" s="67"/>
    </row>
    <row r="317" spans="1:11" ht="15.75" customHeight="1" outlineLevel="1">
      <c r="A317" s="59" t="s">
        <v>160</v>
      </c>
      <c r="B317" s="71" t="s">
        <v>161</v>
      </c>
      <c r="C317" s="59" t="s">
        <v>162</v>
      </c>
      <c r="D317" s="1" t="s">
        <v>8</v>
      </c>
      <c r="E317" s="2">
        <f>SUM(F317:I317)</f>
        <v>76213.040000000008</v>
      </c>
      <c r="F317" s="2">
        <f>SUM(F318:F322)</f>
        <v>26245.1</v>
      </c>
      <c r="G317" s="2">
        <f t="shared" ref="G317:I317" si="47">SUM(G318:G322)</f>
        <v>49967.94</v>
      </c>
      <c r="H317" s="2">
        <f t="shared" si="47"/>
        <v>0</v>
      </c>
      <c r="I317" s="2">
        <f t="shared" si="47"/>
        <v>0</v>
      </c>
      <c r="J317" s="80" t="s">
        <v>163</v>
      </c>
      <c r="K317" s="65" t="s">
        <v>75</v>
      </c>
    </row>
    <row r="318" spans="1:11" ht="15.75" customHeight="1" outlineLevel="1">
      <c r="A318" s="59"/>
      <c r="B318" s="71"/>
      <c r="C318" s="93"/>
      <c r="D318" s="1">
        <v>2021</v>
      </c>
      <c r="E318" s="3">
        <f>SUM(F318:I318)</f>
        <v>14912.6</v>
      </c>
      <c r="F318" s="3">
        <v>6107.9</v>
      </c>
      <c r="G318" s="3">
        <v>8804.7000000000007</v>
      </c>
      <c r="H318" s="3">
        <v>0</v>
      </c>
      <c r="I318" s="3">
        <v>0</v>
      </c>
      <c r="J318" s="81"/>
      <c r="K318" s="66"/>
    </row>
    <row r="319" spans="1:11" ht="15.75" customHeight="1" outlineLevel="1">
      <c r="A319" s="59"/>
      <c r="B319" s="71"/>
      <c r="C319" s="93"/>
      <c r="D319" s="1">
        <v>2022</v>
      </c>
      <c r="E319" s="3">
        <f t="shared" ref="E319:E322" si="48">SUM(F319:I319)</f>
        <v>14514.1</v>
      </c>
      <c r="F319" s="3">
        <v>6493.5</v>
      </c>
      <c r="G319" s="3">
        <v>8020.6</v>
      </c>
      <c r="H319" s="3">
        <v>0</v>
      </c>
      <c r="I319" s="3">
        <v>0</v>
      </c>
      <c r="J319" s="81"/>
      <c r="K319" s="66"/>
    </row>
    <row r="320" spans="1:11" ht="15.75" customHeight="1" outlineLevel="1">
      <c r="A320" s="59"/>
      <c r="B320" s="71"/>
      <c r="C320" s="93"/>
      <c r="D320" s="1">
        <v>2023</v>
      </c>
      <c r="E320" s="3">
        <f t="shared" si="48"/>
        <v>33541.599999999999</v>
      </c>
      <c r="F320" s="3">
        <v>7541.6</v>
      </c>
      <c r="G320" s="3">
        <v>26000</v>
      </c>
      <c r="H320" s="3">
        <v>0</v>
      </c>
      <c r="I320" s="3">
        <v>0</v>
      </c>
      <c r="J320" s="81"/>
      <c r="K320" s="66"/>
    </row>
    <row r="321" spans="1:11" ht="15.75" customHeight="1" outlineLevel="1">
      <c r="A321" s="59"/>
      <c r="B321" s="71"/>
      <c r="C321" s="93"/>
      <c r="D321" s="1">
        <v>2024</v>
      </c>
      <c r="E321" s="3">
        <f t="shared" si="48"/>
        <v>13244.740000000002</v>
      </c>
      <c r="F321" s="3">
        <v>6102.1</v>
      </c>
      <c r="G321" s="3">
        <v>7142.64</v>
      </c>
      <c r="H321" s="3">
        <v>0</v>
      </c>
      <c r="I321" s="3">
        <v>0</v>
      </c>
      <c r="J321" s="81"/>
      <c r="K321" s="66"/>
    </row>
    <row r="322" spans="1:11" ht="15.75" customHeight="1" outlineLevel="1">
      <c r="A322" s="59"/>
      <c r="B322" s="71"/>
      <c r="C322" s="93"/>
      <c r="D322" s="1">
        <v>2025</v>
      </c>
      <c r="E322" s="3">
        <f t="shared" si="48"/>
        <v>0</v>
      </c>
      <c r="F322" s="3">
        <v>0</v>
      </c>
      <c r="G322" s="3">
        <v>0</v>
      </c>
      <c r="H322" s="2">
        <v>0</v>
      </c>
      <c r="I322" s="2">
        <v>0</v>
      </c>
      <c r="J322" s="82"/>
      <c r="K322" s="67"/>
    </row>
    <row r="323" spans="1:11" ht="15.75" customHeight="1" outlineLevel="1">
      <c r="A323" s="59" t="s">
        <v>164</v>
      </c>
      <c r="B323" s="71" t="s">
        <v>301</v>
      </c>
      <c r="C323" s="59" t="s">
        <v>57</v>
      </c>
      <c r="D323" s="1" t="s">
        <v>8</v>
      </c>
      <c r="E323" s="2">
        <f>E324+E325+E326+E327+E328</f>
        <v>66826.8</v>
      </c>
      <c r="F323" s="2">
        <f>F324+F325+F326+F327+F328</f>
        <v>26858.3</v>
      </c>
      <c r="G323" s="2">
        <f>G324+G325+G326+G327+G328</f>
        <v>39968.5</v>
      </c>
      <c r="H323" s="2">
        <f>H324+H325+H326+H327+H328</f>
        <v>0</v>
      </c>
      <c r="I323" s="2">
        <f>I324+I325+I326+I327+I328</f>
        <v>0</v>
      </c>
      <c r="J323" s="80" t="s">
        <v>165</v>
      </c>
      <c r="K323" s="65" t="s">
        <v>75</v>
      </c>
    </row>
    <row r="324" spans="1:11" ht="15.75" customHeight="1" outlineLevel="1">
      <c r="A324" s="59"/>
      <c r="B324" s="71"/>
      <c r="C324" s="93"/>
      <c r="D324" s="1">
        <v>2021</v>
      </c>
      <c r="E324" s="3">
        <v>14698.7</v>
      </c>
      <c r="F324" s="3">
        <f>E324-G324</f>
        <v>5894</v>
      </c>
      <c r="G324" s="3">
        <v>8804.7000000000007</v>
      </c>
      <c r="H324" s="3">
        <v>0</v>
      </c>
      <c r="I324" s="3">
        <v>0</v>
      </c>
      <c r="J324" s="81"/>
      <c r="K324" s="66"/>
    </row>
    <row r="325" spans="1:11" ht="15.75" customHeight="1" outlineLevel="1">
      <c r="A325" s="59"/>
      <c r="B325" s="71"/>
      <c r="C325" s="93"/>
      <c r="D325" s="1">
        <v>2022</v>
      </c>
      <c r="E325" s="3">
        <v>16137.6</v>
      </c>
      <c r="F325" s="3">
        <f>E325-G325</f>
        <v>8117</v>
      </c>
      <c r="G325" s="3">
        <v>8020.6</v>
      </c>
      <c r="H325" s="3">
        <v>0</v>
      </c>
      <c r="I325" s="3">
        <v>0</v>
      </c>
      <c r="J325" s="81"/>
      <c r="K325" s="66"/>
    </row>
    <row r="326" spans="1:11" ht="15.75" customHeight="1" outlineLevel="1">
      <c r="A326" s="59"/>
      <c r="B326" s="71"/>
      <c r="C326" s="93"/>
      <c r="D326" s="1">
        <v>2023</v>
      </c>
      <c r="E326" s="3">
        <f>SUM(F326:I326)</f>
        <v>23391.3</v>
      </c>
      <c r="F326" s="3">
        <v>8498.5</v>
      </c>
      <c r="G326" s="3">
        <v>14892.8</v>
      </c>
      <c r="H326" s="3">
        <v>0</v>
      </c>
      <c r="I326" s="3">
        <v>0</v>
      </c>
      <c r="J326" s="81"/>
      <c r="K326" s="66"/>
    </row>
    <row r="327" spans="1:11" ht="15.75" customHeight="1" outlineLevel="1">
      <c r="A327" s="59"/>
      <c r="B327" s="71"/>
      <c r="C327" s="93"/>
      <c r="D327" s="1">
        <v>2024</v>
      </c>
      <c r="E327" s="3">
        <f>SUM(F327:I327)</f>
        <v>12599.2</v>
      </c>
      <c r="F327" s="2">
        <v>4348.8</v>
      </c>
      <c r="G327" s="3">
        <v>8250.4</v>
      </c>
      <c r="H327" s="3">
        <v>0</v>
      </c>
      <c r="I327" s="3">
        <v>0</v>
      </c>
      <c r="J327" s="81"/>
      <c r="K327" s="66"/>
    </row>
    <row r="328" spans="1:11" ht="15.75" customHeight="1" outlineLevel="1">
      <c r="A328" s="59"/>
      <c r="B328" s="71"/>
      <c r="C328" s="93"/>
      <c r="D328" s="1">
        <v>2025</v>
      </c>
      <c r="E328" s="2">
        <v>0</v>
      </c>
      <c r="F328" s="2">
        <v>0</v>
      </c>
      <c r="G328" s="2">
        <v>0</v>
      </c>
      <c r="H328" s="2">
        <v>0</v>
      </c>
      <c r="I328" s="2">
        <v>0</v>
      </c>
      <c r="J328" s="82"/>
      <c r="K328" s="67"/>
    </row>
    <row r="329" spans="1:11" ht="15.75" customHeight="1" outlineLevel="1">
      <c r="A329" s="59" t="s">
        <v>166</v>
      </c>
      <c r="B329" s="71" t="s">
        <v>167</v>
      </c>
      <c r="C329" s="59" t="s">
        <v>168</v>
      </c>
      <c r="D329" s="1" t="s">
        <v>8</v>
      </c>
      <c r="E329" s="2">
        <f>E330+E331+E332+E333+E334</f>
        <v>7274.9</v>
      </c>
      <c r="F329" s="2">
        <f>F330+F331+F332+F333+F334</f>
        <v>2774.8999999999996</v>
      </c>
      <c r="G329" s="2">
        <f>G330+G331+G332+G333+G334</f>
        <v>4500</v>
      </c>
      <c r="H329" s="2">
        <f>H330+H331+H332+H333+H334</f>
        <v>0</v>
      </c>
      <c r="I329" s="2">
        <f>I330+I331+I332+I333+I334</f>
        <v>0</v>
      </c>
      <c r="J329" s="80" t="s">
        <v>169</v>
      </c>
      <c r="K329" s="65" t="s">
        <v>75</v>
      </c>
    </row>
    <row r="330" spans="1:11" ht="15.75" customHeight="1" outlineLevel="1">
      <c r="A330" s="59"/>
      <c r="B330" s="71"/>
      <c r="C330" s="93"/>
      <c r="D330" s="1">
        <v>2021</v>
      </c>
      <c r="E330" s="2">
        <v>2794.6</v>
      </c>
      <c r="F330" s="2">
        <f>E330-G330</f>
        <v>1294.5999999999999</v>
      </c>
      <c r="G330" s="2">
        <v>1500</v>
      </c>
      <c r="H330" s="3">
        <v>0</v>
      </c>
      <c r="I330" s="3">
        <v>0</v>
      </c>
      <c r="J330" s="81"/>
      <c r="K330" s="66"/>
    </row>
    <row r="331" spans="1:11" ht="15.75" customHeight="1" outlineLevel="1">
      <c r="A331" s="59"/>
      <c r="B331" s="71"/>
      <c r="C331" s="93"/>
      <c r="D331" s="1">
        <v>2022</v>
      </c>
      <c r="E331" s="2">
        <v>1595.7</v>
      </c>
      <c r="F331" s="2">
        <v>95.7</v>
      </c>
      <c r="G331" s="2">
        <v>1500</v>
      </c>
      <c r="H331" s="2">
        <v>0</v>
      </c>
      <c r="I331" s="2">
        <v>0</v>
      </c>
      <c r="J331" s="81"/>
      <c r="K331" s="66"/>
    </row>
    <row r="332" spans="1:11" ht="15.75" customHeight="1" outlineLevel="1">
      <c r="A332" s="59"/>
      <c r="B332" s="71"/>
      <c r="C332" s="93"/>
      <c r="D332" s="1">
        <v>2023</v>
      </c>
      <c r="E332" s="2">
        <v>1590</v>
      </c>
      <c r="F332" s="2">
        <v>90</v>
      </c>
      <c r="G332" s="2">
        <v>1500</v>
      </c>
      <c r="H332" s="2">
        <v>0</v>
      </c>
      <c r="I332" s="2">
        <v>0</v>
      </c>
      <c r="J332" s="81"/>
      <c r="K332" s="66"/>
    </row>
    <row r="333" spans="1:11" ht="15.75" customHeight="1" outlineLevel="1">
      <c r="A333" s="59"/>
      <c r="B333" s="71"/>
      <c r="C333" s="93"/>
      <c r="D333" s="1">
        <v>2024</v>
      </c>
      <c r="E333" s="2">
        <f>F333+G333+H333+I333</f>
        <v>1294.5999999999999</v>
      </c>
      <c r="F333" s="2">
        <v>1294.5999999999999</v>
      </c>
      <c r="G333" s="2">
        <v>0</v>
      </c>
      <c r="H333" s="2">
        <v>0</v>
      </c>
      <c r="I333" s="2">
        <v>0</v>
      </c>
      <c r="J333" s="81"/>
      <c r="K333" s="66"/>
    </row>
    <row r="334" spans="1:11" ht="15.75" customHeight="1" outlineLevel="1">
      <c r="A334" s="59"/>
      <c r="B334" s="71"/>
      <c r="C334" s="93"/>
      <c r="D334" s="1">
        <v>2025</v>
      </c>
      <c r="E334" s="2">
        <v>0</v>
      </c>
      <c r="F334" s="2">
        <v>0</v>
      </c>
      <c r="G334" s="2">
        <v>0</v>
      </c>
      <c r="H334" s="2">
        <v>0</v>
      </c>
      <c r="I334" s="2">
        <v>0</v>
      </c>
      <c r="J334" s="82"/>
      <c r="K334" s="67"/>
    </row>
    <row r="335" spans="1:11" ht="15.75" customHeight="1" outlineLevel="1">
      <c r="A335" s="59" t="s">
        <v>170</v>
      </c>
      <c r="B335" s="71" t="s">
        <v>171</v>
      </c>
      <c r="C335" s="59" t="s">
        <v>57</v>
      </c>
      <c r="D335" s="1" t="s">
        <v>8</v>
      </c>
      <c r="E335" s="3">
        <f>SUM(F335:I335)</f>
        <v>128486.7</v>
      </c>
      <c r="F335" s="3">
        <f>SUM(F336:F340)</f>
        <v>26987.710000000003</v>
      </c>
      <c r="G335" s="3">
        <f>SUM(G336:G340)</f>
        <v>101498.98999999999</v>
      </c>
      <c r="H335" s="3">
        <f>SUM(H336:H340)</f>
        <v>0</v>
      </c>
      <c r="I335" s="3">
        <f>SUM(I336:I340)</f>
        <v>0</v>
      </c>
      <c r="J335" s="80" t="s">
        <v>172</v>
      </c>
      <c r="K335" s="65" t="s">
        <v>15</v>
      </c>
    </row>
    <row r="336" spans="1:11" ht="15.75" customHeight="1" outlineLevel="1">
      <c r="A336" s="59"/>
      <c r="B336" s="71"/>
      <c r="C336" s="93"/>
      <c r="D336" s="1">
        <v>2021</v>
      </c>
      <c r="E336" s="3">
        <f>F336+G336+H336+I336</f>
        <v>25056.9</v>
      </c>
      <c r="F336" s="3">
        <f>1052.98085+7507.21915</f>
        <v>8560.2000000000007</v>
      </c>
      <c r="G336" s="3">
        <v>16496.7</v>
      </c>
      <c r="H336" s="3">
        <v>0</v>
      </c>
      <c r="I336" s="3">
        <v>0</v>
      </c>
      <c r="J336" s="81"/>
      <c r="K336" s="66"/>
    </row>
    <row r="337" spans="1:11" ht="15.75" customHeight="1" outlineLevel="1">
      <c r="A337" s="59"/>
      <c r="B337" s="71"/>
      <c r="C337" s="93"/>
      <c r="D337" s="1">
        <v>2022</v>
      </c>
      <c r="E337" s="3">
        <f>F337+G337+H337+I337</f>
        <v>27980.2</v>
      </c>
      <c r="F337" s="3">
        <f>1263.57447+6920.62553</f>
        <v>8184.2000000000007</v>
      </c>
      <c r="G337" s="3">
        <v>19796</v>
      </c>
      <c r="H337" s="3">
        <v>0</v>
      </c>
      <c r="I337" s="3">
        <v>0</v>
      </c>
      <c r="J337" s="81"/>
      <c r="K337" s="66"/>
    </row>
    <row r="338" spans="1:11" ht="15.75" customHeight="1" outlineLevel="1">
      <c r="A338" s="59"/>
      <c r="B338" s="71"/>
      <c r="C338" s="93"/>
      <c r="D338" s="1">
        <v>2023</v>
      </c>
      <c r="E338" s="3">
        <f>F338+G338+H338+I338</f>
        <v>36378.199999999997</v>
      </c>
      <c r="F338" s="3">
        <v>2059.11</v>
      </c>
      <c r="G338" s="3">
        <v>34319.089999999997</v>
      </c>
      <c r="H338" s="3">
        <v>0</v>
      </c>
      <c r="I338" s="3">
        <v>0</v>
      </c>
      <c r="J338" s="81"/>
      <c r="K338" s="66"/>
    </row>
    <row r="339" spans="1:11" ht="15.75" customHeight="1" outlineLevel="1">
      <c r="A339" s="59"/>
      <c r="B339" s="71"/>
      <c r="C339" s="93"/>
      <c r="D339" s="1">
        <v>2024</v>
      </c>
      <c r="E339" s="3">
        <f>F339+G339+H339+I339</f>
        <v>39071.4</v>
      </c>
      <c r="F339" s="3">
        <v>8184.2</v>
      </c>
      <c r="G339" s="3">
        <v>30887.200000000001</v>
      </c>
      <c r="H339" s="3">
        <v>0</v>
      </c>
      <c r="I339" s="3">
        <v>0</v>
      </c>
      <c r="J339" s="81"/>
      <c r="K339" s="66"/>
    </row>
    <row r="340" spans="1:11" ht="15.75" customHeight="1" outlineLevel="1">
      <c r="A340" s="59"/>
      <c r="B340" s="71"/>
      <c r="C340" s="93"/>
      <c r="D340" s="1">
        <v>2025</v>
      </c>
      <c r="E340" s="3">
        <f>F340+G340+H340+I340</f>
        <v>0</v>
      </c>
      <c r="F340" s="3">
        <v>0</v>
      </c>
      <c r="G340" s="3">
        <v>0</v>
      </c>
      <c r="H340" s="3">
        <v>0</v>
      </c>
      <c r="I340" s="3">
        <v>0</v>
      </c>
      <c r="J340" s="82"/>
      <c r="K340" s="67"/>
    </row>
    <row r="341" spans="1:11" ht="15.75" customHeight="1" outlineLevel="1">
      <c r="A341" s="59" t="s">
        <v>173</v>
      </c>
      <c r="B341" s="71" t="s">
        <v>174</v>
      </c>
      <c r="C341" s="59" t="s">
        <v>57</v>
      </c>
      <c r="D341" s="1" t="s">
        <v>8</v>
      </c>
      <c r="E341" s="2">
        <f>E342+E343+E344+E345+E346</f>
        <v>18810.400000000001</v>
      </c>
      <c r="F341" s="2">
        <f>F342+F343+F344+F345+F346</f>
        <v>1952.7000000000003</v>
      </c>
      <c r="G341" s="2">
        <f>G342+G343+G344+G345+G346</f>
        <v>16857.7</v>
      </c>
      <c r="H341" s="2">
        <f>H342+H343+H344+H345+H346</f>
        <v>0</v>
      </c>
      <c r="I341" s="2">
        <f>I342+I343+I344+I345+I346</f>
        <v>0</v>
      </c>
      <c r="J341" s="80" t="s">
        <v>175</v>
      </c>
      <c r="K341" s="65" t="s">
        <v>75</v>
      </c>
    </row>
    <row r="342" spans="1:11" ht="15.75" customHeight="1" outlineLevel="1">
      <c r="A342" s="59"/>
      <c r="B342" s="71"/>
      <c r="C342" s="93"/>
      <c r="D342" s="1">
        <v>2021</v>
      </c>
      <c r="E342" s="2">
        <f>E348</f>
        <v>3393</v>
      </c>
      <c r="F342" s="2">
        <f>F348</f>
        <v>203.59999999999991</v>
      </c>
      <c r="G342" s="2">
        <f t="shared" ref="G342:I346" si="49">G348</f>
        <v>3189.4</v>
      </c>
      <c r="H342" s="2">
        <f t="shared" si="49"/>
        <v>0</v>
      </c>
      <c r="I342" s="2">
        <f t="shared" si="49"/>
        <v>0</v>
      </c>
      <c r="J342" s="81"/>
      <c r="K342" s="66"/>
    </row>
    <row r="343" spans="1:11" ht="15.75" customHeight="1" outlineLevel="1">
      <c r="A343" s="59"/>
      <c r="B343" s="71"/>
      <c r="C343" s="93"/>
      <c r="D343" s="1">
        <v>2022</v>
      </c>
      <c r="E343" s="2">
        <f t="shared" ref="E343:F346" si="50">E349</f>
        <v>5428.7</v>
      </c>
      <c r="F343" s="2">
        <f t="shared" si="50"/>
        <v>325.69999999999982</v>
      </c>
      <c r="G343" s="2">
        <f t="shared" si="49"/>
        <v>5103</v>
      </c>
      <c r="H343" s="2">
        <f t="shared" si="49"/>
        <v>0</v>
      </c>
      <c r="I343" s="2">
        <f t="shared" si="49"/>
        <v>0</v>
      </c>
      <c r="J343" s="81"/>
      <c r="K343" s="66"/>
    </row>
    <row r="344" spans="1:11" ht="15.75" customHeight="1" outlineLevel="1">
      <c r="A344" s="59"/>
      <c r="B344" s="71"/>
      <c r="C344" s="93"/>
      <c r="D344" s="1">
        <v>2023</v>
      </c>
      <c r="E344" s="2">
        <f t="shared" si="50"/>
        <v>7057.3</v>
      </c>
      <c r="F344" s="2">
        <f t="shared" si="50"/>
        <v>423.40000000000055</v>
      </c>
      <c r="G344" s="2">
        <f t="shared" si="49"/>
        <v>6633.9</v>
      </c>
      <c r="H344" s="2">
        <f t="shared" si="49"/>
        <v>0</v>
      </c>
      <c r="I344" s="2">
        <f t="shared" si="49"/>
        <v>0</v>
      </c>
      <c r="J344" s="81"/>
      <c r="K344" s="66"/>
    </row>
    <row r="345" spans="1:11" ht="15.75" customHeight="1" outlineLevel="1">
      <c r="A345" s="59"/>
      <c r="B345" s="71"/>
      <c r="C345" s="93"/>
      <c r="D345" s="1">
        <v>2024</v>
      </c>
      <c r="E345" s="2">
        <f t="shared" si="50"/>
        <v>2931.4</v>
      </c>
      <c r="F345" s="2">
        <f t="shared" si="50"/>
        <v>1000</v>
      </c>
      <c r="G345" s="2">
        <f t="shared" si="49"/>
        <v>1931.4</v>
      </c>
      <c r="H345" s="2">
        <f t="shared" si="49"/>
        <v>0</v>
      </c>
      <c r="I345" s="2">
        <f t="shared" si="49"/>
        <v>0</v>
      </c>
      <c r="J345" s="81"/>
      <c r="K345" s="66"/>
    </row>
    <row r="346" spans="1:11" ht="15.75" customHeight="1" outlineLevel="1">
      <c r="A346" s="59"/>
      <c r="B346" s="71"/>
      <c r="C346" s="93"/>
      <c r="D346" s="1">
        <v>2025</v>
      </c>
      <c r="E346" s="2">
        <f t="shared" si="50"/>
        <v>0</v>
      </c>
      <c r="F346" s="2">
        <f t="shared" si="50"/>
        <v>0</v>
      </c>
      <c r="G346" s="2">
        <f t="shared" si="49"/>
        <v>0</v>
      </c>
      <c r="H346" s="2">
        <f t="shared" si="49"/>
        <v>0</v>
      </c>
      <c r="I346" s="2">
        <f t="shared" si="49"/>
        <v>0</v>
      </c>
      <c r="J346" s="82"/>
      <c r="K346" s="67"/>
    </row>
    <row r="347" spans="1:11" ht="15.75" customHeight="1" outlineLevel="1">
      <c r="A347" s="59" t="s">
        <v>176</v>
      </c>
      <c r="B347" s="71" t="s">
        <v>177</v>
      </c>
      <c r="C347" s="59" t="s">
        <v>57</v>
      </c>
      <c r="D347" s="1" t="s">
        <v>8</v>
      </c>
      <c r="E347" s="2">
        <f>E348+E349+E350+E351+E352</f>
        <v>18810.400000000001</v>
      </c>
      <c r="F347" s="2">
        <f>F348+F349+F350+F351+F352</f>
        <v>1952.7000000000003</v>
      </c>
      <c r="G347" s="2">
        <f>G348+G349+G350+G351+G352</f>
        <v>16857.7</v>
      </c>
      <c r="H347" s="2">
        <f>H348+H349+H350+H351+H352</f>
        <v>0</v>
      </c>
      <c r="I347" s="2">
        <f>I348+I349+I350+I351+I352</f>
        <v>0</v>
      </c>
      <c r="J347" s="100" t="s">
        <v>178</v>
      </c>
      <c r="K347" s="65" t="s">
        <v>75</v>
      </c>
    </row>
    <row r="348" spans="1:11" ht="15.75" customHeight="1" outlineLevel="1">
      <c r="A348" s="59"/>
      <c r="B348" s="71"/>
      <c r="C348" s="93"/>
      <c r="D348" s="1">
        <v>2021</v>
      </c>
      <c r="E348" s="2">
        <v>3393</v>
      </c>
      <c r="F348" s="2">
        <f>E348-G348</f>
        <v>203.59999999999991</v>
      </c>
      <c r="G348" s="2">
        <v>3189.4</v>
      </c>
      <c r="H348" s="3">
        <v>0</v>
      </c>
      <c r="I348" s="3">
        <v>0</v>
      </c>
      <c r="J348" s="101"/>
      <c r="K348" s="66"/>
    </row>
    <row r="349" spans="1:11" ht="15.75" customHeight="1" outlineLevel="1">
      <c r="A349" s="59"/>
      <c r="B349" s="71"/>
      <c r="C349" s="93"/>
      <c r="D349" s="1">
        <v>2022</v>
      </c>
      <c r="E349" s="2">
        <v>5428.7</v>
      </c>
      <c r="F349" s="2">
        <f>E349-G349</f>
        <v>325.69999999999982</v>
      </c>
      <c r="G349" s="2">
        <v>5103</v>
      </c>
      <c r="H349" s="3">
        <v>0</v>
      </c>
      <c r="I349" s="3">
        <v>0</v>
      </c>
      <c r="J349" s="101"/>
      <c r="K349" s="66"/>
    </row>
    <row r="350" spans="1:11" ht="15.75" customHeight="1" outlineLevel="1">
      <c r="A350" s="59"/>
      <c r="B350" s="71"/>
      <c r="C350" s="93"/>
      <c r="D350" s="1">
        <v>2023</v>
      </c>
      <c r="E350" s="2">
        <v>7057.3</v>
      </c>
      <c r="F350" s="2">
        <f>E350-G350</f>
        <v>423.40000000000055</v>
      </c>
      <c r="G350" s="2">
        <v>6633.9</v>
      </c>
      <c r="H350" s="3">
        <v>0</v>
      </c>
      <c r="I350" s="3">
        <v>0</v>
      </c>
      <c r="J350" s="101"/>
      <c r="K350" s="66"/>
    </row>
    <row r="351" spans="1:11" ht="15.75" customHeight="1" outlineLevel="1">
      <c r="A351" s="59"/>
      <c r="B351" s="71"/>
      <c r="C351" s="93"/>
      <c r="D351" s="1">
        <v>2024</v>
      </c>
      <c r="E351" s="2">
        <f>F351+G351</f>
        <v>2931.4</v>
      </c>
      <c r="F351" s="2">
        <v>1000</v>
      </c>
      <c r="G351" s="2">
        <v>1931.4</v>
      </c>
      <c r="H351" s="3">
        <v>0</v>
      </c>
      <c r="I351" s="3">
        <v>0</v>
      </c>
      <c r="J351" s="101"/>
      <c r="K351" s="66"/>
    </row>
    <row r="352" spans="1:11" ht="15.75" customHeight="1" outlineLevel="1">
      <c r="A352" s="59"/>
      <c r="B352" s="71"/>
      <c r="C352" s="93"/>
      <c r="D352" s="1">
        <v>2025</v>
      </c>
      <c r="E352" s="2">
        <f>F352+G352</f>
        <v>0</v>
      </c>
      <c r="F352" s="3">
        <v>0</v>
      </c>
      <c r="G352" s="3">
        <v>0</v>
      </c>
      <c r="H352" s="3">
        <v>0</v>
      </c>
      <c r="I352" s="3">
        <v>0</v>
      </c>
      <c r="J352" s="102"/>
      <c r="K352" s="67"/>
    </row>
    <row r="353" spans="1:11" ht="15.75" customHeight="1" outlineLevel="1">
      <c r="A353" s="59" t="s">
        <v>179</v>
      </c>
      <c r="B353" s="71" t="s">
        <v>180</v>
      </c>
      <c r="C353" s="59" t="s">
        <v>57</v>
      </c>
      <c r="D353" s="1" t="s">
        <v>8</v>
      </c>
      <c r="E353" s="3">
        <f>E354+E357+E358</f>
        <v>0</v>
      </c>
      <c r="F353" s="3">
        <f>F354+F357+F358</f>
        <v>0</v>
      </c>
      <c r="G353" s="3">
        <f>G354+G357+G358</f>
        <v>0</v>
      </c>
      <c r="H353" s="3">
        <f>H354+H357+H358</f>
        <v>0</v>
      </c>
      <c r="I353" s="3">
        <f>I354+I357+I358</f>
        <v>0</v>
      </c>
      <c r="J353" s="80" t="s">
        <v>181</v>
      </c>
      <c r="K353" s="65" t="s">
        <v>182</v>
      </c>
    </row>
    <row r="354" spans="1:11" ht="15.75" customHeight="1" outlineLevel="1">
      <c r="A354" s="59"/>
      <c r="B354" s="71"/>
      <c r="C354" s="93"/>
      <c r="D354" s="1">
        <v>2021</v>
      </c>
      <c r="E354" s="3">
        <f>F354+G354+H354+I354</f>
        <v>0</v>
      </c>
      <c r="F354" s="3">
        <v>0</v>
      </c>
      <c r="G354" s="3">
        <v>0</v>
      </c>
      <c r="H354" s="3">
        <v>0</v>
      </c>
      <c r="I354" s="3">
        <v>0</v>
      </c>
      <c r="J354" s="81"/>
      <c r="K354" s="66"/>
    </row>
    <row r="355" spans="1:11" ht="15.75" customHeight="1" outlineLevel="1">
      <c r="A355" s="59"/>
      <c r="B355" s="71"/>
      <c r="C355" s="93"/>
      <c r="D355" s="1">
        <v>2022</v>
      </c>
      <c r="E355" s="3">
        <f>F355+G355+H355+I355</f>
        <v>0</v>
      </c>
      <c r="F355" s="3">
        <v>0</v>
      </c>
      <c r="G355" s="3">
        <v>0</v>
      </c>
      <c r="H355" s="3">
        <v>0</v>
      </c>
      <c r="I355" s="3">
        <v>0</v>
      </c>
      <c r="J355" s="81"/>
      <c r="K355" s="66"/>
    </row>
    <row r="356" spans="1:11" ht="15.75" customHeight="1" outlineLevel="1">
      <c r="A356" s="59"/>
      <c r="B356" s="71"/>
      <c r="C356" s="93"/>
      <c r="D356" s="1">
        <v>2023</v>
      </c>
      <c r="E356" s="3">
        <f>F356+G356+H356+I356</f>
        <v>0</v>
      </c>
      <c r="F356" s="3">
        <v>0</v>
      </c>
      <c r="G356" s="3">
        <v>0</v>
      </c>
      <c r="H356" s="3">
        <v>0</v>
      </c>
      <c r="I356" s="3">
        <v>0</v>
      </c>
      <c r="J356" s="81"/>
      <c r="K356" s="66"/>
    </row>
    <row r="357" spans="1:11" ht="15.75" customHeight="1" outlineLevel="1">
      <c r="A357" s="59"/>
      <c r="B357" s="71"/>
      <c r="C357" s="93"/>
      <c r="D357" s="1">
        <v>2024</v>
      </c>
      <c r="E357" s="3">
        <f>F357+G357+H357+I357</f>
        <v>0</v>
      </c>
      <c r="F357" s="3">
        <v>0</v>
      </c>
      <c r="G357" s="3">
        <v>0</v>
      </c>
      <c r="H357" s="3">
        <v>0</v>
      </c>
      <c r="I357" s="3">
        <v>0</v>
      </c>
      <c r="J357" s="81"/>
      <c r="K357" s="66"/>
    </row>
    <row r="358" spans="1:11" ht="15.75" customHeight="1" outlineLevel="1">
      <c r="A358" s="59"/>
      <c r="B358" s="71"/>
      <c r="C358" s="93"/>
      <c r="D358" s="1">
        <v>2025</v>
      </c>
      <c r="E358" s="3">
        <f>F358+G358+H358+I358</f>
        <v>0</v>
      </c>
      <c r="F358" s="3">
        <v>0</v>
      </c>
      <c r="G358" s="3">
        <v>0</v>
      </c>
      <c r="H358" s="3">
        <v>0</v>
      </c>
      <c r="I358" s="3">
        <v>0</v>
      </c>
      <c r="J358" s="82"/>
      <c r="K358" s="67"/>
    </row>
    <row r="359" spans="1:11" ht="15" customHeight="1">
      <c r="A359" s="59" t="s">
        <v>183</v>
      </c>
      <c r="B359" s="64" t="s">
        <v>184</v>
      </c>
      <c r="C359" s="60" t="s">
        <v>14</v>
      </c>
      <c r="D359" s="1" t="s">
        <v>8</v>
      </c>
      <c r="E359" s="3">
        <f>SUM(E360:E364)</f>
        <v>425414.80300000001</v>
      </c>
      <c r="F359" s="3">
        <f>SUM(F360:F364)</f>
        <v>213461.08299999998</v>
      </c>
      <c r="G359" s="3">
        <f>SUM(G360:G364)</f>
        <v>183453.6</v>
      </c>
      <c r="H359" s="3">
        <f>SUM(H360:H364)</f>
        <v>28500.12</v>
      </c>
      <c r="I359" s="3">
        <f>SUM(I360:I364)</f>
        <v>0</v>
      </c>
      <c r="J359" s="72"/>
      <c r="K359" s="65" t="s">
        <v>290</v>
      </c>
    </row>
    <row r="360" spans="1:11">
      <c r="A360" s="59"/>
      <c r="B360" s="64"/>
      <c r="C360" s="60"/>
      <c r="D360" s="1">
        <v>2021</v>
      </c>
      <c r="E360" s="3">
        <f>SUM(F360:I360)</f>
        <v>323607.44699999999</v>
      </c>
      <c r="F360" s="3">
        <f>F366+F384+F408</f>
        <v>111653.727</v>
      </c>
      <c r="G360" s="3">
        <f t="shared" ref="G360:I360" si="51">G366+G384+G408</f>
        <v>183453.6</v>
      </c>
      <c r="H360" s="3">
        <f t="shared" si="51"/>
        <v>28500.12</v>
      </c>
      <c r="I360" s="3">
        <f t="shared" si="51"/>
        <v>0</v>
      </c>
      <c r="J360" s="72"/>
      <c r="K360" s="66"/>
    </row>
    <row r="361" spans="1:11">
      <c r="A361" s="59"/>
      <c r="B361" s="64"/>
      <c r="C361" s="60"/>
      <c r="D361" s="1">
        <v>2022</v>
      </c>
      <c r="E361" s="3">
        <f t="shared" ref="E361:E364" si="52">SUM(F361:I361)</f>
        <v>11283.178</v>
      </c>
      <c r="F361" s="3">
        <f t="shared" ref="F361:I364" si="53">F367+F385+F409</f>
        <v>11283.178</v>
      </c>
      <c r="G361" s="3">
        <f t="shared" si="53"/>
        <v>0</v>
      </c>
      <c r="H361" s="3">
        <f t="shared" si="53"/>
        <v>0</v>
      </c>
      <c r="I361" s="3">
        <f t="shared" si="53"/>
        <v>0</v>
      </c>
      <c r="J361" s="73"/>
      <c r="K361" s="66"/>
    </row>
    <row r="362" spans="1:11">
      <c r="A362" s="59"/>
      <c r="B362" s="64"/>
      <c r="C362" s="60"/>
      <c r="D362" s="1">
        <v>2023</v>
      </c>
      <c r="E362" s="3">
        <f t="shared" si="52"/>
        <v>11283.178</v>
      </c>
      <c r="F362" s="3">
        <f t="shared" si="53"/>
        <v>11283.178</v>
      </c>
      <c r="G362" s="3">
        <f t="shared" si="53"/>
        <v>0</v>
      </c>
      <c r="H362" s="3">
        <f t="shared" si="53"/>
        <v>0</v>
      </c>
      <c r="I362" s="3">
        <f t="shared" si="53"/>
        <v>0</v>
      </c>
      <c r="J362" s="73"/>
      <c r="K362" s="66"/>
    </row>
    <row r="363" spans="1:11">
      <c r="A363" s="59"/>
      <c r="B363" s="64"/>
      <c r="C363" s="60"/>
      <c r="D363" s="1">
        <v>2024</v>
      </c>
      <c r="E363" s="3">
        <f t="shared" si="52"/>
        <v>39620.5</v>
      </c>
      <c r="F363" s="3">
        <f t="shared" si="53"/>
        <v>39620.5</v>
      </c>
      <c r="G363" s="3">
        <f t="shared" si="53"/>
        <v>0</v>
      </c>
      <c r="H363" s="3">
        <f t="shared" si="53"/>
        <v>0</v>
      </c>
      <c r="I363" s="3">
        <f t="shared" si="53"/>
        <v>0</v>
      </c>
      <c r="J363" s="73"/>
      <c r="K363" s="66"/>
    </row>
    <row r="364" spans="1:11" ht="15.75" customHeight="1">
      <c r="A364" s="59"/>
      <c r="B364" s="64"/>
      <c r="C364" s="60"/>
      <c r="D364" s="1">
        <v>2025</v>
      </c>
      <c r="E364" s="3">
        <f t="shared" si="52"/>
        <v>39620.5</v>
      </c>
      <c r="F364" s="3">
        <f t="shared" si="53"/>
        <v>39620.5</v>
      </c>
      <c r="G364" s="3">
        <f t="shared" si="53"/>
        <v>0</v>
      </c>
      <c r="H364" s="3">
        <f t="shared" si="53"/>
        <v>0</v>
      </c>
      <c r="I364" s="3">
        <f t="shared" si="53"/>
        <v>0</v>
      </c>
      <c r="J364" s="73"/>
      <c r="K364" s="67"/>
    </row>
    <row r="365" spans="1:11" ht="14.45" customHeight="1" outlineLevel="1">
      <c r="A365" s="61" t="s">
        <v>185</v>
      </c>
      <c r="B365" s="77" t="s">
        <v>186</v>
      </c>
      <c r="C365" s="61" t="s">
        <v>14</v>
      </c>
      <c r="D365" s="1" t="s">
        <v>8</v>
      </c>
      <c r="E365" s="3">
        <f>SUM(E366:E370)</f>
        <v>74488.034</v>
      </c>
      <c r="F365" s="3">
        <f>SUM(F366:F370)</f>
        <v>74488.034</v>
      </c>
      <c r="G365" s="3">
        <v>0</v>
      </c>
      <c r="H365" s="3">
        <v>0</v>
      </c>
      <c r="I365" s="3">
        <v>0</v>
      </c>
      <c r="J365" s="77" t="s">
        <v>187</v>
      </c>
      <c r="K365" s="65" t="s">
        <v>188</v>
      </c>
    </row>
    <row r="366" spans="1:11" outlineLevel="1">
      <c r="A366" s="62"/>
      <c r="B366" s="78"/>
      <c r="C366" s="62"/>
      <c r="D366" s="1">
        <v>2021</v>
      </c>
      <c r="E366" s="3">
        <f>SUM(F366:I366)</f>
        <v>5962.6779999999999</v>
      </c>
      <c r="F366" s="3">
        <f>F372+F378</f>
        <v>5962.6779999999999</v>
      </c>
      <c r="G366" s="3">
        <f>G372+G378</f>
        <v>0</v>
      </c>
      <c r="H366" s="3">
        <f>H372+H378</f>
        <v>0</v>
      </c>
      <c r="I366" s="3">
        <f>I372+I378</f>
        <v>0</v>
      </c>
      <c r="J366" s="78"/>
      <c r="K366" s="66"/>
    </row>
    <row r="367" spans="1:11" outlineLevel="1">
      <c r="A367" s="62"/>
      <c r="B367" s="78"/>
      <c r="C367" s="62"/>
      <c r="D367" s="1">
        <v>2022</v>
      </c>
      <c r="E367" s="3">
        <f>SUM(F367:I367)</f>
        <v>5962.6779999999999</v>
      </c>
      <c r="F367" s="3">
        <f t="shared" ref="F367:I370" si="54">F373+F379</f>
        <v>5962.6779999999999</v>
      </c>
      <c r="G367" s="3">
        <f t="shared" si="54"/>
        <v>0</v>
      </c>
      <c r="H367" s="3">
        <f t="shared" si="54"/>
        <v>0</v>
      </c>
      <c r="I367" s="3">
        <f t="shared" si="54"/>
        <v>0</v>
      </c>
      <c r="J367" s="78"/>
      <c r="K367" s="66"/>
    </row>
    <row r="368" spans="1:11" outlineLevel="1">
      <c r="A368" s="62"/>
      <c r="B368" s="78"/>
      <c r="C368" s="62"/>
      <c r="D368" s="1">
        <v>2023</v>
      </c>
      <c r="E368" s="3">
        <f>SUM(F368:I368)</f>
        <v>5962.6779999999999</v>
      </c>
      <c r="F368" s="3">
        <f t="shared" si="54"/>
        <v>5962.6779999999999</v>
      </c>
      <c r="G368" s="3">
        <f t="shared" si="54"/>
        <v>0</v>
      </c>
      <c r="H368" s="3">
        <f t="shared" si="54"/>
        <v>0</v>
      </c>
      <c r="I368" s="3">
        <f t="shared" si="54"/>
        <v>0</v>
      </c>
      <c r="J368" s="78"/>
      <c r="K368" s="66"/>
    </row>
    <row r="369" spans="1:11" outlineLevel="1">
      <c r="A369" s="62"/>
      <c r="B369" s="78"/>
      <c r="C369" s="62"/>
      <c r="D369" s="1">
        <v>2024</v>
      </c>
      <c r="E369" s="3">
        <f>SUM(F369:I369)</f>
        <v>28300</v>
      </c>
      <c r="F369" s="3">
        <f t="shared" si="54"/>
        <v>28300</v>
      </c>
      <c r="G369" s="3">
        <f t="shared" si="54"/>
        <v>0</v>
      </c>
      <c r="H369" s="3">
        <f t="shared" si="54"/>
        <v>0</v>
      </c>
      <c r="I369" s="3">
        <f t="shared" si="54"/>
        <v>0</v>
      </c>
      <c r="J369" s="78"/>
      <c r="K369" s="66"/>
    </row>
    <row r="370" spans="1:11" outlineLevel="1">
      <c r="A370" s="63"/>
      <c r="B370" s="79"/>
      <c r="C370" s="63"/>
      <c r="D370" s="1">
        <v>2025</v>
      </c>
      <c r="E370" s="3">
        <f>SUM(F370:I370)</f>
        <v>28300</v>
      </c>
      <c r="F370" s="3">
        <f t="shared" si="54"/>
        <v>28300</v>
      </c>
      <c r="G370" s="3">
        <f t="shared" si="54"/>
        <v>0</v>
      </c>
      <c r="H370" s="3">
        <f t="shared" si="54"/>
        <v>0</v>
      </c>
      <c r="I370" s="3">
        <f t="shared" si="54"/>
        <v>0</v>
      </c>
      <c r="J370" s="79"/>
      <c r="K370" s="67"/>
    </row>
    <row r="371" spans="1:11" ht="14.45" customHeight="1" outlineLevel="1">
      <c r="A371" s="103" t="s">
        <v>189</v>
      </c>
      <c r="B371" s="104" t="s">
        <v>190</v>
      </c>
      <c r="C371" s="61" t="s">
        <v>14</v>
      </c>
      <c r="D371" s="1" t="s">
        <v>8</v>
      </c>
      <c r="E371" s="4">
        <f>SUM(E372:E376)</f>
        <v>54688.034</v>
      </c>
      <c r="F371" s="4">
        <f>SUM(F372:F376)</f>
        <v>54688.034</v>
      </c>
      <c r="G371" s="4">
        <f>SUM(G372:G376)</f>
        <v>0</v>
      </c>
      <c r="H371" s="4">
        <f>SUM(H372:H376)</f>
        <v>0</v>
      </c>
      <c r="I371" s="4">
        <f>SUM(I372:I376)</f>
        <v>0</v>
      </c>
      <c r="J371" s="80" t="s">
        <v>291</v>
      </c>
      <c r="K371" s="65" t="s">
        <v>188</v>
      </c>
    </row>
    <row r="372" spans="1:11" ht="14.45" customHeight="1" outlineLevel="1">
      <c r="A372" s="62"/>
      <c r="B372" s="105"/>
      <c r="C372" s="62"/>
      <c r="D372" s="1">
        <v>2021</v>
      </c>
      <c r="E372" s="3">
        <f>SUM(F372:I372)</f>
        <v>5962.6779999999999</v>
      </c>
      <c r="F372" s="3">
        <v>5962.6779999999999</v>
      </c>
      <c r="G372" s="3">
        <v>0</v>
      </c>
      <c r="H372" s="3">
        <v>0</v>
      </c>
      <c r="I372" s="3">
        <v>0</v>
      </c>
      <c r="J372" s="81"/>
      <c r="K372" s="66"/>
    </row>
    <row r="373" spans="1:11" ht="14.45" customHeight="1" outlineLevel="1">
      <c r="A373" s="62"/>
      <c r="B373" s="105"/>
      <c r="C373" s="62"/>
      <c r="D373" s="1">
        <v>2022</v>
      </c>
      <c r="E373" s="3">
        <f>SUM(F373:I373)</f>
        <v>5962.6779999999999</v>
      </c>
      <c r="F373" s="3">
        <v>5962.6779999999999</v>
      </c>
      <c r="G373" s="3">
        <v>0</v>
      </c>
      <c r="H373" s="3">
        <v>0</v>
      </c>
      <c r="I373" s="3">
        <v>0</v>
      </c>
      <c r="J373" s="81"/>
      <c r="K373" s="66"/>
    </row>
    <row r="374" spans="1:11" ht="14.45" customHeight="1" outlineLevel="1">
      <c r="A374" s="62"/>
      <c r="B374" s="105"/>
      <c r="C374" s="62"/>
      <c r="D374" s="1">
        <v>2023</v>
      </c>
      <c r="E374" s="7">
        <f>SUM(F374:I374)</f>
        <v>5962.6779999999999</v>
      </c>
      <c r="F374" s="3">
        <v>5962.6779999999999</v>
      </c>
      <c r="G374" s="7">
        <v>0</v>
      </c>
      <c r="H374" s="3">
        <v>0</v>
      </c>
      <c r="I374" s="3">
        <v>0</v>
      </c>
      <c r="J374" s="81"/>
      <c r="K374" s="66"/>
    </row>
    <row r="375" spans="1:11" ht="14.45" customHeight="1" outlineLevel="1">
      <c r="A375" s="62"/>
      <c r="B375" s="105"/>
      <c r="C375" s="62"/>
      <c r="D375" s="1">
        <v>2024</v>
      </c>
      <c r="E375" s="7">
        <f>SUM(F375:I375)</f>
        <v>18400</v>
      </c>
      <c r="F375" s="7">
        <v>18400</v>
      </c>
      <c r="G375" s="7">
        <v>0</v>
      </c>
      <c r="H375" s="3">
        <v>0</v>
      </c>
      <c r="I375" s="3">
        <v>0</v>
      </c>
      <c r="J375" s="81"/>
      <c r="K375" s="66"/>
    </row>
    <row r="376" spans="1:11" ht="14.45" customHeight="1" outlineLevel="1">
      <c r="A376" s="63"/>
      <c r="B376" s="106"/>
      <c r="C376" s="63"/>
      <c r="D376" s="1">
        <v>2025</v>
      </c>
      <c r="E376" s="7">
        <f>SUM(F376:I376)</f>
        <v>18400</v>
      </c>
      <c r="F376" s="7">
        <v>18400</v>
      </c>
      <c r="G376" s="7">
        <v>0</v>
      </c>
      <c r="H376" s="3">
        <v>0</v>
      </c>
      <c r="I376" s="3">
        <v>0</v>
      </c>
      <c r="J376" s="82"/>
      <c r="K376" s="67"/>
    </row>
    <row r="377" spans="1:11" ht="14.45" customHeight="1" outlineLevel="1">
      <c r="A377" s="61" t="s">
        <v>191</v>
      </c>
      <c r="B377" s="104" t="s">
        <v>192</v>
      </c>
      <c r="C377" s="61" t="s">
        <v>90</v>
      </c>
      <c r="D377" s="1" t="s">
        <v>8</v>
      </c>
      <c r="E377" s="4">
        <f>SUM(E378:E382)</f>
        <v>19800</v>
      </c>
      <c r="F377" s="4">
        <f>SUM(F378:F382)</f>
        <v>19800</v>
      </c>
      <c r="G377" s="4">
        <f>SUM(G378:G382)</f>
        <v>0</v>
      </c>
      <c r="H377" s="4">
        <f>SUM(H378:H382)</f>
        <v>0</v>
      </c>
      <c r="I377" s="4">
        <f>SUM(I378:I382)</f>
        <v>0</v>
      </c>
      <c r="J377" s="80" t="s">
        <v>193</v>
      </c>
      <c r="K377" s="65" t="s">
        <v>194</v>
      </c>
    </row>
    <row r="378" spans="1:11" ht="14.45" customHeight="1" outlineLevel="1">
      <c r="A378" s="62"/>
      <c r="B378" s="105"/>
      <c r="C378" s="83"/>
      <c r="D378" s="1">
        <v>2021</v>
      </c>
      <c r="E378" s="3">
        <f>SUM(F378:I378)</f>
        <v>0</v>
      </c>
      <c r="F378" s="3">
        <v>0</v>
      </c>
      <c r="G378" s="3">
        <v>0</v>
      </c>
      <c r="H378" s="3">
        <v>0</v>
      </c>
      <c r="I378" s="3">
        <v>0</v>
      </c>
      <c r="J378" s="81"/>
      <c r="K378" s="66"/>
    </row>
    <row r="379" spans="1:11" ht="14.45" customHeight="1" outlineLevel="1">
      <c r="A379" s="62"/>
      <c r="B379" s="105"/>
      <c r="C379" s="83"/>
      <c r="D379" s="1">
        <v>2022</v>
      </c>
      <c r="E379" s="3">
        <f>SUM(F379:I379)</f>
        <v>0</v>
      </c>
      <c r="F379" s="3">
        <v>0</v>
      </c>
      <c r="G379" s="3">
        <v>0</v>
      </c>
      <c r="H379" s="3">
        <v>0</v>
      </c>
      <c r="I379" s="3">
        <v>0</v>
      </c>
      <c r="J379" s="81"/>
      <c r="K379" s="66"/>
    </row>
    <row r="380" spans="1:11" ht="14.45" customHeight="1" outlineLevel="1">
      <c r="A380" s="62"/>
      <c r="B380" s="105"/>
      <c r="C380" s="83"/>
      <c r="D380" s="1">
        <v>2023</v>
      </c>
      <c r="E380" s="3">
        <f>SUM(F380:I380)</f>
        <v>0</v>
      </c>
      <c r="F380" s="3">
        <v>0</v>
      </c>
      <c r="G380" s="7">
        <v>0</v>
      </c>
      <c r="H380" s="3">
        <v>0</v>
      </c>
      <c r="I380" s="3">
        <v>0</v>
      </c>
      <c r="J380" s="81"/>
      <c r="K380" s="66"/>
    </row>
    <row r="381" spans="1:11" ht="14.45" customHeight="1" outlineLevel="1">
      <c r="A381" s="62"/>
      <c r="B381" s="105"/>
      <c r="C381" s="83"/>
      <c r="D381" s="1">
        <v>2024</v>
      </c>
      <c r="E381" s="3">
        <f>SUM(F381:I381)</f>
        <v>9900</v>
      </c>
      <c r="F381" s="3">
        <v>9900</v>
      </c>
      <c r="G381" s="7">
        <v>0</v>
      </c>
      <c r="H381" s="3">
        <v>0</v>
      </c>
      <c r="I381" s="3">
        <v>0</v>
      </c>
      <c r="J381" s="81"/>
      <c r="K381" s="66"/>
    </row>
    <row r="382" spans="1:11" ht="14.45" customHeight="1" outlineLevel="1">
      <c r="A382" s="63"/>
      <c r="B382" s="106"/>
      <c r="C382" s="84"/>
      <c r="D382" s="1">
        <v>2025</v>
      </c>
      <c r="E382" s="3">
        <f>SUM(F382:I382)</f>
        <v>9900</v>
      </c>
      <c r="F382" s="3">
        <v>9900</v>
      </c>
      <c r="G382" s="7">
        <v>0</v>
      </c>
      <c r="H382" s="3">
        <v>0</v>
      </c>
      <c r="I382" s="3">
        <v>0</v>
      </c>
      <c r="J382" s="82"/>
      <c r="K382" s="67"/>
    </row>
    <row r="383" spans="1:11" ht="14.45" customHeight="1" outlineLevel="1">
      <c r="A383" s="61" t="s">
        <v>195</v>
      </c>
      <c r="B383" s="77" t="s">
        <v>196</v>
      </c>
      <c r="C383" s="61" t="s">
        <v>14</v>
      </c>
      <c r="D383" s="1" t="s">
        <v>8</v>
      </c>
      <c r="E383" s="3">
        <f>SUM(E384:E388)</f>
        <v>37092.400000000001</v>
      </c>
      <c r="F383" s="3">
        <f>SUM(F384:F388)</f>
        <v>37092.400000000001</v>
      </c>
      <c r="G383" s="3">
        <f>SUM(G384:G388)</f>
        <v>0</v>
      </c>
      <c r="H383" s="3">
        <f>SUM(H384:H388)</f>
        <v>0</v>
      </c>
      <c r="I383" s="3">
        <f>SUM(I384:I388)</f>
        <v>0</v>
      </c>
      <c r="J383" s="77" t="s">
        <v>187</v>
      </c>
      <c r="K383" s="65" t="s">
        <v>22</v>
      </c>
    </row>
    <row r="384" spans="1:11" outlineLevel="1">
      <c r="A384" s="62"/>
      <c r="B384" s="78"/>
      <c r="C384" s="62"/>
      <c r="D384" s="1">
        <v>2021</v>
      </c>
      <c r="E384" s="3">
        <f>SUM(F384:I384)</f>
        <v>3810.4</v>
      </c>
      <c r="F384" s="3">
        <f>F390+F396+F402</f>
        <v>3810.4</v>
      </c>
      <c r="G384" s="3">
        <f>G390+G396+G402</f>
        <v>0</v>
      </c>
      <c r="H384" s="3">
        <f>H390+H396+H402</f>
        <v>0</v>
      </c>
      <c r="I384" s="3">
        <f>I390+I396+I402</f>
        <v>0</v>
      </c>
      <c r="J384" s="78"/>
      <c r="K384" s="66"/>
    </row>
    <row r="385" spans="1:11" outlineLevel="1">
      <c r="A385" s="62"/>
      <c r="B385" s="78"/>
      <c r="C385" s="62"/>
      <c r="D385" s="1">
        <v>2022</v>
      </c>
      <c r="E385" s="3">
        <f>SUM(F385:I385)</f>
        <v>5320.5</v>
      </c>
      <c r="F385" s="3">
        <f t="shared" ref="F385:I388" si="55">F391+F397+F403</f>
        <v>5320.5</v>
      </c>
      <c r="G385" s="3">
        <f t="shared" si="55"/>
        <v>0</v>
      </c>
      <c r="H385" s="3">
        <f t="shared" si="55"/>
        <v>0</v>
      </c>
      <c r="I385" s="3">
        <f t="shared" si="55"/>
        <v>0</v>
      </c>
      <c r="J385" s="78"/>
      <c r="K385" s="66"/>
    </row>
    <row r="386" spans="1:11" outlineLevel="1">
      <c r="A386" s="62"/>
      <c r="B386" s="78"/>
      <c r="C386" s="62"/>
      <c r="D386" s="1">
        <v>2023</v>
      </c>
      <c r="E386" s="3">
        <f>SUM(F386:I386)</f>
        <v>5320.5</v>
      </c>
      <c r="F386" s="3">
        <f t="shared" si="55"/>
        <v>5320.5</v>
      </c>
      <c r="G386" s="3">
        <f t="shared" si="55"/>
        <v>0</v>
      </c>
      <c r="H386" s="3">
        <f t="shared" si="55"/>
        <v>0</v>
      </c>
      <c r="I386" s="3">
        <f t="shared" si="55"/>
        <v>0</v>
      </c>
      <c r="J386" s="78"/>
      <c r="K386" s="66"/>
    </row>
    <row r="387" spans="1:11" outlineLevel="1">
      <c r="A387" s="62"/>
      <c r="B387" s="78"/>
      <c r="C387" s="62"/>
      <c r="D387" s="1">
        <v>2024</v>
      </c>
      <c r="E387" s="3">
        <f>SUM(F387:I387)</f>
        <v>11320.5</v>
      </c>
      <c r="F387" s="3">
        <f t="shared" si="55"/>
        <v>11320.5</v>
      </c>
      <c r="G387" s="3">
        <f t="shared" si="55"/>
        <v>0</v>
      </c>
      <c r="H387" s="3">
        <f t="shared" si="55"/>
        <v>0</v>
      </c>
      <c r="I387" s="3">
        <f t="shared" si="55"/>
        <v>0</v>
      </c>
      <c r="J387" s="78"/>
      <c r="K387" s="66"/>
    </row>
    <row r="388" spans="1:11" outlineLevel="1">
      <c r="A388" s="63"/>
      <c r="B388" s="79"/>
      <c r="C388" s="63"/>
      <c r="D388" s="1">
        <v>2025</v>
      </c>
      <c r="E388" s="3">
        <f>SUM(F388:I388)</f>
        <v>11320.5</v>
      </c>
      <c r="F388" s="3">
        <f t="shared" si="55"/>
        <v>11320.5</v>
      </c>
      <c r="G388" s="3">
        <f t="shared" si="55"/>
        <v>0</v>
      </c>
      <c r="H388" s="3">
        <f t="shared" si="55"/>
        <v>0</v>
      </c>
      <c r="I388" s="3">
        <f t="shared" si="55"/>
        <v>0</v>
      </c>
      <c r="J388" s="79"/>
      <c r="K388" s="67"/>
    </row>
    <row r="389" spans="1:11" ht="14.45" customHeight="1" outlineLevel="1">
      <c r="A389" s="61" t="s">
        <v>197</v>
      </c>
      <c r="B389" s="77" t="s">
        <v>198</v>
      </c>
      <c r="C389" s="61" t="s">
        <v>14</v>
      </c>
      <c r="D389" s="1" t="s">
        <v>8</v>
      </c>
      <c r="E389" s="7">
        <f>SUM(E390:E394)</f>
        <v>5292.4</v>
      </c>
      <c r="F389" s="7">
        <f>SUM(F390:F394)</f>
        <v>5292.4</v>
      </c>
      <c r="G389" s="7">
        <f>SUM(G390:G394)</f>
        <v>0</v>
      </c>
      <c r="H389" s="7">
        <f>SUM(H390:H394)</f>
        <v>0</v>
      </c>
      <c r="I389" s="7">
        <f>SUM(I390:I394)</f>
        <v>0</v>
      </c>
      <c r="J389" s="80" t="s">
        <v>292</v>
      </c>
      <c r="K389" s="65" t="s">
        <v>22</v>
      </c>
    </row>
    <row r="390" spans="1:11" outlineLevel="1">
      <c r="A390" s="62"/>
      <c r="B390" s="78"/>
      <c r="C390" s="62"/>
      <c r="D390" s="1">
        <v>2021</v>
      </c>
      <c r="E390" s="7">
        <f>SUM(F390:I390)</f>
        <v>810.4</v>
      </c>
      <c r="F390" s="7">
        <v>810.4</v>
      </c>
      <c r="G390" s="7">
        <v>0</v>
      </c>
      <c r="H390" s="3">
        <v>0</v>
      </c>
      <c r="I390" s="3">
        <v>0</v>
      </c>
      <c r="J390" s="81"/>
      <c r="K390" s="107"/>
    </row>
    <row r="391" spans="1:11" outlineLevel="1">
      <c r="A391" s="62"/>
      <c r="B391" s="78"/>
      <c r="C391" s="62"/>
      <c r="D391" s="1">
        <v>2022</v>
      </c>
      <c r="E391" s="7">
        <f t="shared" ref="E391:E400" si="56">SUM(F391:I391)</f>
        <v>1120.5</v>
      </c>
      <c r="F391" s="7">
        <v>1120.5</v>
      </c>
      <c r="G391" s="7">
        <v>0</v>
      </c>
      <c r="H391" s="3">
        <v>0</v>
      </c>
      <c r="I391" s="3">
        <v>0</v>
      </c>
      <c r="J391" s="81"/>
      <c r="K391" s="107"/>
    </row>
    <row r="392" spans="1:11" outlineLevel="1">
      <c r="A392" s="62"/>
      <c r="B392" s="78"/>
      <c r="C392" s="62"/>
      <c r="D392" s="1">
        <v>2023</v>
      </c>
      <c r="E392" s="7">
        <f t="shared" si="56"/>
        <v>1120.5</v>
      </c>
      <c r="F392" s="7">
        <v>1120.5</v>
      </c>
      <c r="G392" s="7">
        <v>0</v>
      </c>
      <c r="H392" s="3">
        <v>0</v>
      </c>
      <c r="I392" s="3">
        <v>0</v>
      </c>
      <c r="J392" s="81"/>
      <c r="K392" s="107"/>
    </row>
    <row r="393" spans="1:11" outlineLevel="1">
      <c r="A393" s="62"/>
      <c r="B393" s="78"/>
      <c r="C393" s="62"/>
      <c r="D393" s="1">
        <v>2024</v>
      </c>
      <c r="E393" s="7">
        <f t="shared" si="56"/>
        <v>1120.5</v>
      </c>
      <c r="F393" s="7">
        <v>1120.5</v>
      </c>
      <c r="G393" s="7">
        <v>0</v>
      </c>
      <c r="H393" s="3">
        <v>0</v>
      </c>
      <c r="I393" s="3">
        <v>0</v>
      </c>
      <c r="J393" s="81"/>
      <c r="K393" s="107"/>
    </row>
    <row r="394" spans="1:11" outlineLevel="1">
      <c r="A394" s="63"/>
      <c r="B394" s="79"/>
      <c r="C394" s="63"/>
      <c r="D394" s="1">
        <v>2025</v>
      </c>
      <c r="E394" s="7">
        <f t="shared" si="56"/>
        <v>1120.5</v>
      </c>
      <c r="F394" s="7">
        <v>1120.5</v>
      </c>
      <c r="G394" s="7">
        <v>0</v>
      </c>
      <c r="H394" s="3">
        <v>0</v>
      </c>
      <c r="I394" s="3">
        <v>0</v>
      </c>
      <c r="J394" s="82"/>
      <c r="K394" s="108"/>
    </row>
    <row r="395" spans="1:11" ht="14.45" customHeight="1" outlineLevel="1">
      <c r="A395" s="61" t="s">
        <v>199</v>
      </c>
      <c r="B395" s="77" t="s">
        <v>200</v>
      </c>
      <c r="C395" s="61" t="s">
        <v>14</v>
      </c>
      <c r="D395" s="1" t="s">
        <v>8</v>
      </c>
      <c r="E395" s="7">
        <f t="shared" si="56"/>
        <v>31000</v>
      </c>
      <c r="F395" s="7">
        <f>SUM(F396:F400)</f>
        <v>31000</v>
      </c>
      <c r="G395" s="7">
        <f>SUM(G396:G400)</f>
        <v>0</v>
      </c>
      <c r="H395" s="3">
        <f>SUM(H396:H400)</f>
        <v>0</v>
      </c>
      <c r="I395" s="3">
        <f>SUM(I396:I400)</f>
        <v>0</v>
      </c>
      <c r="J395" s="80" t="s">
        <v>201</v>
      </c>
      <c r="K395" s="65" t="s">
        <v>22</v>
      </c>
    </row>
    <row r="396" spans="1:11" outlineLevel="1">
      <c r="A396" s="62"/>
      <c r="B396" s="78"/>
      <c r="C396" s="62"/>
      <c r="D396" s="1">
        <v>2021</v>
      </c>
      <c r="E396" s="7">
        <f t="shared" si="56"/>
        <v>3000</v>
      </c>
      <c r="F396" s="7">
        <v>3000</v>
      </c>
      <c r="G396" s="7">
        <v>0</v>
      </c>
      <c r="H396" s="3">
        <v>0</v>
      </c>
      <c r="I396" s="3">
        <v>0</v>
      </c>
      <c r="J396" s="81"/>
      <c r="K396" s="107"/>
    </row>
    <row r="397" spans="1:11" outlineLevel="1">
      <c r="A397" s="62"/>
      <c r="B397" s="78"/>
      <c r="C397" s="62"/>
      <c r="D397" s="1">
        <v>2022</v>
      </c>
      <c r="E397" s="7">
        <f t="shared" si="56"/>
        <v>4000</v>
      </c>
      <c r="F397" s="7">
        <v>4000</v>
      </c>
      <c r="G397" s="7">
        <v>0</v>
      </c>
      <c r="H397" s="3">
        <v>0</v>
      </c>
      <c r="I397" s="3">
        <v>0</v>
      </c>
      <c r="J397" s="81"/>
      <c r="K397" s="107"/>
    </row>
    <row r="398" spans="1:11" outlineLevel="1">
      <c r="A398" s="62"/>
      <c r="B398" s="78"/>
      <c r="C398" s="62"/>
      <c r="D398" s="1">
        <v>2023</v>
      </c>
      <c r="E398" s="7">
        <f t="shared" si="56"/>
        <v>4000</v>
      </c>
      <c r="F398" s="7">
        <v>4000</v>
      </c>
      <c r="G398" s="7">
        <v>0</v>
      </c>
      <c r="H398" s="3">
        <v>0</v>
      </c>
      <c r="I398" s="3">
        <v>0</v>
      </c>
      <c r="J398" s="81"/>
      <c r="K398" s="107"/>
    </row>
    <row r="399" spans="1:11" outlineLevel="1">
      <c r="A399" s="62"/>
      <c r="B399" s="78"/>
      <c r="C399" s="62"/>
      <c r="D399" s="1">
        <v>2024</v>
      </c>
      <c r="E399" s="7">
        <f t="shared" si="56"/>
        <v>10000</v>
      </c>
      <c r="F399" s="7">
        <v>10000</v>
      </c>
      <c r="G399" s="7">
        <v>0</v>
      </c>
      <c r="H399" s="3">
        <v>0</v>
      </c>
      <c r="I399" s="3">
        <v>0</v>
      </c>
      <c r="J399" s="81"/>
      <c r="K399" s="107"/>
    </row>
    <row r="400" spans="1:11" outlineLevel="1">
      <c r="A400" s="63"/>
      <c r="B400" s="79"/>
      <c r="C400" s="63"/>
      <c r="D400" s="1">
        <v>2025</v>
      </c>
      <c r="E400" s="7">
        <f t="shared" si="56"/>
        <v>10000</v>
      </c>
      <c r="F400" s="7">
        <v>10000</v>
      </c>
      <c r="G400" s="7">
        <v>0</v>
      </c>
      <c r="H400" s="3">
        <v>0</v>
      </c>
      <c r="I400" s="3">
        <v>0</v>
      </c>
      <c r="J400" s="82"/>
      <c r="K400" s="108"/>
    </row>
    <row r="401" spans="1:11" outlineLevel="1">
      <c r="A401" s="61" t="s">
        <v>202</v>
      </c>
      <c r="B401" s="77" t="s">
        <v>203</v>
      </c>
      <c r="C401" s="61" t="s">
        <v>204</v>
      </c>
      <c r="D401" s="1" t="s">
        <v>8</v>
      </c>
      <c r="E401" s="7">
        <f>SUM(E402:E406)</f>
        <v>800</v>
      </c>
      <c r="F401" s="7">
        <f>SUM(F402:F406)</f>
        <v>800</v>
      </c>
      <c r="G401" s="7">
        <f>SUM(G402:G406)</f>
        <v>0</v>
      </c>
      <c r="H401" s="7">
        <f>SUM(H402:H406)</f>
        <v>0</v>
      </c>
      <c r="I401" s="7">
        <f>SUM(I402:I406)</f>
        <v>0</v>
      </c>
      <c r="J401" s="80" t="s">
        <v>205</v>
      </c>
      <c r="K401" s="65" t="s">
        <v>22</v>
      </c>
    </row>
    <row r="402" spans="1:11" outlineLevel="1">
      <c r="A402" s="62"/>
      <c r="B402" s="78"/>
      <c r="C402" s="62"/>
      <c r="D402" s="1">
        <v>2021</v>
      </c>
      <c r="E402" s="7">
        <f t="shared" ref="E402:E418" si="57">SUM(F402:I402)</f>
        <v>0</v>
      </c>
      <c r="F402" s="7">
        <v>0</v>
      </c>
      <c r="G402" s="7">
        <v>0</v>
      </c>
      <c r="H402" s="3">
        <v>0</v>
      </c>
      <c r="I402" s="3">
        <v>0</v>
      </c>
      <c r="J402" s="81"/>
      <c r="K402" s="66"/>
    </row>
    <row r="403" spans="1:11" outlineLevel="1">
      <c r="A403" s="62"/>
      <c r="B403" s="78"/>
      <c r="C403" s="62"/>
      <c r="D403" s="1">
        <v>2022</v>
      </c>
      <c r="E403" s="7">
        <f t="shared" si="57"/>
        <v>200</v>
      </c>
      <c r="F403" s="7">
        <v>200</v>
      </c>
      <c r="G403" s="7">
        <v>0</v>
      </c>
      <c r="H403" s="3">
        <v>0</v>
      </c>
      <c r="I403" s="3">
        <v>0</v>
      </c>
      <c r="J403" s="81"/>
      <c r="K403" s="66"/>
    </row>
    <row r="404" spans="1:11" outlineLevel="1">
      <c r="A404" s="62"/>
      <c r="B404" s="78"/>
      <c r="C404" s="62"/>
      <c r="D404" s="1">
        <v>2023</v>
      </c>
      <c r="E404" s="7">
        <f t="shared" si="57"/>
        <v>200</v>
      </c>
      <c r="F404" s="7">
        <v>200</v>
      </c>
      <c r="G404" s="7">
        <v>0</v>
      </c>
      <c r="H404" s="3">
        <v>0</v>
      </c>
      <c r="I404" s="3">
        <v>0</v>
      </c>
      <c r="J404" s="81"/>
      <c r="K404" s="66"/>
    </row>
    <row r="405" spans="1:11" outlineLevel="1">
      <c r="A405" s="62"/>
      <c r="B405" s="78"/>
      <c r="C405" s="62"/>
      <c r="D405" s="1">
        <v>2024</v>
      </c>
      <c r="E405" s="7">
        <f t="shared" si="57"/>
        <v>200</v>
      </c>
      <c r="F405" s="7">
        <v>200</v>
      </c>
      <c r="G405" s="7">
        <v>0</v>
      </c>
      <c r="H405" s="3">
        <v>0</v>
      </c>
      <c r="I405" s="3">
        <v>0</v>
      </c>
      <c r="J405" s="81"/>
      <c r="K405" s="66"/>
    </row>
    <row r="406" spans="1:11" outlineLevel="1">
      <c r="A406" s="63"/>
      <c r="B406" s="79"/>
      <c r="C406" s="63"/>
      <c r="D406" s="1">
        <v>2025</v>
      </c>
      <c r="E406" s="7">
        <f t="shared" si="57"/>
        <v>200</v>
      </c>
      <c r="F406" s="7">
        <v>200</v>
      </c>
      <c r="G406" s="7">
        <v>0</v>
      </c>
      <c r="H406" s="3">
        <v>0</v>
      </c>
      <c r="I406" s="3">
        <v>0</v>
      </c>
      <c r="J406" s="82"/>
      <c r="K406" s="67"/>
    </row>
    <row r="407" spans="1:11" ht="14.45" customHeight="1" outlineLevel="1">
      <c r="A407" s="61" t="s">
        <v>206</v>
      </c>
      <c r="B407" s="77" t="s">
        <v>207</v>
      </c>
      <c r="C407" s="61" t="s">
        <v>18</v>
      </c>
      <c r="D407" s="1" t="s">
        <v>8</v>
      </c>
      <c r="E407" s="3">
        <f t="shared" si="57"/>
        <v>313834.36900000001</v>
      </c>
      <c r="F407" s="3">
        <f>SUM(F408:F412)</f>
        <v>101880.649</v>
      </c>
      <c r="G407" s="3">
        <f>SUM(G408:G412)</f>
        <v>183453.6</v>
      </c>
      <c r="H407" s="3">
        <f>SUM(H408:H412)</f>
        <v>28500.12</v>
      </c>
      <c r="I407" s="3">
        <v>0</v>
      </c>
      <c r="J407" s="77" t="s">
        <v>187</v>
      </c>
      <c r="K407" s="65" t="s">
        <v>208</v>
      </c>
    </row>
    <row r="408" spans="1:11" outlineLevel="1">
      <c r="A408" s="62"/>
      <c r="B408" s="78"/>
      <c r="C408" s="62"/>
      <c r="D408" s="1">
        <v>2021</v>
      </c>
      <c r="E408" s="3">
        <f t="shared" si="57"/>
        <v>313834.36900000001</v>
      </c>
      <c r="F408" s="3">
        <f>F414+F420+F426</f>
        <v>101880.649</v>
      </c>
      <c r="G408" s="3">
        <f t="shared" ref="G408:I408" si="58">G414+G420+G426</f>
        <v>183453.6</v>
      </c>
      <c r="H408" s="3">
        <f t="shared" si="58"/>
        <v>28500.12</v>
      </c>
      <c r="I408" s="3">
        <f t="shared" si="58"/>
        <v>0</v>
      </c>
      <c r="J408" s="78"/>
      <c r="K408" s="66"/>
    </row>
    <row r="409" spans="1:11" outlineLevel="1">
      <c r="A409" s="62"/>
      <c r="B409" s="78"/>
      <c r="C409" s="62"/>
      <c r="D409" s="1">
        <v>2022</v>
      </c>
      <c r="E409" s="3">
        <f t="shared" si="57"/>
        <v>0</v>
      </c>
      <c r="F409" s="3">
        <f t="shared" ref="F409:I412" si="59">F415+F421+F427</f>
        <v>0</v>
      </c>
      <c r="G409" s="3">
        <f t="shared" si="59"/>
        <v>0</v>
      </c>
      <c r="H409" s="3">
        <f t="shared" si="59"/>
        <v>0</v>
      </c>
      <c r="I409" s="3">
        <f t="shared" si="59"/>
        <v>0</v>
      </c>
      <c r="J409" s="78"/>
      <c r="K409" s="66"/>
    </row>
    <row r="410" spans="1:11" outlineLevel="1">
      <c r="A410" s="62"/>
      <c r="B410" s="78"/>
      <c r="C410" s="62"/>
      <c r="D410" s="1">
        <v>2023</v>
      </c>
      <c r="E410" s="3">
        <f t="shared" si="57"/>
        <v>0</v>
      </c>
      <c r="F410" s="3">
        <f t="shared" si="59"/>
        <v>0</v>
      </c>
      <c r="G410" s="3">
        <f t="shared" si="59"/>
        <v>0</v>
      </c>
      <c r="H410" s="3">
        <f t="shared" si="59"/>
        <v>0</v>
      </c>
      <c r="I410" s="3">
        <f t="shared" si="59"/>
        <v>0</v>
      </c>
      <c r="J410" s="78"/>
      <c r="K410" s="66"/>
    </row>
    <row r="411" spans="1:11" outlineLevel="1">
      <c r="A411" s="62"/>
      <c r="B411" s="78"/>
      <c r="C411" s="62"/>
      <c r="D411" s="1">
        <v>2024</v>
      </c>
      <c r="E411" s="3">
        <f t="shared" si="57"/>
        <v>0</v>
      </c>
      <c r="F411" s="3">
        <f t="shared" si="59"/>
        <v>0</v>
      </c>
      <c r="G411" s="3">
        <f t="shared" si="59"/>
        <v>0</v>
      </c>
      <c r="H411" s="3">
        <f t="shared" si="59"/>
        <v>0</v>
      </c>
      <c r="I411" s="3">
        <f t="shared" si="59"/>
        <v>0</v>
      </c>
      <c r="J411" s="78"/>
      <c r="K411" s="66"/>
    </row>
    <row r="412" spans="1:11" outlineLevel="1">
      <c r="A412" s="63"/>
      <c r="B412" s="79"/>
      <c r="C412" s="63"/>
      <c r="D412" s="1">
        <v>2025</v>
      </c>
      <c r="E412" s="3">
        <f t="shared" si="57"/>
        <v>0</v>
      </c>
      <c r="F412" s="3">
        <f t="shared" si="59"/>
        <v>0</v>
      </c>
      <c r="G412" s="3">
        <f t="shared" si="59"/>
        <v>0</v>
      </c>
      <c r="H412" s="3">
        <f t="shared" si="59"/>
        <v>0</v>
      </c>
      <c r="I412" s="3">
        <f t="shared" si="59"/>
        <v>0</v>
      </c>
      <c r="J412" s="79"/>
      <c r="K412" s="67"/>
    </row>
    <row r="413" spans="1:11" outlineLevel="1">
      <c r="A413" s="109" t="s">
        <v>209</v>
      </c>
      <c r="B413" s="76" t="s">
        <v>210</v>
      </c>
      <c r="C413" s="59">
        <v>2021</v>
      </c>
      <c r="D413" s="1" t="s">
        <v>8</v>
      </c>
      <c r="E413" s="3">
        <f t="shared" si="57"/>
        <v>50451.4</v>
      </c>
      <c r="F413" s="3">
        <f>SUM(F414:F418)</f>
        <v>50451.4</v>
      </c>
      <c r="G413" s="3">
        <f>SUM(G414:G418)</f>
        <v>0</v>
      </c>
      <c r="H413" s="3">
        <f>SUM(H414:H418)</f>
        <v>0</v>
      </c>
      <c r="I413" s="3">
        <f>SUM(I414:I418)</f>
        <v>0</v>
      </c>
      <c r="J413" s="71" t="s">
        <v>211</v>
      </c>
      <c r="K413" s="60" t="s">
        <v>208</v>
      </c>
    </row>
    <row r="414" spans="1:11" outlineLevel="1">
      <c r="A414" s="59"/>
      <c r="B414" s="76"/>
      <c r="C414" s="59"/>
      <c r="D414" s="1">
        <v>2021</v>
      </c>
      <c r="E414" s="3">
        <f t="shared" si="57"/>
        <v>50451.4</v>
      </c>
      <c r="F414" s="3">
        <v>50451.4</v>
      </c>
      <c r="G414" s="3">
        <v>0</v>
      </c>
      <c r="H414" s="3">
        <v>0</v>
      </c>
      <c r="I414" s="3">
        <v>0</v>
      </c>
      <c r="J414" s="71"/>
      <c r="K414" s="60"/>
    </row>
    <row r="415" spans="1:11" outlineLevel="1">
      <c r="A415" s="59"/>
      <c r="B415" s="76"/>
      <c r="C415" s="59"/>
      <c r="D415" s="1">
        <v>2022</v>
      </c>
      <c r="E415" s="3">
        <f t="shared" si="57"/>
        <v>0</v>
      </c>
      <c r="F415" s="3">
        <v>0</v>
      </c>
      <c r="G415" s="3">
        <v>0</v>
      </c>
      <c r="H415" s="3">
        <v>0</v>
      </c>
      <c r="I415" s="3">
        <v>0</v>
      </c>
      <c r="J415" s="71"/>
      <c r="K415" s="60"/>
    </row>
    <row r="416" spans="1:11" outlineLevel="1">
      <c r="A416" s="59"/>
      <c r="B416" s="76"/>
      <c r="C416" s="59"/>
      <c r="D416" s="1">
        <v>2023</v>
      </c>
      <c r="E416" s="3">
        <f t="shared" si="57"/>
        <v>0</v>
      </c>
      <c r="F416" s="3">
        <v>0</v>
      </c>
      <c r="G416" s="3">
        <v>0</v>
      </c>
      <c r="H416" s="3">
        <v>0</v>
      </c>
      <c r="I416" s="3">
        <v>0</v>
      </c>
      <c r="J416" s="71"/>
      <c r="K416" s="60"/>
    </row>
    <row r="417" spans="1:11" outlineLevel="1">
      <c r="A417" s="59"/>
      <c r="B417" s="76"/>
      <c r="C417" s="59"/>
      <c r="D417" s="1">
        <v>2024</v>
      </c>
      <c r="E417" s="3">
        <f t="shared" si="57"/>
        <v>0</v>
      </c>
      <c r="F417" s="3">
        <v>0</v>
      </c>
      <c r="G417" s="3">
        <v>0</v>
      </c>
      <c r="H417" s="3">
        <v>0</v>
      </c>
      <c r="I417" s="3">
        <v>0</v>
      </c>
      <c r="J417" s="71"/>
      <c r="K417" s="60"/>
    </row>
    <row r="418" spans="1:11" outlineLevel="1">
      <c r="A418" s="59"/>
      <c r="B418" s="76"/>
      <c r="C418" s="59"/>
      <c r="D418" s="1">
        <v>2025</v>
      </c>
      <c r="E418" s="3">
        <f t="shared" si="57"/>
        <v>0</v>
      </c>
      <c r="F418" s="3">
        <v>0</v>
      </c>
      <c r="G418" s="3">
        <v>0</v>
      </c>
      <c r="H418" s="3">
        <v>0</v>
      </c>
      <c r="I418" s="3">
        <v>0</v>
      </c>
      <c r="J418" s="71"/>
      <c r="K418" s="60"/>
    </row>
    <row r="419" spans="1:11" outlineLevel="1">
      <c r="A419" s="59" t="s">
        <v>212</v>
      </c>
      <c r="B419" s="76" t="s">
        <v>213</v>
      </c>
      <c r="C419" s="59">
        <v>2021</v>
      </c>
      <c r="D419" s="1" t="s">
        <v>8</v>
      </c>
      <c r="E419" s="3">
        <f>SUM(E420:E424)</f>
        <v>258385.35</v>
      </c>
      <c r="F419" s="3">
        <f>SUM(F420:F424)</f>
        <v>48930.43</v>
      </c>
      <c r="G419" s="3">
        <f>SUM(G420:G424)</f>
        <v>183453.6</v>
      </c>
      <c r="H419" s="3">
        <f>SUM(H420:H424)</f>
        <v>26001.32</v>
      </c>
      <c r="I419" s="3">
        <f>SUM(I420:I424)</f>
        <v>0</v>
      </c>
      <c r="J419" s="80" t="s">
        <v>214</v>
      </c>
      <c r="K419" s="65" t="s">
        <v>208</v>
      </c>
    </row>
    <row r="420" spans="1:11" outlineLevel="1">
      <c r="A420" s="59"/>
      <c r="B420" s="76"/>
      <c r="C420" s="59"/>
      <c r="D420" s="1">
        <v>2021</v>
      </c>
      <c r="E420" s="3">
        <f>SUM(F420:I420)</f>
        <v>258385.35</v>
      </c>
      <c r="F420" s="3">
        <v>48930.43</v>
      </c>
      <c r="G420" s="3">
        <v>183453.6</v>
      </c>
      <c r="H420" s="3">
        <v>26001.32</v>
      </c>
      <c r="I420" s="3">
        <v>0</v>
      </c>
      <c r="J420" s="81"/>
      <c r="K420" s="66"/>
    </row>
    <row r="421" spans="1:11" outlineLevel="1">
      <c r="A421" s="59"/>
      <c r="B421" s="76"/>
      <c r="C421" s="59"/>
      <c r="D421" s="1">
        <v>2022</v>
      </c>
      <c r="E421" s="3">
        <f>SUM(F421:I421)</f>
        <v>0</v>
      </c>
      <c r="F421" s="3">
        <v>0</v>
      </c>
      <c r="G421" s="3">
        <v>0</v>
      </c>
      <c r="H421" s="3">
        <v>0</v>
      </c>
      <c r="I421" s="3">
        <v>0</v>
      </c>
      <c r="J421" s="81"/>
      <c r="K421" s="66"/>
    </row>
    <row r="422" spans="1:11" outlineLevel="1">
      <c r="A422" s="59"/>
      <c r="B422" s="76"/>
      <c r="C422" s="59"/>
      <c r="D422" s="1">
        <v>2023</v>
      </c>
      <c r="E422" s="3">
        <f>SUM(F422:I422)</f>
        <v>0</v>
      </c>
      <c r="F422" s="3">
        <v>0</v>
      </c>
      <c r="G422" s="3">
        <v>0</v>
      </c>
      <c r="H422" s="3">
        <v>0</v>
      </c>
      <c r="I422" s="3">
        <v>0</v>
      </c>
      <c r="J422" s="81"/>
      <c r="K422" s="66"/>
    </row>
    <row r="423" spans="1:11" outlineLevel="1">
      <c r="A423" s="59"/>
      <c r="B423" s="76"/>
      <c r="C423" s="59"/>
      <c r="D423" s="1">
        <v>2024</v>
      </c>
      <c r="E423" s="3">
        <f>SUM(F423:I423)</f>
        <v>0</v>
      </c>
      <c r="F423" s="3">
        <v>0</v>
      </c>
      <c r="G423" s="3">
        <v>0</v>
      </c>
      <c r="H423" s="3">
        <v>0</v>
      </c>
      <c r="I423" s="3">
        <v>0</v>
      </c>
      <c r="J423" s="81"/>
      <c r="K423" s="66"/>
    </row>
    <row r="424" spans="1:11" outlineLevel="1">
      <c r="A424" s="59"/>
      <c r="B424" s="76"/>
      <c r="C424" s="59"/>
      <c r="D424" s="1">
        <v>2025</v>
      </c>
      <c r="E424" s="3">
        <f>SUM(F424:I424)</f>
        <v>0</v>
      </c>
      <c r="F424" s="3">
        <v>0</v>
      </c>
      <c r="G424" s="3">
        <v>0</v>
      </c>
      <c r="H424" s="3">
        <v>0</v>
      </c>
      <c r="I424" s="3">
        <v>0</v>
      </c>
      <c r="J424" s="82"/>
      <c r="K424" s="67"/>
    </row>
    <row r="425" spans="1:11" outlineLevel="1">
      <c r="A425" s="59" t="s">
        <v>215</v>
      </c>
      <c r="B425" s="76" t="s">
        <v>216</v>
      </c>
      <c r="C425" s="59">
        <v>2021</v>
      </c>
      <c r="D425" s="1" t="s">
        <v>8</v>
      </c>
      <c r="E425" s="3">
        <f>SUM(E426:E430)</f>
        <v>4997.6190000000006</v>
      </c>
      <c r="F425" s="3">
        <f>SUM(F426:F430)</f>
        <v>2498.819</v>
      </c>
      <c r="G425" s="3">
        <f>SUM(G426:G430)</f>
        <v>0</v>
      </c>
      <c r="H425" s="3">
        <f>SUM(H426:H430)</f>
        <v>2498.8000000000002</v>
      </c>
      <c r="I425" s="3">
        <f>SUM(I426:I430)</f>
        <v>0</v>
      </c>
      <c r="J425" s="80" t="s">
        <v>214</v>
      </c>
      <c r="K425" s="65" t="s">
        <v>208</v>
      </c>
    </row>
    <row r="426" spans="1:11" outlineLevel="1">
      <c r="A426" s="59"/>
      <c r="B426" s="76"/>
      <c r="C426" s="59"/>
      <c r="D426" s="1">
        <v>2021</v>
      </c>
      <c r="E426" s="3">
        <f>SUM(F426:I426)</f>
        <v>4997.6190000000006</v>
      </c>
      <c r="F426" s="3">
        <f>5000-2501.181</f>
        <v>2498.819</v>
      </c>
      <c r="G426" s="3">
        <v>0</v>
      </c>
      <c r="H426" s="3">
        <v>2498.8000000000002</v>
      </c>
      <c r="I426" s="3">
        <v>0</v>
      </c>
      <c r="J426" s="81"/>
      <c r="K426" s="66"/>
    </row>
    <row r="427" spans="1:11" outlineLevel="1">
      <c r="A427" s="59"/>
      <c r="B427" s="76"/>
      <c r="C427" s="59"/>
      <c r="D427" s="1">
        <v>2022</v>
      </c>
      <c r="E427" s="3">
        <f>SUM(F427:I427)</f>
        <v>0</v>
      </c>
      <c r="F427" s="3">
        <v>0</v>
      </c>
      <c r="G427" s="3">
        <v>0</v>
      </c>
      <c r="H427" s="3">
        <v>0</v>
      </c>
      <c r="I427" s="3">
        <v>0</v>
      </c>
      <c r="J427" s="81"/>
      <c r="K427" s="66"/>
    </row>
    <row r="428" spans="1:11" outlineLevel="1">
      <c r="A428" s="59"/>
      <c r="B428" s="76"/>
      <c r="C428" s="59"/>
      <c r="D428" s="1">
        <v>2023</v>
      </c>
      <c r="E428" s="3">
        <f>SUM(F428:I428)</f>
        <v>0</v>
      </c>
      <c r="F428" s="3">
        <v>0</v>
      </c>
      <c r="G428" s="3">
        <v>0</v>
      </c>
      <c r="H428" s="3">
        <v>0</v>
      </c>
      <c r="I428" s="3">
        <v>0</v>
      </c>
      <c r="J428" s="81"/>
      <c r="K428" s="66"/>
    </row>
    <row r="429" spans="1:11" outlineLevel="1">
      <c r="A429" s="59"/>
      <c r="B429" s="76"/>
      <c r="C429" s="59"/>
      <c r="D429" s="1">
        <v>2024</v>
      </c>
      <c r="E429" s="3">
        <f>SUM(F429:I429)</f>
        <v>0</v>
      </c>
      <c r="F429" s="3">
        <v>0</v>
      </c>
      <c r="G429" s="3">
        <v>0</v>
      </c>
      <c r="H429" s="3">
        <v>0</v>
      </c>
      <c r="I429" s="3">
        <v>0</v>
      </c>
      <c r="J429" s="81"/>
      <c r="K429" s="66"/>
    </row>
    <row r="430" spans="1:11" outlineLevel="1">
      <c r="A430" s="59"/>
      <c r="B430" s="76"/>
      <c r="C430" s="59"/>
      <c r="D430" s="1">
        <v>2025</v>
      </c>
      <c r="E430" s="3">
        <f>SUM(F430:I430)</f>
        <v>0</v>
      </c>
      <c r="F430" s="3">
        <v>0</v>
      </c>
      <c r="G430" s="3">
        <v>0</v>
      </c>
      <c r="H430" s="3">
        <v>0</v>
      </c>
      <c r="I430" s="3">
        <v>0</v>
      </c>
      <c r="J430" s="82"/>
      <c r="K430" s="67"/>
    </row>
    <row r="431" spans="1:11" ht="15" customHeight="1">
      <c r="A431" s="59" t="s">
        <v>217</v>
      </c>
      <c r="B431" s="64" t="s">
        <v>218</v>
      </c>
      <c r="C431" s="60" t="s">
        <v>14</v>
      </c>
      <c r="D431" s="1" t="s">
        <v>8</v>
      </c>
      <c r="E431" s="3">
        <f>SUM(E432:E436)</f>
        <v>34143.781000000003</v>
      </c>
      <c r="F431" s="3">
        <f>SUM(F432:F436)</f>
        <v>34143.781000000003</v>
      </c>
      <c r="G431" s="3">
        <f>SUM(G432:G436)</f>
        <v>0</v>
      </c>
      <c r="H431" s="3">
        <f>SUM(H432:H436)</f>
        <v>0</v>
      </c>
      <c r="I431" s="3">
        <f>SUM(I432:I436)</f>
        <v>0</v>
      </c>
      <c r="J431" s="72"/>
      <c r="K431" s="65" t="s">
        <v>219</v>
      </c>
    </row>
    <row r="432" spans="1:11">
      <c r="A432" s="59"/>
      <c r="B432" s="64"/>
      <c r="C432" s="60"/>
      <c r="D432" s="1">
        <v>2021</v>
      </c>
      <c r="E432" s="3">
        <f>F432+G432+H432+I432</f>
        <v>7615.3810000000003</v>
      </c>
      <c r="F432" s="3">
        <f>F438</f>
        <v>7615.3810000000003</v>
      </c>
      <c r="G432" s="3">
        <f>G438</f>
        <v>0</v>
      </c>
      <c r="H432" s="3">
        <f t="shared" ref="H432:I436" si="60">H438+H462+H474+H504+H528+H534+H540</f>
        <v>0</v>
      </c>
      <c r="I432" s="3">
        <f t="shared" si="60"/>
        <v>0</v>
      </c>
      <c r="J432" s="72"/>
      <c r="K432" s="66"/>
    </row>
    <row r="433" spans="1:11">
      <c r="A433" s="59"/>
      <c r="B433" s="64"/>
      <c r="C433" s="60"/>
      <c r="D433" s="1">
        <v>2022</v>
      </c>
      <c r="E433" s="3">
        <f>F433+G433+H433+I433</f>
        <v>2014.2</v>
      </c>
      <c r="F433" s="3">
        <f t="shared" ref="F433:G436" si="61">F439</f>
        <v>2014.2</v>
      </c>
      <c r="G433" s="3">
        <f t="shared" si="61"/>
        <v>0</v>
      </c>
      <c r="H433" s="3">
        <f t="shared" si="60"/>
        <v>0</v>
      </c>
      <c r="I433" s="3">
        <f t="shared" si="60"/>
        <v>0</v>
      </c>
      <c r="J433" s="73"/>
      <c r="K433" s="66"/>
    </row>
    <row r="434" spans="1:11">
      <c r="A434" s="59"/>
      <c r="B434" s="64"/>
      <c r="C434" s="60"/>
      <c r="D434" s="1">
        <v>2023</v>
      </c>
      <c r="E434" s="3">
        <f>F434+G434+H434+I434</f>
        <v>2014.2</v>
      </c>
      <c r="F434" s="3">
        <f t="shared" si="61"/>
        <v>2014.2</v>
      </c>
      <c r="G434" s="3">
        <f t="shared" si="61"/>
        <v>0</v>
      </c>
      <c r="H434" s="3">
        <f t="shared" si="60"/>
        <v>0</v>
      </c>
      <c r="I434" s="3">
        <f t="shared" si="60"/>
        <v>0</v>
      </c>
      <c r="J434" s="73"/>
      <c r="K434" s="66"/>
    </row>
    <row r="435" spans="1:11">
      <c r="A435" s="59"/>
      <c r="B435" s="64"/>
      <c r="C435" s="60"/>
      <c r="D435" s="1">
        <v>2024</v>
      </c>
      <c r="E435" s="3">
        <f>F435+G435+H435+I435</f>
        <v>11250</v>
      </c>
      <c r="F435" s="3">
        <f t="shared" si="61"/>
        <v>11250</v>
      </c>
      <c r="G435" s="3">
        <f t="shared" si="61"/>
        <v>0</v>
      </c>
      <c r="H435" s="3">
        <f t="shared" si="60"/>
        <v>0</v>
      </c>
      <c r="I435" s="3">
        <f t="shared" si="60"/>
        <v>0</v>
      </c>
      <c r="J435" s="73"/>
      <c r="K435" s="66"/>
    </row>
    <row r="436" spans="1:11">
      <c r="A436" s="59"/>
      <c r="B436" s="64"/>
      <c r="C436" s="60"/>
      <c r="D436" s="1">
        <v>2025</v>
      </c>
      <c r="E436" s="3">
        <f>F436+G436+H436+I436</f>
        <v>11250</v>
      </c>
      <c r="F436" s="3">
        <f t="shared" si="61"/>
        <v>11250</v>
      </c>
      <c r="G436" s="3">
        <f t="shared" si="61"/>
        <v>0</v>
      </c>
      <c r="H436" s="3">
        <f t="shared" si="60"/>
        <v>0</v>
      </c>
      <c r="I436" s="3">
        <f t="shared" si="60"/>
        <v>0</v>
      </c>
      <c r="J436" s="73"/>
      <c r="K436" s="67"/>
    </row>
    <row r="437" spans="1:11" ht="15" customHeight="1" outlineLevel="1">
      <c r="A437" s="61" t="s">
        <v>220</v>
      </c>
      <c r="B437" s="77" t="s">
        <v>221</v>
      </c>
      <c r="C437" s="61" t="s">
        <v>14</v>
      </c>
      <c r="D437" s="1" t="s">
        <v>8</v>
      </c>
      <c r="E437" s="3">
        <f t="shared" ref="E437:E442" si="62">F437+G437+H437+I437</f>
        <v>34143.781000000003</v>
      </c>
      <c r="F437" s="3">
        <f>SUM(F438:F442)</f>
        <v>34143.781000000003</v>
      </c>
      <c r="G437" s="3">
        <f>SUM(G438:G442)</f>
        <v>0</v>
      </c>
      <c r="H437" s="3">
        <f>SUM(H438:H442)</f>
        <v>0</v>
      </c>
      <c r="I437" s="3">
        <f>SUM(I438:I442)</f>
        <v>0</v>
      </c>
      <c r="J437" s="77" t="s">
        <v>222</v>
      </c>
      <c r="K437" s="110" t="s">
        <v>223</v>
      </c>
    </row>
    <row r="438" spans="1:11" outlineLevel="1">
      <c r="A438" s="62"/>
      <c r="B438" s="78"/>
      <c r="C438" s="62"/>
      <c r="D438" s="1">
        <v>2021</v>
      </c>
      <c r="E438" s="3">
        <f>F438+G438+H438+I438</f>
        <v>7615.3810000000003</v>
      </c>
      <c r="F438" s="3">
        <f>F444+F450+F456</f>
        <v>7615.3810000000003</v>
      </c>
      <c r="G438" s="3">
        <f t="shared" ref="G438:I438" si="63">G444+G450+G456</f>
        <v>0</v>
      </c>
      <c r="H438" s="3">
        <f t="shared" si="63"/>
        <v>0</v>
      </c>
      <c r="I438" s="3">
        <f t="shared" si="63"/>
        <v>0</v>
      </c>
      <c r="J438" s="78"/>
      <c r="K438" s="111"/>
    </row>
    <row r="439" spans="1:11" outlineLevel="1">
      <c r="A439" s="62"/>
      <c r="B439" s="78"/>
      <c r="C439" s="62"/>
      <c r="D439" s="1">
        <v>2022</v>
      </c>
      <c r="E439" s="3">
        <f t="shared" si="62"/>
        <v>2014.2</v>
      </c>
      <c r="F439" s="3">
        <f t="shared" ref="F439:I442" si="64">F445+F451+F457</f>
        <v>2014.2</v>
      </c>
      <c r="G439" s="3">
        <f t="shared" si="64"/>
        <v>0</v>
      </c>
      <c r="H439" s="3">
        <f t="shared" si="64"/>
        <v>0</v>
      </c>
      <c r="I439" s="3">
        <f t="shared" si="64"/>
        <v>0</v>
      </c>
      <c r="J439" s="78"/>
      <c r="K439" s="111"/>
    </row>
    <row r="440" spans="1:11" outlineLevel="1">
      <c r="A440" s="62"/>
      <c r="B440" s="78"/>
      <c r="C440" s="62"/>
      <c r="D440" s="1">
        <v>2023</v>
      </c>
      <c r="E440" s="3">
        <f>F440+G440+H440+I440</f>
        <v>2014.2</v>
      </c>
      <c r="F440" s="3">
        <f t="shared" si="64"/>
        <v>2014.2</v>
      </c>
      <c r="G440" s="3">
        <f t="shared" si="64"/>
        <v>0</v>
      </c>
      <c r="H440" s="3">
        <f t="shared" si="64"/>
        <v>0</v>
      </c>
      <c r="I440" s="3">
        <f t="shared" si="64"/>
        <v>0</v>
      </c>
      <c r="J440" s="78"/>
      <c r="K440" s="111"/>
    </row>
    <row r="441" spans="1:11" outlineLevel="1">
      <c r="A441" s="62"/>
      <c r="B441" s="78"/>
      <c r="C441" s="62"/>
      <c r="D441" s="1">
        <v>2024</v>
      </c>
      <c r="E441" s="3">
        <f t="shared" si="62"/>
        <v>11250</v>
      </c>
      <c r="F441" s="3">
        <f>F447+F453+F459</f>
        <v>11250</v>
      </c>
      <c r="G441" s="3">
        <f t="shared" si="64"/>
        <v>0</v>
      </c>
      <c r="H441" s="3">
        <f t="shared" si="64"/>
        <v>0</v>
      </c>
      <c r="I441" s="3">
        <f t="shared" si="64"/>
        <v>0</v>
      </c>
      <c r="J441" s="78"/>
      <c r="K441" s="111"/>
    </row>
    <row r="442" spans="1:11" outlineLevel="1">
      <c r="A442" s="63"/>
      <c r="B442" s="79"/>
      <c r="C442" s="63"/>
      <c r="D442" s="1">
        <v>2025</v>
      </c>
      <c r="E442" s="3">
        <f t="shared" si="62"/>
        <v>11250</v>
      </c>
      <c r="F442" s="3">
        <f t="shared" si="64"/>
        <v>11250</v>
      </c>
      <c r="G442" s="3">
        <f t="shared" si="64"/>
        <v>0</v>
      </c>
      <c r="H442" s="3">
        <f t="shared" si="64"/>
        <v>0</v>
      </c>
      <c r="I442" s="3">
        <f t="shared" si="64"/>
        <v>0</v>
      </c>
      <c r="J442" s="79"/>
      <c r="K442" s="112"/>
    </row>
    <row r="443" spans="1:11" ht="15" customHeight="1" outlineLevel="1">
      <c r="A443" s="61" t="s">
        <v>224</v>
      </c>
      <c r="B443" s="77" t="s">
        <v>225</v>
      </c>
      <c r="C443" s="61" t="s">
        <v>14</v>
      </c>
      <c r="D443" s="1" t="s">
        <v>8</v>
      </c>
      <c r="E443" s="7">
        <f>SUM(E444:E448)</f>
        <v>4000</v>
      </c>
      <c r="F443" s="7">
        <f>SUM(F444:F448)</f>
        <v>4000</v>
      </c>
      <c r="G443" s="7">
        <f>SUM(G444:G448)</f>
        <v>0</v>
      </c>
      <c r="H443" s="7">
        <f>SUM(H444:H448)</f>
        <v>0</v>
      </c>
      <c r="I443" s="7">
        <f>SUM(I444:I448)</f>
        <v>0</v>
      </c>
      <c r="J443" s="77" t="s">
        <v>226</v>
      </c>
      <c r="K443" s="110" t="s">
        <v>227</v>
      </c>
    </row>
    <row r="444" spans="1:11" outlineLevel="1">
      <c r="A444" s="62"/>
      <c r="B444" s="78"/>
      <c r="C444" s="62"/>
      <c r="D444" s="1">
        <v>2021</v>
      </c>
      <c r="E444" s="7">
        <f>F444+G444+H444+I444</f>
        <v>1000</v>
      </c>
      <c r="F444" s="3">
        <v>1000</v>
      </c>
      <c r="G444" s="3">
        <v>0</v>
      </c>
      <c r="H444" s="3">
        <v>0</v>
      </c>
      <c r="I444" s="3">
        <v>0</v>
      </c>
      <c r="J444" s="78"/>
      <c r="K444" s="111"/>
    </row>
    <row r="445" spans="1:11" outlineLevel="1">
      <c r="A445" s="62"/>
      <c r="B445" s="78"/>
      <c r="C445" s="62"/>
      <c r="D445" s="1">
        <v>2022</v>
      </c>
      <c r="E445" s="7">
        <f>F445+G445+H445+I445</f>
        <v>0</v>
      </c>
      <c r="F445" s="3">
        <v>0</v>
      </c>
      <c r="G445" s="3">
        <v>0</v>
      </c>
      <c r="H445" s="3">
        <v>0</v>
      </c>
      <c r="I445" s="3">
        <v>0</v>
      </c>
      <c r="J445" s="78"/>
      <c r="K445" s="111"/>
    </row>
    <row r="446" spans="1:11" outlineLevel="1">
      <c r="A446" s="62"/>
      <c r="B446" s="78"/>
      <c r="C446" s="62"/>
      <c r="D446" s="1">
        <v>2023</v>
      </c>
      <c r="E446" s="7">
        <f>F446+G446+H446+I446</f>
        <v>0</v>
      </c>
      <c r="F446" s="3">
        <v>0</v>
      </c>
      <c r="G446" s="3">
        <v>0</v>
      </c>
      <c r="H446" s="3">
        <v>0</v>
      </c>
      <c r="I446" s="3">
        <v>0</v>
      </c>
      <c r="J446" s="78"/>
      <c r="K446" s="111"/>
    </row>
    <row r="447" spans="1:11" outlineLevel="1">
      <c r="A447" s="62"/>
      <c r="B447" s="78"/>
      <c r="C447" s="62"/>
      <c r="D447" s="1">
        <v>2024</v>
      </c>
      <c r="E447" s="7">
        <v>1500</v>
      </c>
      <c r="F447" s="7">
        <v>1500</v>
      </c>
      <c r="G447" s="3">
        <v>0</v>
      </c>
      <c r="H447" s="3">
        <v>0</v>
      </c>
      <c r="I447" s="3">
        <v>0</v>
      </c>
      <c r="J447" s="78"/>
      <c r="K447" s="111"/>
    </row>
    <row r="448" spans="1:11" outlineLevel="1">
      <c r="A448" s="63"/>
      <c r="B448" s="79"/>
      <c r="C448" s="63"/>
      <c r="D448" s="1">
        <v>2025</v>
      </c>
      <c r="E448" s="7">
        <v>1500</v>
      </c>
      <c r="F448" s="7">
        <v>1500</v>
      </c>
      <c r="G448" s="3">
        <v>0</v>
      </c>
      <c r="H448" s="3">
        <v>0</v>
      </c>
      <c r="I448" s="3">
        <v>0</v>
      </c>
      <c r="J448" s="79"/>
      <c r="K448" s="112"/>
    </row>
    <row r="449" spans="1:11" ht="15" customHeight="1" outlineLevel="1">
      <c r="A449" s="61" t="s">
        <v>228</v>
      </c>
      <c r="B449" s="77" t="s">
        <v>229</v>
      </c>
      <c r="C449" s="61" t="s">
        <v>14</v>
      </c>
      <c r="D449" s="1" t="s">
        <v>8</v>
      </c>
      <c r="E449" s="7">
        <f>SUM(E450:E454)</f>
        <v>10552.6</v>
      </c>
      <c r="F449" s="7">
        <f>SUM(F450:F454)</f>
        <v>10552.6</v>
      </c>
      <c r="G449" s="7">
        <f>SUM(G450:G454)</f>
        <v>0</v>
      </c>
      <c r="H449" s="7">
        <f>SUM(H450:H454)</f>
        <v>0</v>
      </c>
      <c r="I449" s="7">
        <f>SUM(I450:I454)</f>
        <v>0</v>
      </c>
      <c r="J449" s="77" t="s">
        <v>230</v>
      </c>
      <c r="K449" s="110" t="s">
        <v>15</v>
      </c>
    </row>
    <row r="450" spans="1:11" outlineLevel="1">
      <c r="A450" s="62"/>
      <c r="B450" s="78"/>
      <c r="C450" s="62"/>
      <c r="D450" s="1">
        <v>2021</v>
      </c>
      <c r="E450" s="7">
        <f>F450+G450+H450+I450</f>
        <v>2014.2</v>
      </c>
      <c r="F450" s="7">
        <v>2014.2</v>
      </c>
      <c r="G450" s="7">
        <v>0</v>
      </c>
      <c r="H450" s="3">
        <v>0</v>
      </c>
      <c r="I450" s="3">
        <v>0</v>
      </c>
      <c r="J450" s="78"/>
      <c r="K450" s="111"/>
    </row>
    <row r="451" spans="1:11" outlineLevel="1">
      <c r="A451" s="62"/>
      <c r="B451" s="78"/>
      <c r="C451" s="62"/>
      <c r="D451" s="1">
        <v>2022</v>
      </c>
      <c r="E451" s="7">
        <f>F451+G451+H451+I451</f>
        <v>2014.2</v>
      </c>
      <c r="F451" s="7">
        <v>2014.2</v>
      </c>
      <c r="G451" s="7">
        <v>0</v>
      </c>
      <c r="H451" s="3">
        <v>0</v>
      </c>
      <c r="I451" s="3">
        <v>0</v>
      </c>
      <c r="J451" s="78"/>
      <c r="K451" s="111"/>
    </row>
    <row r="452" spans="1:11" outlineLevel="1">
      <c r="A452" s="62"/>
      <c r="B452" s="78"/>
      <c r="C452" s="62"/>
      <c r="D452" s="1">
        <v>2023</v>
      </c>
      <c r="E452" s="7">
        <f>F452+G452+H452+I452</f>
        <v>2014.2</v>
      </c>
      <c r="F452" s="7">
        <v>2014.2</v>
      </c>
      <c r="G452" s="7">
        <v>0</v>
      </c>
      <c r="H452" s="3">
        <v>0</v>
      </c>
      <c r="I452" s="3">
        <v>0</v>
      </c>
      <c r="J452" s="78"/>
      <c r="K452" s="111"/>
    </row>
    <row r="453" spans="1:11" outlineLevel="1">
      <c r="A453" s="62"/>
      <c r="B453" s="78"/>
      <c r="C453" s="62"/>
      <c r="D453" s="1">
        <v>2024</v>
      </c>
      <c r="E453" s="7">
        <f>F453+G453+H453+I453</f>
        <v>2255</v>
      </c>
      <c r="F453" s="7">
        <v>2255</v>
      </c>
      <c r="G453" s="7">
        <v>0</v>
      </c>
      <c r="H453" s="3">
        <v>0</v>
      </c>
      <c r="I453" s="3">
        <v>0</v>
      </c>
      <c r="J453" s="78"/>
      <c r="K453" s="111"/>
    </row>
    <row r="454" spans="1:11" outlineLevel="1">
      <c r="A454" s="63"/>
      <c r="B454" s="79"/>
      <c r="C454" s="63"/>
      <c r="D454" s="1">
        <v>2025</v>
      </c>
      <c r="E454" s="7">
        <f>F454+G454+H454+I454</f>
        <v>2255</v>
      </c>
      <c r="F454" s="7">
        <v>2255</v>
      </c>
      <c r="G454" s="7">
        <v>0</v>
      </c>
      <c r="H454" s="3">
        <v>0</v>
      </c>
      <c r="I454" s="3">
        <v>0</v>
      </c>
      <c r="J454" s="79"/>
      <c r="K454" s="112"/>
    </row>
    <row r="455" spans="1:11" ht="15" customHeight="1" outlineLevel="1">
      <c r="A455" s="61" t="s">
        <v>231</v>
      </c>
      <c r="B455" s="77" t="s">
        <v>232</v>
      </c>
      <c r="C455" s="61" t="s">
        <v>14</v>
      </c>
      <c r="D455" s="1" t="s">
        <v>8</v>
      </c>
      <c r="E455" s="3">
        <f>SUM(F455:I455)</f>
        <v>19591.181</v>
      </c>
      <c r="F455" s="3">
        <f>SUM(F456:F460)</f>
        <v>19591.181</v>
      </c>
      <c r="G455" s="3">
        <v>0</v>
      </c>
      <c r="H455" s="3">
        <v>0</v>
      </c>
      <c r="I455" s="3">
        <v>0</v>
      </c>
      <c r="J455" s="77" t="s">
        <v>233</v>
      </c>
      <c r="K455" s="65" t="s">
        <v>234</v>
      </c>
    </row>
    <row r="456" spans="1:11" outlineLevel="1">
      <c r="A456" s="62"/>
      <c r="B456" s="78"/>
      <c r="C456" s="62"/>
      <c r="D456" s="1">
        <v>2021</v>
      </c>
      <c r="E456" s="3">
        <f>SUM(F456:I456)</f>
        <v>4601.1810000000005</v>
      </c>
      <c r="F456" s="3">
        <f>7400-2798.819</f>
        <v>4601.1810000000005</v>
      </c>
      <c r="G456" s="3">
        <v>0</v>
      </c>
      <c r="H456" s="3">
        <v>0</v>
      </c>
      <c r="I456" s="3">
        <v>0</v>
      </c>
      <c r="J456" s="78"/>
      <c r="K456" s="66"/>
    </row>
    <row r="457" spans="1:11" outlineLevel="1">
      <c r="A457" s="62"/>
      <c r="B457" s="78"/>
      <c r="C457" s="62"/>
      <c r="D457" s="1">
        <v>2022</v>
      </c>
      <c r="E457" s="3">
        <f>SUM(F457:I457)</f>
        <v>0</v>
      </c>
      <c r="F457" s="3">
        <v>0</v>
      </c>
      <c r="G457" s="3">
        <v>0</v>
      </c>
      <c r="H457" s="3">
        <v>0</v>
      </c>
      <c r="I457" s="3">
        <v>0</v>
      </c>
      <c r="J457" s="78"/>
      <c r="K457" s="66"/>
    </row>
    <row r="458" spans="1:11" outlineLevel="1">
      <c r="A458" s="62"/>
      <c r="B458" s="78"/>
      <c r="C458" s="62"/>
      <c r="D458" s="1">
        <v>2023</v>
      </c>
      <c r="E458" s="3">
        <f>SUM(F458:I458)</f>
        <v>0</v>
      </c>
      <c r="F458" s="3">
        <v>0</v>
      </c>
      <c r="G458" s="3">
        <v>0</v>
      </c>
      <c r="H458" s="3">
        <v>0</v>
      </c>
      <c r="I458" s="3">
        <v>0</v>
      </c>
      <c r="J458" s="78"/>
      <c r="K458" s="66"/>
    </row>
    <row r="459" spans="1:11" outlineLevel="1">
      <c r="A459" s="62"/>
      <c r="B459" s="78"/>
      <c r="C459" s="62"/>
      <c r="D459" s="1">
        <v>2024</v>
      </c>
      <c r="E459" s="3">
        <v>7495</v>
      </c>
      <c r="F459" s="3">
        <v>7495</v>
      </c>
      <c r="G459" s="3">
        <v>0</v>
      </c>
      <c r="H459" s="3">
        <v>0</v>
      </c>
      <c r="I459" s="3">
        <v>0</v>
      </c>
      <c r="J459" s="78"/>
      <c r="K459" s="66"/>
    </row>
    <row r="460" spans="1:11" ht="17.25" customHeight="1" outlineLevel="1">
      <c r="A460" s="63"/>
      <c r="B460" s="79"/>
      <c r="C460" s="63"/>
      <c r="D460" s="1">
        <v>2025</v>
      </c>
      <c r="E460" s="3">
        <v>7495</v>
      </c>
      <c r="F460" s="3">
        <v>7495</v>
      </c>
      <c r="G460" s="3">
        <v>0</v>
      </c>
      <c r="H460" s="3">
        <v>0</v>
      </c>
      <c r="I460" s="3">
        <v>0</v>
      </c>
      <c r="J460" s="79"/>
      <c r="K460" s="67"/>
    </row>
    <row r="461" spans="1:11" outlineLevel="1">
      <c r="A461" s="61" t="s">
        <v>235</v>
      </c>
      <c r="B461" s="77" t="s">
        <v>236</v>
      </c>
      <c r="C461" s="61" t="s">
        <v>237</v>
      </c>
      <c r="D461" s="1" t="s">
        <v>8</v>
      </c>
      <c r="E461" s="4">
        <f>SUM(F461:I461)</f>
        <v>0</v>
      </c>
      <c r="F461" s="4">
        <f>SUM(F462:F466)</f>
        <v>0</v>
      </c>
      <c r="G461" s="4">
        <f>SUM(G462:G466)</f>
        <v>0</v>
      </c>
      <c r="H461" s="4">
        <f>SUM(H462:H466)</f>
        <v>0</v>
      </c>
      <c r="I461" s="4">
        <f>SUM(I462:I466)</f>
        <v>0</v>
      </c>
      <c r="J461" s="77" t="s">
        <v>238</v>
      </c>
      <c r="K461" s="110" t="s">
        <v>15</v>
      </c>
    </row>
    <row r="462" spans="1:11" outlineLevel="1">
      <c r="A462" s="62"/>
      <c r="B462" s="78"/>
      <c r="C462" s="62"/>
      <c r="D462" s="1">
        <v>2021</v>
      </c>
      <c r="E462" s="3">
        <v>0</v>
      </c>
      <c r="F462" s="3">
        <v>0</v>
      </c>
      <c r="G462" s="3">
        <v>0</v>
      </c>
      <c r="H462" s="3">
        <v>0</v>
      </c>
      <c r="I462" s="3">
        <v>0</v>
      </c>
      <c r="J462" s="78"/>
      <c r="K462" s="111"/>
    </row>
    <row r="463" spans="1:11" outlineLevel="1">
      <c r="A463" s="62"/>
      <c r="B463" s="78"/>
      <c r="C463" s="62"/>
      <c r="D463" s="1">
        <v>2022</v>
      </c>
      <c r="E463" s="3">
        <f>SUM(F463:I463)</f>
        <v>0</v>
      </c>
      <c r="F463" s="3">
        <v>0</v>
      </c>
      <c r="G463" s="3">
        <v>0</v>
      </c>
      <c r="H463" s="3">
        <v>0</v>
      </c>
      <c r="I463" s="3">
        <v>0</v>
      </c>
      <c r="J463" s="78"/>
      <c r="K463" s="111"/>
    </row>
    <row r="464" spans="1:11" outlineLevel="1">
      <c r="A464" s="62"/>
      <c r="B464" s="78"/>
      <c r="C464" s="62"/>
      <c r="D464" s="1">
        <v>2023</v>
      </c>
      <c r="E464" s="3">
        <f>SUM(F464:I464)</f>
        <v>0</v>
      </c>
      <c r="F464" s="3">
        <v>0</v>
      </c>
      <c r="G464" s="3">
        <v>0</v>
      </c>
      <c r="H464" s="3">
        <v>0</v>
      </c>
      <c r="I464" s="3">
        <v>0</v>
      </c>
      <c r="J464" s="78"/>
      <c r="K464" s="111"/>
    </row>
    <row r="465" spans="1:11" outlineLevel="1">
      <c r="A465" s="62"/>
      <c r="B465" s="78"/>
      <c r="C465" s="62"/>
      <c r="D465" s="1">
        <v>2024</v>
      </c>
      <c r="E465" s="3">
        <f>SUM(F465:I465)</f>
        <v>0</v>
      </c>
      <c r="F465" s="3">
        <v>0</v>
      </c>
      <c r="G465" s="3">
        <v>0</v>
      </c>
      <c r="H465" s="3">
        <v>0</v>
      </c>
      <c r="I465" s="3">
        <v>0</v>
      </c>
      <c r="J465" s="78"/>
      <c r="K465" s="111"/>
    </row>
    <row r="466" spans="1:11" outlineLevel="1">
      <c r="A466" s="63"/>
      <c r="B466" s="79"/>
      <c r="C466" s="63"/>
      <c r="D466" s="1">
        <v>2025</v>
      </c>
      <c r="E466" s="3">
        <f>SUM(F466:I466)</f>
        <v>0</v>
      </c>
      <c r="F466" s="3">
        <v>0</v>
      </c>
      <c r="G466" s="3">
        <v>0</v>
      </c>
      <c r="H466" s="3">
        <v>0</v>
      </c>
      <c r="I466" s="3">
        <v>0</v>
      </c>
      <c r="J466" s="79"/>
      <c r="K466" s="112"/>
    </row>
    <row r="467" spans="1:11" ht="14.45" customHeight="1">
      <c r="A467" s="61" t="s">
        <v>239</v>
      </c>
      <c r="B467" s="113" t="s">
        <v>240</v>
      </c>
      <c r="C467" s="60" t="s">
        <v>14</v>
      </c>
      <c r="D467" s="1" t="s">
        <v>8</v>
      </c>
      <c r="E467" s="7">
        <f>SUM(E468:E472)</f>
        <v>1191223.4182500001</v>
      </c>
      <c r="F467" s="7">
        <f>SUM(F468:F472)</f>
        <v>1179699.6182500001</v>
      </c>
      <c r="G467" s="7">
        <f>SUM(G468:G472)</f>
        <v>11523.8</v>
      </c>
      <c r="H467" s="7">
        <f>SUM(H468:H472)</f>
        <v>0</v>
      </c>
      <c r="I467" s="7">
        <f>SUM(I468:I472)</f>
        <v>0</v>
      </c>
      <c r="J467" s="116"/>
      <c r="K467" s="65" t="s">
        <v>241</v>
      </c>
    </row>
    <row r="468" spans="1:11" ht="14.45" customHeight="1">
      <c r="A468" s="62"/>
      <c r="B468" s="114"/>
      <c r="C468" s="60"/>
      <c r="D468" s="1">
        <v>2021</v>
      </c>
      <c r="E468" s="7">
        <f>F468+G468+H468+I468</f>
        <v>247204.35945000002</v>
      </c>
      <c r="F468" s="7">
        <f>F474+F534+F546+F564</f>
        <v>235680.55945000003</v>
      </c>
      <c r="G468" s="7">
        <f t="shared" ref="G468:I468" si="65">G474+G534+G546+G564</f>
        <v>11523.8</v>
      </c>
      <c r="H468" s="7">
        <f t="shared" si="65"/>
        <v>0</v>
      </c>
      <c r="I468" s="7">
        <f t="shared" si="65"/>
        <v>0</v>
      </c>
      <c r="J468" s="117"/>
      <c r="K468" s="66"/>
    </row>
    <row r="469" spans="1:11">
      <c r="A469" s="62"/>
      <c r="B469" s="114"/>
      <c r="C469" s="60"/>
      <c r="D469" s="1">
        <v>2022</v>
      </c>
      <c r="E469" s="7">
        <f t="shared" ref="E469:E496" si="66">F469+G469+H469+I469</f>
        <v>234123.84045000002</v>
      </c>
      <c r="F469" s="7">
        <f t="shared" ref="F469:I472" si="67">F475+F535+F547+F565</f>
        <v>234123.84045000002</v>
      </c>
      <c r="G469" s="7">
        <f t="shared" si="67"/>
        <v>0</v>
      </c>
      <c r="H469" s="7">
        <f t="shared" si="67"/>
        <v>0</v>
      </c>
      <c r="I469" s="7">
        <f t="shared" si="67"/>
        <v>0</v>
      </c>
      <c r="J469" s="117"/>
      <c r="K469" s="66"/>
    </row>
    <row r="470" spans="1:11">
      <c r="A470" s="62"/>
      <c r="B470" s="114"/>
      <c r="C470" s="60"/>
      <c r="D470" s="1">
        <v>2023</v>
      </c>
      <c r="E470" s="7">
        <f t="shared" si="66"/>
        <v>234131.73944999999</v>
      </c>
      <c r="F470" s="7">
        <f t="shared" si="67"/>
        <v>234131.73944999999</v>
      </c>
      <c r="G470" s="7">
        <f t="shared" si="67"/>
        <v>0</v>
      </c>
      <c r="H470" s="7">
        <f t="shared" si="67"/>
        <v>0</v>
      </c>
      <c r="I470" s="7">
        <f t="shared" si="67"/>
        <v>0</v>
      </c>
      <c r="J470" s="117"/>
      <c r="K470" s="66"/>
    </row>
    <row r="471" spans="1:11">
      <c r="A471" s="62"/>
      <c r="B471" s="114"/>
      <c r="C471" s="60"/>
      <c r="D471" s="1">
        <v>2024</v>
      </c>
      <c r="E471" s="7">
        <f t="shared" si="66"/>
        <v>241631.73944999999</v>
      </c>
      <c r="F471" s="7">
        <f t="shared" si="67"/>
        <v>241631.73944999999</v>
      </c>
      <c r="G471" s="7">
        <f t="shared" si="67"/>
        <v>0</v>
      </c>
      <c r="H471" s="7">
        <f t="shared" si="67"/>
        <v>0</v>
      </c>
      <c r="I471" s="7">
        <f t="shared" si="67"/>
        <v>0</v>
      </c>
      <c r="J471" s="117"/>
      <c r="K471" s="66"/>
    </row>
    <row r="472" spans="1:11" ht="20.25" customHeight="1">
      <c r="A472" s="63"/>
      <c r="B472" s="115"/>
      <c r="C472" s="60"/>
      <c r="D472" s="1">
        <v>2025</v>
      </c>
      <c r="E472" s="7">
        <f t="shared" si="66"/>
        <v>234131.73944999999</v>
      </c>
      <c r="F472" s="7">
        <f t="shared" si="67"/>
        <v>234131.73944999999</v>
      </c>
      <c r="G472" s="7">
        <f t="shared" si="67"/>
        <v>0</v>
      </c>
      <c r="H472" s="7">
        <f t="shared" si="67"/>
        <v>0</v>
      </c>
      <c r="I472" s="7">
        <f t="shared" si="67"/>
        <v>0</v>
      </c>
      <c r="J472" s="118"/>
      <c r="K472" s="67"/>
    </row>
    <row r="473" spans="1:11" ht="15.75" customHeight="1" outlineLevel="1">
      <c r="A473" s="61" t="s">
        <v>242</v>
      </c>
      <c r="B473" s="77" t="s">
        <v>243</v>
      </c>
      <c r="C473" s="61" t="s">
        <v>14</v>
      </c>
      <c r="D473" s="1" t="s">
        <v>8</v>
      </c>
      <c r="E473" s="4">
        <f t="shared" si="66"/>
        <v>442428.40600000008</v>
      </c>
      <c r="F473" s="4">
        <f>SUM(F474:F478)</f>
        <v>430904.60600000009</v>
      </c>
      <c r="G473" s="4">
        <f>SUM(G474:G478)</f>
        <v>11523.8</v>
      </c>
      <c r="H473" s="4">
        <f>SUM(H474:H478)</f>
        <v>0</v>
      </c>
      <c r="I473" s="4">
        <f>SUM(I474:I478)</f>
        <v>0</v>
      </c>
      <c r="J473" s="119"/>
      <c r="K473" s="65" t="s">
        <v>15</v>
      </c>
    </row>
    <row r="474" spans="1:11" ht="15.75" customHeight="1" outlineLevel="1">
      <c r="A474" s="62"/>
      <c r="B474" s="78"/>
      <c r="C474" s="62"/>
      <c r="D474" s="1">
        <v>2021</v>
      </c>
      <c r="E474" s="4">
        <f>F474+G474+H474+I474</f>
        <v>95771.677000000011</v>
      </c>
      <c r="F474" s="3">
        <f>F480+F486+F492+F498+F504+F510+F516+F522+F528</f>
        <v>84247.877000000008</v>
      </c>
      <c r="G474" s="3">
        <f t="shared" ref="G474:I474" si="68">G480+G486+G492+G498+G504+G510+G516+G522+G528</f>
        <v>11523.8</v>
      </c>
      <c r="H474" s="3">
        <f t="shared" si="68"/>
        <v>0</v>
      </c>
      <c r="I474" s="3">
        <f t="shared" si="68"/>
        <v>0</v>
      </c>
      <c r="J474" s="120"/>
      <c r="K474" s="66"/>
    </row>
    <row r="475" spans="1:11" ht="15.75" customHeight="1" outlineLevel="1">
      <c r="A475" s="62"/>
      <c r="B475" s="78"/>
      <c r="C475" s="62"/>
      <c r="D475" s="1">
        <v>2022</v>
      </c>
      <c r="E475" s="4">
        <f t="shared" si="66"/>
        <v>84788.65800000001</v>
      </c>
      <c r="F475" s="3">
        <f t="shared" ref="F475:I478" si="69">F481+F487+F493+F499+F505+F511+F517+F523+F529</f>
        <v>84788.65800000001</v>
      </c>
      <c r="G475" s="3">
        <f t="shared" si="69"/>
        <v>0</v>
      </c>
      <c r="H475" s="3">
        <f t="shared" si="69"/>
        <v>0</v>
      </c>
      <c r="I475" s="3">
        <f t="shared" si="69"/>
        <v>0</v>
      </c>
      <c r="J475" s="120"/>
      <c r="K475" s="66"/>
    </row>
    <row r="476" spans="1:11" ht="15.75" customHeight="1" outlineLevel="1">
      <c r="A476" s="62"/>
      <c r="B476" s="78"/>
      <c r="C476" s="62"/>
      <c r="D476" s="1">
        <v>2023</v>
      </c>
      <c r="E476" s="4">
        <f t="shared" si="66"/>
        <v>84789.357000000004</v>
      </c>
      <c r="F476" s="3">
        <f t="shared" si="69"/>
        <v>84789.357000000004</v>
      </c>
      <c r="G476" s="3">
        <f t="shared" si="69"/>
        <v>0</v>
      </c>
      <c r="H476" s="3">
        <f t="shared" si="69"/>
        <v>0</v>
      </c>
      <c r="I476" s="3">
        <f t="shared" si="69"/>
        <v>0</v>
      </c>
      <c r="J476" s="120"/>
      <c r="K476" s="66"/>
    </row>
    <row r="477" spans="1:11" ht="15.75" customHeight="1" outlineLevel="1">
      <c r="A477" s="62"/>
      <c r="B477" s="78"/>
      <c r="C477" s="62"/>
      <c r="D477" s="1">
        <v>2024</v>
      </c>
      <c r="E477" s="4">
        <f t="shared" si="66"/>
        <v>92289.357000000004</v>
      </c>
      <c r="F477" s="3">
        <f t="shared" si="69"/>
        <v>92289.357000000004</v>
      </c>
      <c r="G477" s="3">
        <f t="shared" si="69"/>
        <v>0</v>
      </c>
      <c r="H477" s="3">
        <f t="shared" si="69"/>
        <v>0</v>
      </c>
      <c r="I477" s="3">
        <f t="shared" si="69"/>
        <v>0</v>
      </c>
      <c r="J477" s="120"/>
      <c r="K477" s="66"/>
    </row>
    <row r="478" spans="1:11" ht="56.25" customHeight="1" outlineLevel="1">
      <c r="A478" s="63"/>
      <c r="B478" s="79"/>
      <c r="C478" s="63"/>
      <c r="D478" s="1">
        <v>2025</v>
      </c>
      <c r="E478" s="4">
        <f t="shared" si="66"/>
        <v>84789.357000000004</v>
      </c>
      <c r="F478" s="3">
        <f t="shared" si="69"/>
        <v>84789.357000000004</v>
      </c>
      <c r="G478" s="3">
        <f t="shared" si="69"/>
        <v>0</v>
      </c>
      <c r="H478" s="3">
        <f t="shared" si="69"/>
        <v>0</v>
      </c>
      <c r="I478" s="3">
        <f t="shared" si="69"/>
        <v>0</v>
      </c>
      <c r="J478" s="121"/>
      <c r="K478" s="67"/>
    </row>
    <row r="479" spans="1:11" outlineLevel="1">
      <c r="A479" s="61" t="s">
        <v>244</v>
      </c>
      <c r="B479" s="77" t="s">
        <v>245</v>
      </c>
      <c r="C479" s="61" t="s">
        <v>14</v>
      </c>
      <c r="D479" s="1" t="s">
        <v>8</v>
      </c>
      <c r="E479" s="4">
        <f t="shared" si="66"/>
        <v>376809.99100000004</v>
      </c>
      <c r="F479" s="4">
        <f>SUM(F480:F484)</f>
        <v>376809.99100000004</v>
      </c>
      <c r="G479" s="4">
        <f>SUM(G480:G484)</f>
        <v>0</v>
      </c>
      <c r="H479" s="4">
        <f>SUM(H480:H484)</f>
        <v>0</v>
      </c>
      <c r="I479" s="4">
        <f>SUM(I480:I484)</f>
        <v>0</v>
      </c>
      <c r="J479" s="122" t="s">
        <v>246</v>
      </c>
      <c r="K479" s="65" t="s">
        <v>15</v>
      </c>
    </row>
    <row r="480" spans="1:11" outlineLevel="1">
      <c r="A480" s="62"/>
      <c r="B480" s="78"/>
      <c r="C480" s="62"/>
      <c r="D480" s="1">
        <v>2021</v>
      </c>
      <c r="E480" s="3">
        <f>F480+G480+H480+I480</f>
        <v>75000.953999999998</v>
      </c>
      <c r="F480" s="3">
        <v>75000.953999999998</v>
      </c>
      <c r="G480" s="3">
        <v>0</v>
      </c>
      <c r="H480" s="3">
        <v>0</v>
      </c>
      <c r="I480" s="3">
        <v>0</v>
      </c>
      <c r="J480" s="123"/>
      <c r="K480" s="66"/>
    </row>
    <row r="481" spans="1:11" outlineLevel="1">
      <c r="A481" s="62"/>
      <c r="B481" s="78"/>
      <c r="C481" s="62"/>
      <c r="D481" s="1">
        <v>2022</v>
      </c>
      <c r="E481" s="3">
        <f t="shared" si="66"/>
        <v>75451.735000000001</v>
      </c>
      <c r="F481" s="3">
        <v>75451.735000000001</v>
      </c>
      <c r="G481" s="3">
        <v>0</v>
      </c>
      <c r="H481" s="3">
        <v>0</v>
      </c>
      <c r="I481" s="3">
        <v>0</v>
      </c>
      <c r="J481" s="123"/>
      <c r="K481" s="66"/>
    </row>
    <row r="482" spans="1:11" outlineLevel="1">
      <c r="A482" s="62"/>
      <c r="B482" s="78"/>
      <c r="C482" s="62"/>
      <c r="D482" s="1">
        <v>2023</v>
      </c>
      <c r="E482" s="3">
        <f t="shared" si="66"/>
        <v>75452.433999999994</v>
      </c>
      <c r="F482" s="3">
        <v>75452.433999999994</v>
      </c>
      <c r="G482" s="3">
        <v>0</v>
      </c>
      <c r="H482" s="3">
        <v>0</v>
      </c>
      <c r="I482" s="3">
        <v>0</v>
      </c>
      <c r="J482" s="123"/>
      <c r="K482" s="66"/>
    </row>
    <row r="483" spans="1:11" outlineLevel="1">
      <c r="A483" s="62"/>
      <c r="B483" s="78"/>
      <c r="C483" s="62"/>
      <c r="D483" s="1">
        <v>2024</v>
      </c>
      <c r="E483" s="3">
        <f t="shared" si="66"/>
        <v>75452.433999999994</v>
      </c>
      <c r="F483" s="3">
        <v>75452.433999999994</v>
      </c>
      <c r="G483" s="3">
        <v>0</v>
      </c>
      <c r="H483" s="3">
        <v>0</v>
      </c>
      <c r="I483" s="3">
        <v>0</v>
      </c>
      <c r="J483" s="123"/>
      <c r="K483" s="66"/>
    </row>
    <row r="484" spans="1:11" ht="35.25" customHeight="1" outlineLevel="1">
      <c r="A484" s="63"/>
      <c r="B484" s="79"/>
      <c r="C484" s="63"/>
      <c r="D484" s="1">
        <v>2025</v>
      </c>
      <c r="E484" s="3">
        <f t="shared" si="66"/>
        <v>75452.433999999994</v>
      </c>
      <c r="F484" s="3">
        <v>75452.433999999994</v>
      </c>
      <c r="G484" s="3">
        <v>0</v>
      </c>
      <c r="H484" s="3">
        <v>0</v>
      </c>
      <c r="I484" s="3">
        <v>0</v>
      </c>
      <c r="J484" s="124"/>
      <c r="K484" s="67"/>
    </row>
    <row r="485" spans="1:11" outlineLevel="1">
      <c r="A485" s="59" t="s">
        <v>247</v>
      </c>
      <c r="B485" s="76" t="s">
        <v>248</v>
      </c>
      <c r="C485" s="59" t="s">
        <v>90</v>
      </c>
      <c r="D485" s="1" t="s">
        <v>8</v>
      </c>
      <c r="E485" s="3">
        <f>SUM(F485:I485)</f>
        <v>7500</v>
      </c>
      <c r="F485" s="3">
        <f>SUM(F486:F490)</f>
        <v>7500</v>
      </c>
      <c r="G485" s="3">
        <f>SUM(G486:G490)</f>
        <v>0</v>
      </c>
      <c r="H485" s="3">
        <f>SUM(H486:H490)</f>
        <v>0</v>
      </c>
      <c r="I485" s="3">
        <f>SUM(I486:I490)</f>
        <v>0</v>
      </c>
      <c r="J485" s="125" t="s">
        <v>249</v>
      </c>
      <c r="K485" s="60" t="s">
        <v>250</v>
      </c>
    </row>
    <row r="486" spans="1:11" outlineLevel="1">
      <c r="A486" s="59"/>
      <c r="B486" s="76"/>
      <c r="C486" s="59"/>
      <c r="D486" s="1">
        <v>2021</v>
      </c>
      <c r="E486" s="3">
        <v>0</v>
      </c>
      <c r="F486" s="3">
        <v>0</v>
      </c>
      <c r="G486" s="3">
        <v>0</v>
      </c>
      <c r="H486" s="3">
        <v>0</v>
      </c>
      <c r="I486" s="3">
        <v>0</v>
      </c>
      <c r="J486" s="125"/>
      <c r="K486" s="60"/>
    </row>
    <row r="487" spans="1:11" outlineLevel="1">
      <c r="A487" s="59"/>
      <c r="B487" s="76"/>
      <c r="C487" s="59"/>
      <c r="D487" s="1">
        <v>2022</v>
      </c>
      <c r="E487" s="3">
        <v>0</v>
      </c>
      <c r="F487" s="3">
        <v>0</v>
      </c>
      <c r="G487" s="3">
        <v>0</v>
      </c>
      <c r="H487" s="3">
        <v>0</v>
      </c>
      <c r="I487" s="3">
        <v>0</v>
      </c>
      <c r="J487" s="125"/>
      <c r="K487" s="60"/>
    </row>
    <row r="488" spans="1:11" outlineLevel="1">
      <c r="A488" s="59"/>
      <c r="B488" s="76"/>
      <c r="C488" s="59"/>
      <c r="D488" s="1">
        <v>2023</v>
      </c>
      <c r="E488" s="3">
        <v>0</v>
      </c>
      <c r="F488" s="3">
        <v>0</v>
      </c>
      <c r="G488" s="3">
        <v>0</v>
      </c>
      <c r="H488" s="3">
        <v>0</v>
      </c>
      <c r="I488" s="3">
        <v>0</v>
      </c>
      <c r="J488" s="125"/>
      <c r="K488" s="60"/>
    </row>
    <row r="489" spans="1:11" outlineLevel="1">
      <c r="A489" s="59"/>
      <c r="B489" s="76"/>
      <c r="C489" s="59"/>
      <c r="D489" s="1">
        <v>2024</v>
      </c>
      <c r="E489" s="3">
        <f>SUM(F489:I489)</f>
        <v>7500</v>
      </c>
      <c r="F489" s="3">
        <v>7500</v>
      </c>
      <c r="G489" s="3">
        <v>0</v>
      </c>
      <c r="H489" s="3">
        <v>0</v>
      </c>
      <c r="I489" s="3">
        <v>0</v>
      </c>
      <c r="J489" s="125"/>
      <c r="K489" s="60"/>
    </row>
    <row r="490" spans="1:11" outlineLevel="1">
      <c r="A490" s="59"/>
      <c r="B490" s="76"/>
      <c r="C490" s="59"/>
      <c r="D490" s="1">
        <v>2025</v>
      </c>
      <c r="E490" s="3">
        <v>0</v>
      </c>
      <c r="F490" s="3">
        <v>0</v>
      </c>
      <c r="G490" s="3">
        <v>0</v>
      </c>
      <c r="H490" s="3">
        <v>0</v>
      </c>
      <c r="I490" s="3">
        <v>0</v>
      </c>
      <c r="J490" s="125"/>
      <c r="K490" s="60"/>
    </row>
    <row r="491" spans="1:11" ht="15" customHeight="1" outlineLevel="1">
      <c r="A491" s="61" t="s">
        <v>251</v>
      </c>
      <c r="B491" s="77" t="s">
        <v>252</v>
      </c>
      <c r="C491" s="61" t="s">
        <v>14</v>
      </c>
      <c r="D491" s="1" t="s">
        <v>8</v>
      </c>
      <c r="E491" s="4">
        <f t="shared" si="66"/>
        <v>6554</v>
      </c>
      <c r="F491" s="4">
        <f>SUM(F492:F496)</f>
        <v>6554</v>
      </c>
      <c r="G491" s="4">
        <f>SUM(G492:G496)</f>
        <v>0</v>
      </c>
      <c r="H491" s="4">
        <f>SUM(H492:H496)</f>
        <v>0</v>
      </c>
      <c r="I491" s="4">
        <f>SUM(I492:I496)</f>
        <v>0</v>
      </c>
      <c r="J491" s="122" t="s">
        <v>253</v>
      </c>
      <c r="K491" s="65" t="s">
        <v>15</v>
      </c>
    </row>
    <row r="492" spans="1:11" outlineLevel="1">
      <c r="A492" s="62"/>
      <c r="B492" s="78"/>
      <c r="C492" s="62"/>
      <c r="D492" s="1">
        <v>2021</v>
      </c>
      <c r="E492" s="3">
        <f t="shared" si="66"/>
        <v>1390.8</v>
      </c>
      <c r="F492" s="3">
        <v>1390.8</v>
      </c>
      <c r="G492" s="3">
        <v>0</v>
      </c>
      <c r="H492" s="3">
        <v>0</v>
      </c>
      <c r="I492" s="3">
        <v>0</v>
      </c>
      <c r="J492" s="123"/>
      <c r="K492" s="66"/>
    </row>
    <row r="493" spans="1:11" outlineLevel="1">
      <c r="A493" s="62"/>
      <c r="B493" s="78"/>
      <c r="C493" s="62"/>
      <c r="D493" s="1">
        <v>2022</v>
      </c>
      <c r="E493" s="3">
        <f t="shared" si="66"/>
        <v>1290.8</v>
      </c>
      <c r="F493" s="3">
        <v>1290.8</v>
      </c>
      <c r="G493" s="3">
        <v>0</v>
      </c>
      <c r="H493" s="3">
        <v>0</v>
      </c>
      <c r="I493" s="3">
        <v>0</v>
      </c>
      <c r="J493" s="123"/>
      <c r="K493" s="66"/>
    </row>
    <row r="494" spans="1:11" outlineLevel="1">
      <c r="A494" s="62"/>
      <c r="B494" s="78"/>
      <c r="C494" s="62"/>
      <c r="D494" s="1">
        <v>2023</v>
      </c>
      <c r="E494" s="3">
        <f t="shared" si="66"/>
        <v>1290.8</v>
      </c>
      <c r="F494" s="3">
        <v>1290.8</v>
      </c>
      <c r="G494" s="3">
        <v>0</v>
      </c>
      <c r="H494" s="3">
        <v>0</v>
      </c>
      <c r="I494" s="3">
        <v>0</v>
      </c>
      <c r="J494" s="123"/>
      <c r="K494" s="66"/>
    </row>
    <row r="495" spans="1:11" outlineLevel="1">
      <c r="A495" s="62"/>
      <c r="B495" s="78"/>
      <c r="C495" s="62"/>
      <c r="D495" s="1">
        <v>2024</v>
      </c>
      <c r="E495" s="3">
        <f t="shared" si="66"/>
        <v>1290.8</v>
      </c>
      <c r="F495" s="3">
        <v>1290.8</v>
      </c>
      <c r="G495" s="3">
        <v>0</v>
      </c>
      <c r="H495" s="3">
        <v>0</v>
      </c>
      <c r="I495" s="3">
        <v>0</v>
      </c>
      <c r="J495" s="123"/>
      <c r="K495" s="66"/>
    </row>
    <row r="496" spans="1:11" outlineLevel="1">
      <c r="A496" s="63"/>
      <c r="B496" s="79"/>
      <c r="C496" s="63"/>
      <c r="D496" s="1">
        <v>2025</v>
      </c>
      <c r="E496" s="3">
        <f t="shared" si="66"/>
        <v>1290.8</v>
      </c>
      <c r="F496" s="3">
        <v>1290.8</v>
      </c>
      <c r="G496" s="3">
        <v>0</v>
      </c>
      <c r="H496" s="3">
        <v>0</v>
      </c>
      <c r="I496" s="3">
        <v>0</v>
      </c>
      <c r="J496" s="124"/>
      <c r="K496" s="67"/>
    </row>
    <row r="497" spans="1:11" ht="15" customHeight="1" outlineLevel="1">
      <c r="A497" s="61" t="s">
        <v>254</v>
      </c>
      <c r="B497" s="77" t="s">
        <v>255</v>
      </c>
      <c r="C497" s="61" t="s">
        <v>14</v>
      </c>
      <c r="D497" s="1" t="s">
        <v>8</v>
      </c>
      <c r="E497" s="3">
        <f t="shared" ref="E497:E526" si="70">SUM(F497:I497)</f>
        <v>20000</v>
      </c>
      <c r="F497" s="3">
        <f>SUM(F498:F502)</f>
        <v>20000</v>
      </c>
      <c r="G497" s="3">
        <f>SUM(G498:G502)</f>
        <v>0</v>
      </c>
      <c r="H497" s="3">
        <f>SUM(H498:H502)</f>
        <v>0</v>
      </c>
      <c r="I497" s="3">
        <f>SUM(I498:I502)</f>
        <v>0</v>
      </c>
      <c r="J497" s="122" t="s">
        <v>256</v>
      </c>
      <c r="K497" s="65" t="s">
        <v>15</v>
      </c>
    </row>
    <row r="498" spans="1:11" outlineLevel="1">
      <c r="A498" s="62"/>
      <c r="B498" s="78"/>
      <c r="C498" s="62"/>
      <c r="D498" s="1">
        <v>2021</v>
      </c>
      <c r="E498" s="3">
        <f t="shared" si="70"/>
        <v>4000</v>
      </c>
      <c r="F498" s="3">
        <v>4000</v>
      </c>
      <c r="G498" s="3">
        <v>0</v>
      </c>
      <c r="H498" s="3">
        <v>0</v>
      </c>
      <c r="I498" s="3">
        <v>0</v>
      </c>
      <c r="J498" s="123"/>
      <c r="K498" s="66"/>
    </row>
    <row r="499" spans="1:11" outlineLevel="1">
      <c r="A499" s="62"/>
      <c r="B499" s="78"/>
      <c r="C499" s="62"/>
      <c r="D499" s="1">
        <v>2022</v>
      </c>
      <c r="E499" s="3">
        <f t="shared" si="70"/>
        <v>4000</v>
      </c>
      <c r="F499" s="3">
        <v>4000</v>
      </c>
      <c r="G499" s="3">
        <v>0</v>
      </c>
      <c r="H499" s="3">
        <v>0</v>
      </c>
      <c r="I499" s="3">
        <v>0</v>
      </c>
      <c r="J499" s="123"/>
      <c r="K499" s="66"/>
    </row>
    <row r="500" spans="1:11" outlineLevel="1">
      <c r="A500" s="62"/>
      <c r="B500" s="78"/>
      <c r="C500" s="62"/>
      <c r="D500" s="1">
        <v>2023</v>
      </c>
      <c r="E500" s="3">
        <f t="shared" si="70"/>
        <v>4000</v>
      </c>
      <c r="F500" s="3">
        <v>4000</v>
      </c>
      <c r="G500" s="3">
        <v>0</v>
      </c>
      <c r="H500" s="3">
        <v>0</v>
      </c>
      <c r="I500" s="3">
        <v>0</v>
      </c>
      <c r="J500" s="123"/>
      <c r="K500" s="66"/>
    </row>
    <row r="501" spans="1:11" outlineLevel="1">
      <c r="A501" s="62"/>
      <c r="B501" s="78"/>
      <c r="C501" s="62"/>
      <c r="D501" s="1">
        <v>2024</v>
      </c>
      <c r="E501" s="3">
        <f t="shared" si="70"/>
        <v>4000</v>
      </c>
      <c r="F501" s="3">
        <v>4000</v>
      </c>
      <c r="G501" s="3">
        <v>0</v>
      </c>
      <c r="H501" s="3">
        <v>0</v>
      </c>
      <c r="I501" s="3">
        <v>0</v>
      </c>
      <c r="J501" s="123"/>
      <c r="K501" s="66"/>
    </row>
    <row r="502" spans="1:11" outlineLevel="1">
      <c r="A502" s="63"/>
      <c r="B502" s="79"/>
      <c r="C502" s="63"/>
      <c r="D502" s="1">
        <v>2025</v>
      </c>
      <c r="E502" s="3">
        <f t="shared" si="70"/>
        <v>4000</v>
      </c>
      <c r="F502" s="3">
        <v>4000</v>
      </c>
      <c r="G502" s="3">
        <v>0</v>
      </c>
      <c r="H502" s="3">
        <v>0</v>
      </c>
      <c r="I502" s="3">
        <v>0</v>
      </c>
      <c r="J502" s="124"/>
      <c r="K502" s="67"/>
    </row>
    <row r="503" spans="1:11" outlineLevel="1">
      <c r="A503" s="61" t="s">
        <v>257</v>
      </c>
      <c r="B503" s="77" t="s">
        <v>258</v>
      </c>
      <c r="C503" s="61" t="s">
        <v>14</v>
      </c>
      <c r="D503" s="1" t="s">
        <v>8</v>
      </c>
      <c r="E503" s="3">
        <f t="shared" si="70"/>
        <v>4480.6149999999998</v>
      </c>
      <c r="F503" s="3">
        <f>SUM(F504:F508)</f>
        <v>4480.6149999999998</v>
      </c>
      <c r="G503" s="3">
        <f>SUM(G504:G508)</f>
        <v>0</v>
      </c>
      <c r="H503" s="3">
        <f>SUM(H504:H508)</f>
        <v>0</v>
      </c>
      <c r="I503" s="3">
        <f>SUM(I504:I508)</f>
        <v>0</v>
      </c>
      <c r="J503" s="122" t="s">
        <v>259</v>
      </c>
      <c r="K503" s="65" t="s">
        <v>15</v>
      </c>
    </row>
    <row r="504" spans="1:11" outlineLevel="1">
      <c r="A504" s="62"/>
      <c r="B504" s="78"/>
      <c r="C504" s="62"/>
      <c r="D504" s="1">
        <v>2021</v>
      </c>
      <c r="E504" s="3">
        <f>SUM(F504:I504)</f>
        <v>896.12300000000005</v>
      </c>
      <c r="F504" s="7">
        <v>896.12300000000005</v>
      </c>
      <c r="G504" s="3">
        <v>0</v>
      </c>
      <c r="H504" s="3">
        <v>0</v>
      </c>
      <c r="I504" s="3">
        <v>0</v>
      </c>
      <c r="J504" s="123"/>
      <c r="K504" s="66"/>
    </row>
    <row r="505" spans="1:11" outlineLevel="1">
      <c r="A505" s="62"/>
      <c r="B505" s="78"/>
      <c r="C505" s="62"/>
      <c r="D505" s="1">
        <v>2022</v>
      </c>
      <c r="E505" s="3">
        <f>SUM(F505:I505)</f>
        <v>896.12300000000005</v>
      </c>
      <c r="F505" s="7">
        <v>896.12300000000005</v>
      </c>
      <c r="G505" s="3">
        <v>0</v>
      </c>
      <c r="H505" s="3">
        <v>0</v>
      </c>
      <c r="I505" s="3">
        <v>0</v>
      </c>
      <c r="J505" s="123"/>
      <c r="K505" s="66"/>
    </row>
    <row r="506" spans="1:11" outlineLevel="1">
      <c r="A506" s="62"/>
      <c r="B506" s="78"/>
      <c r="C506" s="62"/>
      <c r="D506" s="1">
        <v>2023</v>
      </c>
      <c r="E506" s="3">
        <f>SUM(F506:I506)</f>
        <v>896.12300000000005</v>
      </c>
      <c r="F506" s="7">
        <v>896.12300000000005</v>
      </c>
      <c r="G506" s="3">
        <v>0</v>
      </c>
      <c r="H506" s="3">
        <v>0</v>
      </c>
      <c r="I506" s="3">
        <v>0</v>
      </c>
      <c r="J506" s="123"/>
      <c r="K506" s="66"/>
    </row>
    <row r="507" spans="1:11" outlineLevel="1">
      <c r="A507" s="62"/>
      <c r="B507" s="78"/>
      <c r="C507" s="62"/>
      <c r="D507" s="1">
        <v>2024</v>
      </c>
      <c r="E507" s="3">
        <f>SUM(F507:I507)</f>
        <v>896.12300000000005</v>
      </c>
      <c r="F507" s="7">
        <v>896.12300000000005</v>
      </c>
      <c r="G507" s="3">
        <v>0</v>
      </c>
      <c r="H507" s="3">
        <v>0</v>
      </c>
      <c r="I507" s="3">
        <v>0</v>
      </c>
      <c r="J507" s="123"/>
      <c r="K507" s="66"/>
    </row>
    <row r="508" spans="1:11" outlineLevel="1">
      <c r="A508" s="63"/>
      <c r="B508" s="79"/>
      <c r="C508" s="63"/>
      <c r="D508" s="1">
        <v>2025</v>
      </c>
      <c r="E508" s="3">
        <f>SUM(F508:I508)</f>
        <v>896.12300000000005</v>
      </c>
      <c r="F508" s="7">
        <v>896.12300000000005</v>
      </c>
      <c r="G508" s="3">
        <v>0</v>
      </c>
      <c r="H508" s="3">
        <v>0</v>
      </c>
      <c r="I508" s="3">
        <v>0</v>
      </c>
      <c r="J508" s="124"/>
      <c r="K508" s="67"/>
    </row>
    <row r="509" spans="1:11" outlineLevel="1">
      <c r="A509" s="103" t="s">
        <v>260</v>
      </c>
      <c r="B509" s="77" t="s">
        <v>261</v>
      </c>
      <c r="C509" s="61" t="s">
        <v>14</v>
      </c>
      <c r="D509" s="1" t="s">
        <v>8</v>
      </c>
      <c r="E509" s="3">
        <f t="shared" si="70"/>
        <v>2000</v>
      </c>
      <c r="F509" s="3">
        <f>SUM(F510:F514)</f>
        <v>2000</v>
      </c>
      <c r="G509" s="3">
        <f>SUM(G510:G514)</f>
        <v>0</v>
      </c>
      <c r="H509" s="3">
        <f>SUM(H510:H514)</f>
        <v>0</v>
      </c>
      <c r="I509" s="3">
        <f>SUM(I510:I514)</f>
        <v>0</v>
      </c>
      <c r="J509" s="122" t="s">
        <v>262</v>
      </c>
      <c r="K509" s="65" t="s">
        <v>15</v>
      </c>
    </row>
    <row r="510" spans="1:11" outlineLevel="1">
      <c r="A510" s="62"/>
      <c r="B510" s="78"/>
      <c r="C510" s="62"/>
      <c r="D510" s="1">
        <v>2021</v>
      </c>
      <c r="E510" s="3">
        <f t="shared" si="70"/>
        <v>400</v>
      </c>
      <c r="F510" s="7">
        <v>400</v>
      </c>
      <c r="G510" s="3">
        <v>0</v>
      </c>
      <c r="H510" s="3">
        <v>0</v>
      </c>
      <c r="I510" s="3">
        <v>0</v>
      </c>
      <c r="J510" s="123"/>
      <c r="K510" s="66"/>
    </row>
    <row r="511" spans="1:11" outlineLevel="1">
      <c r="A511" s="62"/>
      <c r="B511" s="78"/>
      <c r="C511" s="62"/>
      <c r="D511" s="1">
        <v>2022</v>
      </c>
      <c r="E511" s="3">
        <f t="shared" si="70"/>
        <v>400</v>
      </c>
      <c r="F511" s="7">
        <v>400</v>
      </c>
      <c r="G511" s="3">
        <v>0</v>
      </c>
      <c r="H511" s="3">
        <v>0</v>
      </c>
      <c r="I511" s="3">
        <v>0</v>
      </c>
      <c r="J511" s="123"/>
      <c r="K511" s="66"/>
    </row>
    <row r="512" spans="1:11" outlineLevel="1">
      <c r="A512" s="62"/>
      <c r="B512" s="78"/>
      <c r="C512" s="62"/>
      <c r="D512" s="1">
        <v>2023</v>
      </c>
      <c r="E512" s="3">
        <f t="shared" si="70"/>
        <v>400</v>
      </c>
      <c r="F512" s="7">
        <v>400</v>
      </c>
      <c r="G512" s="3">
        <v>0</v>
      </c>
      <c r="H512" s="3">
        <v>0</v>
      </c>
      <c r="I512" s="3">
        <v>0</v>
      </c>
      <c r="J512" s="123"/>
      <c r="K512" s="66"/>
    </row>
    <row r="513" spans="1:11" outlineLevel="1">
      <c r="A513" s="62"/>
      <c r="B513" s="78"/>
      <c r="C513" s="62"/>
      <c r="D513" s="1">
        <v>2024</v>
      </c>
      <c r="E513" s="3">
        <f t="shared" si="70"/>
        <v>400</v>
      </c>
      <c r="F513" s="7">
        <v>400</v>
      </c>
      <c r="G513" s="3">
        <v>0</v>
      </c>
      <c r="H513" s="3">
        <v>0</v>
      </c>
      <c r="I513" s="3">
        <v>0</v>
      </c>
      <c r="J513" s="123"/>
      <c r="K513" s="66"/>
    </row>
    <row r="514" spans="1:11" outlineLevel="1">
      <c r="A514" s="63"/>
      <c r="B514" s="79"/>
      <c r="C514" s="63"/>
      <c r="D514" s="1">
        <v>2025</v>
      </c>
      <c r="E514" s="3">
        <f t="shared" si="70"/>
        <v>400</v>
      </c>
      <c r="F514" s="7">
        <v>400</v>
      </c>
      <c r="G514" s="3">
        <v>0</v>
      </c>
      <c r="H514" s="3">
        <v>0</v>
      </c>
      <c r="I514" s="3">
        <v>0</v>
      </c>
      <c r="J514" s="124"/>
      <c r="K514" s="67"/>
    </row>
    <row r="515" spans="1:11" outlineLevel="1">
      <c r="A515" s="103" t="s">
        <v>263</v>
      </c>
      <c r="B515" s="77" t="s">
        <v>264</v>
      </c>
      <c r="C515" s="61" t="s">
        <v>14</v>
      </c>
      <c r="D515" s="1" t="s">
        <v>8</v>
      </c>
      <c r="E515" s="3">
        <f t="shared" si="70"/>
        <v>4060</v>
      </c>
      <c r="F515" s="3">
        <f>SUM(F516:F520)</f>
        <v>4060</v>
      </c>
      <c r="G515" s="3">
        <f>SUM(G516:G520)</f>
        <v>0</v>
      </c>
      <c r="H515" s="3">
        <f>SUM(H516:H520)</f>
        <v>0</v>
      </c>
      <c r="I515" s="3">
        <f>SUM(I516:I520)</f>
        <v>0</v>
      </c>
      <c r="J515" s="122" t="s">
        <v>265</v>
      </c>
      <c r="K515" s="65" t="s">
        <v>15</v>
      </c>
    </row>
    <row r="516" spans="1:11" outlineLevel="1">
      <c r="A516" s="62"/>
      <c r="B516" s="78"/>
      <c r="C516" s="62"/>
      <c r="D516" s="1">
        <v>2021</v>
      </c>
      <c r="E516" s="3">
        <f t="shared" si="70"/>
        <v>660</v>
      </c>
      <c r="F516" s="7">
        <v>660</v>
      </c>
      <c r="G516" s="3">
        <v>0</v>
      </c>
      <c r="H516" s="3">
        <v>0</v>
      </c>
      <c r="I516" s="3">
        <v>0</v>
      </c>
      <c r="J516" s="123"/>
      <c r="K516" s="66"/>
    </row>
    <row r="517" spans="1:11" outlineLevel="1">
      <c r="A517" s="62"/>
      <c r="B517" s="78"/>
      <c r="C517" s="62"/>
      <c r="D517" s="1">
        <v>2022</v>
      </c>
      <c r="E517" s="3">
        <f t="shared" si="70"/>
        <v>850</v>
      </c>
      <c r="F517" s="7">
        <v>850</v>
      </c>
      <c r="G517" s="3">
        <v>0</v>
      </c>
      <c r="H517" s="3">
        <v>0</v>
      </c>
      <c r="I517" s="3">
        <v>0</v>
      </c>
      <c r="J517" s="123"/>
      <c r="K517" s="66"/>
    </row>
    <row r="518" spans="1:11" outlineLevel="1">
      <c r="A518" s="62"/>
      <c r="B518" s="78"/>
      <c r="C518" s="62"/>
      <c r="D518" s="1">
        <v>2023</v>
      </c>
      <c r="E518" s="3">
        <f>SUM(F518:I518)</f>
        <v>850</v>
      </c>
      <c r="F518" s="7">
        <v>850</v>
      </c>
      <c r="G518" s="3">
        <v>0</v>
      </c>
      <c r="H518" s="3">
        <v>0</v>
      </c>
      <c r="I518" s="3">
        <v>0</v>
      </c>
      <c r="J518" s="123"/>
      <c r="K518" s="66"/>
    </row>
    <row r="519" spans="1:11" outlineLevel="1">
      <c r="A519" s="62"/>
      <c r="B519" s="78"/>
      <c r="C519" s="62"/>
      <c r="D519" s="1">
        <v>2024</v>
      </c>
      <c r="E519" s="3">
        <f>SUM(F519:I519)</f>
        <v>850</v>
      </c>
      <c r="F519" s="7">
        <v>850</v>
      </c>
      <c r="G519" s="3">
        <v>0</v>
      </c>
      <c r="H519" s="3">
        <v>0</v>
      </c>
      <c r="I519" s="3">
        <v>0</v>
      </c>
      <c r="J519" s="123"/>
      <c r="K519" s="66"/>
    </row>
    <row r="520" spans="1:11" outlineLevel="1">
      <c r="A520" s="63"/>
      <c r="B520" s="79"/>
      <c r="C520" s="63"/>
      <c r="D520" s="1">
        <v>2025</v>
      </c>
      <c r="E520" s="3">
        <f>SUM(F520:I520)</f>
        <v>850</v>
      </c>
      <c r="F520" s="7">
        <v>850</v>
      </c>
      <c r="G520" s="3">
        <v>0</v>
      </c>
      <c r="H520" s="3">
        <v>0</v>
      </c>
      <c r="I520" s="3">
        <v>0</v>
      </c>
      <c r="J520" s="124"/>
      <c r="K520" s="67"/>
    </row>
    <row r="521" spans="1:11" outlineLevel="1">
      <c r="A521" s="103" t="s">
        <v>266</v>
      </c>
      <c r="B521" s="77" t="s">
        <v>267</v>
      </c>
      <c r="C521" s="61" t="s">
        <v>14</v>
      </c>
      <c r="D521" s="1" t="s">
        <v>8</v>
      </c>
      <c r="E521" s="3">
        <f t="shared" si="70"/>
        <v>9500</v>
      </c>
      <c r="F521" s="3">
        <f>SUM(F522:F526)</f>
        <v>9500</v>
      </c>
      <c r="G521" s="3">
        <f>SUM(G522:G526)</f>
        <v>0</v>
      </c>
      <c r="H521" s="3">
        <f>SUM(H522:H526)</f>
        <v>0</v>
      </c>
      <c r="I521" s="3">
        <f>SUM(I522:I526)</f>
        <v>0</v>
      </c>
      <c r="J521" s="122" t="s">
        <v>268</v>
      </c>
      <c r="K521" s="65" t="s">
        <v>15</v>
      </c>
    </row>
    <row r="522" spans="1:11" outlineLevel="1">
      <c r="A522" s="62"/>
      <c r="B522" s="78"/>
      <c r="C522" s="62"/>
      <c r="D522" s="1">
        <v>2021</v>
      </c>
      <c r="E522" s="3">
        <f t="shared" si="70"/>
        <v>1900</v>
      </c>
      <c r="F522" s="3">
        <v>1900</v>
      </c>
      <c r="G522" s="3">
        <v>0</v>
      </c>
      <c r="H522" s="3">
        <v>0</v>
      </c>
      <c r="I522" s="3">
        <v>0</v>
      </c>
      <c r="J522" s="123"/>
      <c r="K522" s="66"/>
    </row>
    <row r="523" spans="1:11" outlineLevel="1">
      <c r="A523" s="62"/>
      <c r="B523" s="78"/>
      <c r="C523" s="62"/>
      <c r="D523" s="1">
        <v>2022</v>
      </c>
      <c r="E523" s="3">
        <f t="shared" si="70"/>
        <v>1900</v>
      </c>
      <c r="F523" s="3">
        <v>1900</v>
      </c>
      <c r="G523" s="3">
        <f t="shared" ref="G523:I524" si="71">G546+G551+G556+G561</f>
        <v>0</v>
      </c>
      <c r="H523" s="3">
        <f t="shared" si="71"/>
        <v>0</v>
      </c>
      <c r="I523" s="3">
        <f t="shared" si="71"/>
        <v>0</v>
      </c>
      <c r="J523" s="123"/>
      <c r="K523" s="66"/>
    </row>
    <row r="524" spans="1:11" outlineLevel="1">
      <c r="A524" s="62"/>
      <c r="B524" s="78"/>
      <c r="C524" s="62"/>
      <c r="D524" s="1">
        <v>2023</v>
      </c>
      <c r="E524" s="3">
        <f t="shared" si="70"/>
        <v>1900</v>
      </c>
      <c r="F524" s="3">
        <v>1900</v>
      </c>
      <c r="G524" s="3">
        <f t="shared" si="71"/>
        <v>0</v>
      </c>
      <c r="H524" s="3">
        <f t="shared" si="71"/>
        <v>0</v>
      </c>
      <c r="I524" s="3">
        <f t="shared" si="71"/>
        <v>0</v>
      </c>
      <c r="J524" s="123"/>
      <c r="K524" s="66"/>
    </row>
    <row r="525" spans="1:11" outlineLevel="1">
      <c r="A525" s="62"/>
      <c r="B525" s="78"/>
      <c r="C525" s="62"/>
      <c r="D525" s="1">
        <v>2024</v>
      </c>
      <c r="E525" s="3">
        <f t="shared" si="70"/>
        <v>1900</v>
      </c>
      <c r="F525" s="3">
        <v>1900</v>
      </c>
      <c r="G525" s="3">
        <f t="shared" ref="G525:I526" si="72">G548+G553+G558+G485</f>
        <v>0</v>
      </c>
      <c r="H525" s="3">
        <f t="shared" si="72"/>
        <v>0</v>
      </c>
      <c r="I525" s="3">
        <f t="shared" si="72"/>
        <v>0</v>
      </c>
      <c r="J525" s="123"/>
      <c r="K525" s="66"/>
    </row>
    <row r="526" spans="1:11" outlineLevel="1">
      <c r="A526" s="63"/>
      <c r="B526" s="79"/>
      <c r="C526" s="63"/>
      <c r="D526" s="1">
        <v>2025</v>
      </c>
      <c r="E526" s="3">
        <f t="shared" si="70"/>
        <v>1900</v>
      </c>
      <c r="F526" s="3">
        <v>1900</v>
      </c>
      <c r="G526" s="3">
        <f t="shared" si="72"/>
        <v>0</v>
      </c>
      <c r="H526" s="3">
        <f t="shared" si="72"/>
        <v>0</v>
      </c>
      <c r="I526" s="3">
        <f t="shared" si="72"/>
        <v>0</v>
      </c>
      <c r="J526" s="124"/>
      <c r="K526" s="67"/>
    </row>
    <row r="527" spans="1:11" ht="15" customHeight="1" outlineLevel="1">
      <c r="A527" s="103" t="s">
        <v>269</v>
      </c>
      <c r="B527" s="77" t="s">
        <v>270</v>
      </c>
      <c r="C527" s="61">
        <v>2021</v>
      </c>
      <c r="D527" s="1" t="s">
        <v>8</v>
      </c>
      <c r="E527" s="3">
        <f t="shared" ref="E527:E532" si="73">SUM(F527:I527)</f>
        <v>11523.8</v>
      </c>
      <c r="F527" s="3">
        <f>SUM(F528:F532)</f>
        <v>0</v>
      </c>
      <c r="G527" s="3">
        <f>SUM(G528:G532)</f>
        <v>11523.8</v>
      </c>
      <c r="H527" s="3">
        <f>SUM(H528:H532)</f>
        <v>0</v>
      </c>
      <c r="I527" s="3">
        <f>SUM(I528:I532)</f>
        <v>0</v>
      </c>
      <c r="J527" s="122" t="s">
        <v>302</v>
      </c>
      <c r="K527" s="65" t="s">
        <v>15</v>
      </c>
    </row>
    <row r="528" spans="1:11" outlineLevel="1">
      <c r="A528" s="126"/>
      <c r="B528" s="78"/>
      <c r="C528" s="62"/>
      <c r="D528" s="1">
        <v>2021</v>
      </c>
      <c r="E528" s="3">
        <f t="shared" si="73"/>
        <v>11523.8</v>
      </c>
      <c r="F528" s="3">
        <v>0</v>
      </c>
      <c r="G528" s="3">
        <v>11523.8</v>
      </c>
      <c r="H528" s="3">
        <v>0</v>
      </c>
      <c r="I528" s="3">
        <v>0</v>
      </c>
      <c r="J528" s="123"/>
      <c r="K528" s="66"/>
    </row>
    <row r="529" spans="1:11" outlineLevel="1">
      <c r="A529" s="126"/>
      <c r="B529" s="78"/>
      <c r="C529" s="62"/>
      <c r="D529" s="1">
        <v>2022</v>
      </c>
      <c r="E529" s="3">
        <f t="shared" si="73"/>
        <v>0</v>
      </c>
      <c r="F529" s="3">
        <v>0</v>
      </c>
      <c r="G529" s="3">
        <v>0</v>
      </c>
      <c r="H529" s="3">
        <v>0</v>
      </c>
      <c r="I529" s="3">
        <v>0</v>
      </c>
      <c r="J529" s="123"/>
      <c r="K529" s="66"/>
    </row>
    <row r="530" spans="1:11" outlineLevel="1">
      <c r="A530" s="126"/>
      <c r="B530" s="78"/>
      <c r="C530" s="62"/>
      <c r="D530" s="1">
        <v>2023</v>
      </c>
      <c r="E530" s="3">
        <f t="shared" si="73"/>
        <v>0</v>
      </c>
      <c r="F530" s="3">
        <v>0</v>
      </c>
      <c r="G530" s="3">
        <v>0</v>
      </c>
      <c r="H530" s="3">
        <v>0</v>
      </c>
      <c r="I530" s="3">
        <v>0</v>
      </c>
      <c r="J530" s="123"/>
      <c r="K530" s="66"/>
    </row>
    <row r="531" spans="1:11" outlineLevel="1">
      <c r="A531" s="126"/>
      <c r="B531" s="78"/>
      <c r="C531" s="62"/>
      <c r="D531" s="1">
        <v>2024</v>
      </c>
      <c r="E531" s="3">
        <f t="shared" si="73"/>
        <v>0</v>
      </c>
      <c r="F531" s="3">
        <v>0</v>
      </c>
      <c r="G531" s="3">
        <v>0</v>
      </c>
      <c r="H531" s="3">
        <v>0</v>
      </c>
      <c r="I531" s="3">
        <v>0</v>
      </c>
      <c r="J531" s="123"/>
      <c r="K531" s="66"/>
    </row>
    <row r="532" spans="1:11" outlineLevel="1">
      <c r="A532" s="127"/>
      <c r="B532" s="79"/>
      <c r="C532" s="63"/>
      <c r="D532" s="1">
        <v>2025</v>
      </c>
      <c r="E532" s="3">
        <f t="shared" si="73"/>
        <v>0</v>
      </c>
      <c r="F532" s="3">
        <v>0</v>
      </c>
      <c r="G532" s="3">
        <v>0</v>
      </c>
      <c r="H532" s="3">
        <v>0</v>
      </c>
      <c r="I532" s="3">
        <v>0</v>
      </c>
      <c r="J532" s="124"/>
      <c r="K532" s="67"/>
    </row>
    <row r="533" spans="1:11" ht="15" customHeight="1" outlineLevel="1">
      <c r="A533" s="61" t="s">
        <v>271</v>
      </c>
      <c r="B533" s="77" t="s">
        <v>272</v>
      </c>
      <c r="C533" s="61" t="s">
        <v>14</v>
      </c>
      <c r="D533" s="1" t="s">
        <v>8</v>
      </c>
      <c r="E533" s="3">
        <f t="shared" ref="E533:E538" si="74">F533+G533+H533+I533</f>
        <v>382708.80725000001</v>
      </c>
      <c r="F533" s="3">
        <f>SUM(F534:F538)</f>
        <v>382708.80725000001</v>
      </c>
      <c r="G533" s="3">
        <f>SUM(G534:G538)</f>
        <v>0</v>
      </c>
      <c r="H533" s="3">
        <f>SUM(H534:H538)</f>
        <v>0</v>
      </c>
      <c r="I533" s="3">
        <f>SUM(I534:I538)</f>
        <v>0</v>
      </c>
      <c r="J533" s="128" t="s">
        <v>65</v>
      </c>
      <c r="K533" s="65" t="s">
        <v>37</v>
      </c>
    </row>
    <row r="534" spans="1:11" ht="14.45" customHeight="1" outlineLevel="1">
      <c r="A534" s="62"/>
      <c r="B534" s="78"/>
      <c r="C534" s="62"/>
      <c r="D534" s="1">
        <v>2021</v>
      </c>
      <c r="E534" s="3">
        <f t="shared" si="74"/>
        <v>76541.761450000005</v>
      </c>
      <c r="F534" s="3">
        <f>F540</f>
        <v>76541.761450000005</v>
      </c>
      <c r="G534" s="3">
        <f>G540</f>
        <v>0</v>
      </c>
      <c r="H534" s="3">
        <f>H540</f>
        <v>0</v>
      </c>
      <c r="I534" s="3">
        <f>I540</f>
        <v>0</v>
      </c>
      <c r="J534" s="129"/>
      <c r="K534" s="66"/>
    </row>
    <row r="535" spans="1:11" outlineLevel="1">
      <c r="A535" s="62"/>
      <c r="B535" s="78"/>
      <c r="C535" s="62"/>
      <c r="D535" s="1">
        <v>2022</v>
      </c>
      <c r="E535" s="3">
        <f t="shared" si="74"/>
        <v>76541.761450000005</v>
      </c>
      <c r="F535" s="3">
        <f t="shared" ref="F535:I538" si="75">F541</f>
        <v>76541.761450000005</v>
      </c>
      <c r="G535" s="3">
        <f t="shared" si="75"/>
        <v>0</v>
      </c>
      <c r="H535" s="3">
        <f t="shared" si="75"/>
        <v>0</v>
      </c>
      <c r="I535" s="3">
        <f t="shared" si="75"/>
        <v>0</v>
      </c>
      <c r="J535" s="129"/>
      <c r="K535" s="66"/>
    </row>
    <row r="536" spans="1:11" outlineLevel="1">
      <c r="A536" s="62"/>
      <c r="B536" s="78"/>
      <c r="C536" s="62"/>
      <c r="D536" s="1">
        <v>2023</v>
      </c>
      <c r="E536" s="3">
        <f t="shared" si="74"/>
        <v>76541.761450000005</v>
      </c>
      <c r="F536" s="3">
        <f t="shared" si="75"/>
        <v>76541.761450000005</v>
      </c>
      <c r="G536" s="3">
        <f t="shared" si="75"/>
        <v>0</v>
      </c>
      <c r="H536" s="3">
        <f t="shared" si="75"/>
        <v>0</v>
      </c>
      <c r="I536" s="3">
        <f t="shared" si="75"/>
        <v>0</v>
      </c>
      <c r="J536" s="129"/>
      <c r="K536" s="66"/>
    </row>
    <row r="537" spans="1:11" outlineLevel="1">
      <c r="A537" s="62"/>
      <c r="B537" s="78"/>
      <c r="C537" s="62"/>
      <c r="D537" s="1">
        <v>2024</v>
      </c>
      <c r="E537" s="3">
        <f t="shared" si="74"/>
        <v>76541.761450000005</v>
      </c>
      <c r="F537" s="3">
        <f t="shared" si="75"/>
        <v>76541.761450000005</v>
      </c>
      <c r="G537" s="3">
        <f t="shared" si="75"/>
        <v>0</v>
      </c>
      <c r="H537" s="3">
        <f t="shared" si="75"/>
        <v>0</v>
      </c>
      <c r="I537" s="3">
        <f t="shared" si="75"/>
        <v>0</v>
      </c>
      <c r="J537" s="129"/>
      <c r="K537" s="66"/>
    </row>
    <row r="538" spans="1:11" outlineLevel="1">
      <c r="A538" s="63"/>
      <c r="B538" s="79"/>
      <c r="C538" s="63"/>
      <c r="D538" s="1">
        <v>2025</v>
      </c>
      <c r="E538" s="3">
        <f t="shared" si="74"/>
        <v>76541.761450000005</v>
      </c>
      <c r="F538" s="3">
        <f t="shared" si="75"/>
        <v>76541.761450000005</v>
      </c>
      <c r="G538" s="3">
        <f t="shared" si="75"/>
        <v>0</v>
      </c>
      <c r="H538" s="3">
        <f t="shared" si="75"/>
        <v>0</v>
      </c>
      <c r="I538" s="3">
        <f t="shared" si="75"/>
        <v>0</v>
      </c>
      <c r="J538" s="130"/>
      <c r="K538" s="67"/>
    </row>
    <row r="539" spans="1:11" ht="15" customHeight="1" outlineLevel="1">
      <c r="A539" s="59" t="s">
        <v>273</v>
      </c>
      <c r="B539" s="76" t="s">
        <v>274</v>
      </c>
      <c r="C539" s="61" t="s">
        <v>14</v>
      </c>
      <c r="D539" s="1" t="s">
        <v>8</v>
      </c>
      <c r="E539" s="3">
        <f>SUM(E540:E544)</f>
        <v>382708.80725000001</v>
      </c>
      <c r="F539" s="3">
        <f>SUM(F540:F544)</f>
        <v>382708.80725000001</v>
      </c>
      <c r="G539" s="3">
        <f>SUM(G540:G544)</f>
        <v>0</v>
      </c>
      <c r="H539" s="3">
        <f>SUM(H540:H544)</f>
        <v>0</v>
      </c>
      <c r="I539" s="3">
        <f>SUM(I540:I544)</f>
        <v>0</v>
      </c>
      <c r="J539" s="125" t="s">
        <v>275</v>
      </c>
      <c r="K539" s="60" t="s">
        <v>37</v>
      </c>
    </row>
    <row r="540" spans="1:11" ht="14.45" customHeight="1" outlineLevel="1">
      <c r="A540" s="59"/>
      <c r="B540" s="76"/>
      <c r="C540" s="62"/>
      <c r="D540" s="1">
        <v>2021</v>
      </c>
      <c r="E540" s="3">
        <f>SUM(F540:I540 )</f>
        <v>76541.761450000005</v>
      </c>
      <c r="F540" s="3">
        <v>76541.761450000005</v>
      </c>
      <c r="G540" s="3">
        <v>0</v>
      </c>
      <c r="H540" s="3">
        <v>0</v>
      </c>
      <c r="I540" s="3">
        <v>0</v>
      </c>
      <c r="J540" s="125"/>
      <c r="K540" s="60"/>
    </row>
    <row r="541" spans="1:11" outlineLevel="1">
      <c r="A541" s="59"/>
      <c r="B541" s="76"/>
      <c r="C541" s="62"/>
      <c r="D541" s="1">
        <v>2022</v>
      </c>
      <c r="E541" s="3">
        <f>SUM(F541:I541 )</f>
        <v>76541.761450000005</v>
      </c>
      <c r="F541" s="3">
        <v>76541.761450000005</v>
      </c>
      <c r="G541" s="3">
        <v>0</v>
      </c>
      <c r="H541" s="3">
        <v>0</v>
      </c>
      <c r="I541" s="3">
        <v>0</v>
      </c>
      <c r="J541" s="125"/>
      <c r="K541" s="60"/>
    </row>
    <row r="542" spans="1:11" outlineLevel="1">
      <c r="A542" s="59"/>
      <c r="B542" s="76"/>
      <c r="C542" s="62"/>
      <c r="D542" s="1">
        <v>2023</v>
      </c>
      <c r="E542" s="3">
        <f>SUM(F542:I542 )</f>
        <v>76541.761450000005</v>
      </c>
      <c r="F542" s="3">
        <v>76541.761450000005</v>
      </c>
      <c r="G542" s="3">
        <v>0</v>
      </c>
      <c r="H542" s="3">
        <v>0</v>
      </c>
      <c r="I542" s="3">
        <v>0</v>
      </c>
      <c r="J542" s="125"/>
      <c r="K542" s="60"/>
    </row>
    <row r="543" spans="1:11" outlineLevel="1">
      <c r="A543" s="59"/>
      <c r="B543" s="76"/>
      <c r="C543" s="62"/>
      <c r="D543" s="1">
        <v>2024</v>
      </c>
      <c r="E543" s="3">
        <f>SUM(F543:I543 )</f>
        <v>76541.761450000005</v>
      </c>
      <c r="F543" s="3">
        <v>76541.761450000005</v>
      </c>
      <c r="G543" s="3">
        <v>0</v>
      </c>
      <c r="H543" s="3">
        <v>0</v>
      </c>
      <c r="I543" s="3">
        <v>0</v>
      </c>
      <c r="J543" s="125"/>
      <c r="K543" s="60"/>
    </row>
    <row r="544" spans="1:11" ht="87" customHeight="1" outlineLevel="1">
      <c r="A544" s="59"/>
      <c r="B544" s="76"/>
      <c r="C544" s="63"/>
      <c r="D544" s="1">
        <v>2025</v>
      </c>
      <c r="E544" s="3">
        <f>SUM(F544:I544 )</f>
        <v>76541.761450000005</v>
      </c>
      <c r="F544" s="3">
        <v>76541.761450000005</v>
      </c>
      <c r="G544" s="3">
        <v>0</v>
      </c>
      <c r="H544" s="3">
        <v>0</v>
      </c>
      <c r="I544" s="3">
        <v>0</v>
      </c>
      <c r="J544" s="125"/>
      <c r="K544" s="60"/>
    </row>
    <row r="545" spans="1:11" outlineLevel="1">
      <c r="A545" s="61" t="s">
        <v>276</v>
      </c>
      <c r="B545" s="77" t="s">
        <v>277</v>
      </c>
      <c r="C545" s="61" t="s">
        <v>14</v>
      </c>
      <c r="D545" s="1" t="s">
        <v>8</v>
      </c>
      <c r="E545" s="3">
        <f>F545+G545+H545+I545</f>
        <v>238761.70499999999</v>
      </c>
      <c r="F545" s="3">
        <f>SUM(F546:F550)</f>
        <v>238761.70499999999</v>
      </c>
      <c r="G545" s="3">
        <f>G551+G557</f>
        <v>0</v>
      </c>
      <c r="H545" s="3">
        <f>H551+H557</f>
        <v>0</v>
      </c>
      <c r="I545" s="3">
        <f>I551+I557</f>
        <v>0</v>
      </c>
      <c r="J545" s="80" t="s">
        <v>278</v>
      </c>
      <c r="K545" s="65" t="s">
        <v>21</v>
      </c>
    </row>
    <row r="546" spans="1:11" outlineLevel="1">
      <c r="A546" s="62"/>
      <c r="B546" s="78"/>
      <c r="C546" s="62"/>
      <c r="D546" s="1">
        <v>2021</v>
      </c>
      <c r="E546" s="3">
        <f t="shared" ref="E546:I550" si="76">SUM(E552,E558)</f>
        <v>49426.021000000001</v>
      </c>
      <c r="F546" s="3">
        <f>SUM(F552,F558)</f>
        <v>49426.021000000001</v>
      </c>
      <c r="G546" s="3">
        <f t="shared" si="76"/>
        <v>0</v>
      </c>
      <c r="H546" s="3">
        <f t="shared" si="76"/>
        <v>0</v>
      </c>
      <c r="I546" s="3">
        <f t="shared" si="76"/>
        <v>0</v>
      </c>
      <c r="J546" s="81"/>
      <c r="K546" s="66"/>
    </row>
    <row r="547" spans="1:11" outlineLevel="1">
      <c r="A547" s="62"/>
      <c r="B547" s="78"/>
      <c r="C547" s="62"/>
      <c r="D547" s="1">
        <v>2022</v>
      </c>
      <c r="E547" s="3">
        <f t="shared" si="76"/>
        <v>47328.521000000001</v>
      </c>
      <c r="F547" s="3">
        <f t="shared" si="76"/>
        <v>47328.521000000001</v>
      </c>
      <c r="G547" s="3">
        <f t="shared" si="76"/>
        <v>0</v>
      </c>
      <c r="H547" s="3">
        <f t="shared" si="76"/>
        <v>0</v>
      </c>
      <c r="I547" s="3">
        <f t="shared" si="76"/>
        <v>0</v>
      </c>
      <c r="J547" s="81"/>
      <c r="K547" s="66"/>
    </row>
    <row r="548" spans="1:11" outlineLevel="1">
      <c r="A548" s="62"/>
      <c r="B548" s="78"/>
      <c r="C548" s="62"/>
      <c r="D548" s="1">
        <v>2023</v>
      </c>
      <c r="E548" s="3">
        <f t="shared" si="76"/>
        <v>47335.720999999998</v>
      </c>
      <c r="F548" s="3">
        <f t="shared" si="76"/>
        <v>47335.720999999998</v>
      </c>
      <c r="G548" s="3">
        <f t="shared" si="76"/>
        <v>0</v>
      </c>
      <c r="H548" s="3">
        <f t="shared" si="76"/>
        <v>0</v>
      </c>
      <c r="I548" s="3">
        <f t="shared" si="76"/>
        <v>0</v>
      </c>
      <c r="J548" s="81"/>
      <c r="K548" s="66"/>
    </row>
    <row r="549" spans="1:11" outlineLevel="1">
      <c r="A549" s="62"/>
      <c r="B549" s="78"/>
      <c r="C549" s="62"/>
      <c r="D549" s="1">
        <v>2024</v>
      </c>
      <c r="E549" s="3">
        <f t="shared" si="76"/>
        <v>47335.720999999998</v>
      </c>
      <c r="F549" s="3">
        <f t="shared" si="76"/>
        <v>47335.720999999998</v>
      </c>
      <c r="G549" s="3">
        <f t="shared" si="76"/>
        <v>0</v>
      </c>
      <c r="H549" s="3">
        <f t="shared" si="76"/>
        <v>0</v>
      </c>
      <c r="I549" s="3">
        <f t="shared" si="76"/>
        <v>0</v>
      </c>
      <c r="J549" s="81"/>
      <c r="K549" s="66"/>
    </row>
    <row r="550" spans="1:11" outlineLevel="1">
      <c r="A550" s="63"/>
      <c r="B550" s="79"/>
      <c r="C550" s="63"/>
      <c r="D550" s="1">
        <v>2025</v>
      </c>
      <c r="E550" s="3">
        <f t="shared" si="76"/>
        <v>47335.720999999998</v>
      </c>
      <c r="F550" s="3">
        <f t="shared" si="76"/>
        <v>47335.720999999998</v>
      </c>
      <c r="G550" s="3">
        <f t="shared" si="76"/>
        <v>0</v>
      </c>
      <c r="H550" s="3">
        <f t="shared" si="76"/>
        <v>0</v>
      </c>
      <c r="I550" s="3">
        <f t="shared" si="76"/>
        <v>0</v>
      </c>
      <c r="J550" s="82"/>
      <c r="K550" s="67"/>
    </row>
    <row r="551" spans="1:11" outlineLevel="1">
      <c r="A551" s="59" t="s">
        <v>279</v>
      </c>
      <c r="B551" s="76" t="s">
        <v>280</v>
      </c>
      <c r="C551" s="59" t="s">
        <v>14</v>
      </c>
      <c r="D551" s="1" t="s">
        <v>8</v>
      </c>
      <c r="E551" s="3">
        <f>SUM(E552:E556)</f>
        <v>237017.62499999997</v>
      </c>
      <c r="F551" s="3">
        <f>SUM(F552:F556)</f>
        <v>237017.62499999997</v>
      </c>
      <c r="G551" s="3">
        <f>SUM(G552:G556)</f>
        <v>0</v>
      </c>
      <c r="H551" s="3">
        <f>SUM(H552:H556)</f>
        <v>0</v>
      </c>
      <c r="I551" s="3">
        <f>SUM(I552:I556)</f>
        <v>0</v>
      </c>
      <c r="J551" s="125" t="s">
        <v>281</v>
      </c>
      <c r="K551" s="60" t="s">
        <v>21</v>
      </c>
    </row>
    <row r="552" spans="1:11" outlineLevel="1">
      <c r="A552" s="59"/>
      <c r="B552" s="76"/>
      <c r="C552" s="59"/>
      <c r="D552" s="1">
        <v>2021</v>
      </c>
      <c r="E552" s="3">
        <f>SUM(F552:I552)</f>
        <v>47681.940999999999</v>
      </c>
      <c r="F552" s="3">
        <v>47681.940999999999</v>
      </c>
      <c r="G552" s="3">
        <v>0</v>
      </c>
      <c r="H552" s="3">
        <v>0</v>
      </c>
      <c r="I552" s="3">
        <v>0</v>
      </c>
      <c r="J552" s="125"/>
      <c r="K552" s="60"/>
    </row>
    <row r="553" spans="1:11" outlineLevel="1">
      <c r="A553" s="59"/>
      <c r="B553" s="76"/>
      <c r="C553" s="59"/>
      <c r="D553" s="1">
        <v>2022</v>
      </c>
      <c r="E553" s="3">
        <f t="shared" ref="E553:E556" si="77">SUM(F553:I553)</f>
        <v>47328.521000000001</v>
      </c>
      <c r="F553" s="3">
        <v>47328.521000000001</v>
      </c>
      <c r="G553" s="3">
        <v>0</v>
      </c>
      <c r="H553" s="3">
        <v>0</v>
      </c>
      <c r="I553" s="3">
        <v>0</v>
      </c>
      <c r="J553" s="125"/>
      <c r="K553" s="60"/>
    </row>
    <row r="554" spans="1:11" outlineLevel="1">
      <c r="A554" s="59"/>
      <c r="B554" s="76"/>
      <c r="C554" s="59"/>
      <c r="D554" s="1">
        <v>2023</v>
      </c>
      <c r="E554" s="3">
        <f t="shared" si="77"/>
        <v>47335.720999999998</v>
      </c>
      <c r="F554" s="3">
        <v>47335.720999999998</v>
      </c>
      <c r="G554" s="3">
        <v>0</v>
      </c>
      <c r="H554" s="3">
        <v>0</v>
      </c>
      <c r="I554" s="3">
        <v>0</v>
      </c>
      <c r="J554" s="125"/>
      <c r="K554" s="60"/>
    </row>
    <row r="555" spans="1:11" outlineLevel="1">
      <c r="A555" s="59"/>
      <c r="B555" s="76"/>
      <c r="C555" s="59"/>
      <c r="D555" s="1">
        <v>2024</v>
      </c>
      <c r="E555" s="3">
        <f t="shared" si="77"/>
        <v>47335.720999999998</v>
      </c>
      <c r="F555" s="3">
        <v>47335.720999999998</v>
      </c>
      <c r="G555" s="3">
        <v>0</v>
      </c>
      <c r="H555" s="3">
        <v>0</v>
      </c>
      <c r="I555" s="3">
        <v>0</v>
      </c>
      <c r="J555" s="125"/>
      <c r="K555" s="60"/>
    </row>
    <row r="556" spans="1:11" outlineLevel="1">
      <c r="A556" s="59"/>
      <c r="B556" s="76"/>
      <c r="C556" s="59"/>
      <c r="D556" s="1">
        <v>2025</v>
      </c>
      <c r="E556" s="3">
        <f t="shared" si="77"/>
        <v>47335.720999999998</v>
      </c>
      <c r="F556" s="3">
        <v>47335.720999999998</v>
      </c>
      <c r="G556" s="3">
        <v>0</v>
      </c>
      <c r="H556" s="3">
        <v>0</v>
      </c>
      <c r="I556" s="3">
        <v>0</v>
      </c>
      <c r="J556" s="125"/>
      <c r="K556" s="60"/>
    </row>
    <row r="557" spans="1:11" outlineLevel="1">
      <c r="A557" s="59" t="s">
        <v>282</v>
      </c>
      <c r="B557" s="76" t="s">
        <v>283</v>
      </c>
      <c r="C557" s="61">
        <v>2021</v>
      </c>
      <c r="D557" s="1" t="s">
        <v>8</v>
      </c>
      <c r="E557" s="3">
        <f>SUM(E558:E562)</f>
        <v>1744.08</v>
      </c>
      <c r="F557" s="3">
        <f>SUM(F558:F562)</f>
        <v>1744.08</v>
      </c>
      <c r="G557" s="3">
        <v>0</v>
      </c>
      <c r="H557" s="3">
        <v>0</v>
      </c>
      <c r="I557" s="3">
        <v>0</v>
      </c>
      <c r="J557" s="125" t="s">
        <v>284</v>
      </c>
      <c r="K557" s="65" t="s">
        <v>21</v>
      </c>
    </row>
    <row r="558" spans="1:11" outlineLevel="1">
      <c r="A558" s="59"/>
      <c r="B558" s="76"/>
      <c r="C558" s="62"/>
      <c r="D558" s="1">
        <v>2021</v>
      </c>
      <c r="E558" s="3">
        <f>SUM(F558:I558)</f>
        <v>1744.08</v>
      </c>
      <c r="F558" s="3">
        <f>1744080/1000</f>
        <v>1744.08</v>
      </c>
      <c r="G558" s="3">
        <v>0</v>
      </c>
      <c r="H558" s="3">
        <v>0</v>
      </c>
      <c r="I558" s="3">
        <v>0</v>
      </c>
      <c r="J558" s="125"/>
      <c r="K558" s="66"/>
    </row>
    <row r="559" spans="1:11" outlineLevel="1">
      <c r="A559" s="59"/>
      <c r="B559" s="76"/>
      <c r="C559" s="62"/>
      <c r="D559" s="1">
        <v>2022</v>
      </c>
      <c r="E559" s="3">
        <v>0</v>
      </c>
      <c r="F559" s="3">
        <v>0</v>
      </c>
      <c r="G559" s="3">
        <v>0</v>
      </c>
      <c r="H559" s="3">
        <v>0</v>
      </c>
      <c r="I559" s="3">
        <v>0</v>
      </c>
      <c r="J559" s="125"/>
      <c r="K559" s="66"/>
    </row>
    <row r="560" spans="1:11" outlineLevel="1">
      <c r="A560" s="59"/>
      <c r="B560" s="76"/>
      <c r="C560" s="62"/>
      <c r="D560" s="1">
        <v>2023</v>
      </c>
      <c r="E560" s="3">
        <v>0</v>
      </c>
      <c r="F560" s="3">
        <v>0</v>
      </c>
      <c r="G560" s="3">
        <v>0</v>
      </c>
      <c r="H560" s="3">
        <v>0</v>
      </c>
      <c r="I560" s="3">
        <v>0</v>
      </c>
      <c r="J560" s="125"/>
      <c r="K560" s="66"/>
    </row>
    <row r="561" spans="1:11" outlineLevel="1">
      <c r="A561" s="59"/>
      <c r="B561" s="76"/>
      <c r="C561" s="62"/>
      <c r="D561" s="1">
        <v>2024</v>
      </c>
      <c r="E561" s="3">
        <v>0</v>
      </c>
      <c r="F561" s="3">
        <v>0</v>
      </c>
      <c r="G561" s="3">
        <v>0</v>
      </c>
      <c r="H561" s="3">
        <v>0</v>
      </c>
      <c r="I561" s="3">
        <v>0</v>
      </c>
      <c r="J561" s="125"/>
      <c r="K561" s="66"/>
    </row>
    <row r="562" spans="1:11" outlineLevel="1">
      <c r="A562" s="59"/>
      <c r="B562" s="76"/>
      <c r="C562" s="63"/>
      <c r="D562" s="1">
        <v>2025</v>
      </c>
      <c r="E562" s="3">
        <v>0</v>
      </c>
      <c r="F562" s="3">
        <v>0</v>
      </c>
      <c r="G562" s="3">
        <v>0</v>
      </c>
      <c r="H562" s="3">
        <v>0</v>
      </c>
      <c r="I562" s="3">
        <v>0</v>
      </c>
      <c r="J562" s="125"/>
      <c r="K562" s="67"/>
    </row>
    <row r="563" spans="1:11" ht="15" customHeight="1" outlineLevel="1">
      <c r="A563" s="59" t="s">
        <v>285</v>
      </c>
      <c r="B563" s="76" t="s">
        <v>303</v>
      </c>
      <c r="C563" s="59" t="s">
        <v>14</v>
      </c>
      <c r="D563" s="1" t="s">
        <v>8</v>
      </c>
      <c r="E563" s="3">
        <f t="shared" ref="E563:E568" si="78">F563+G563+H563+I563</f>
        <v>127324.5</v>
      </c>
      <c r="F563" s="3">
        <f>SUM(F564:F568)</f>
        <v>127324.5</v>
      </c>
      <c r="G563" s="3">
        <f>SUM(G564:G568)</f>
        <v>0</v>
      </c>
      <c r="H563" s="3">
        <f>SUM(H564:H568)</f>
        <v>0</v>
      </c>
      <c r="I563" s="3">
        <f>SUM(I564:I568)</f>
        <v>0</v>
      </c>
      <c r="J563" s="125" t="s">
        <v>65</v>
      </c>
      <c r="K563" s="60" t="s">
        <v>22</v>
      </c>
    </row>
    <row r="564" spans="1:11" outlineLevel="1">
      <c r="A564" s="59"/>
      <c r="B564" s="76"/>
      <c r="C564" s="59"/>
      <c r="D564" s="1">
        <v>2021</v>
      </c>
      <c r="E564" s="3">
        <f t="shared" si="78"/>
        <v>25464.9</v>
      </c>
      <c r="F564" s="3">
        <f>F570</f>
        <v>25464.9</v>
      </c>
      <c r="G564" s="3">
        <f>G570</f>
        <v>0</v>
      </c>
      <c r="H564" s="3">
        <f>H570</f>
        <v>0</v>
      </c>
      <c r="I564" s="3">
        <f>I570</f>
        <v>0</v>
      </c>
      <c r="J564" s="125"/>
      <c r="K564" s="60"/>
    </row>
    <row r="565" spans="1:11" outlineLevel="1">
      <c r="A565" s="59"/>
      <c r="B565" s="76"/>
      <c r="C565" s="59"/>
      <c r="D565" s="1">
        <v>2022</v>
      </c>
      <c r="E565" s="3">
        <f t="shared" si="78"/>
        <v>25464.9</v>
      </c>
      <c r="F565" s="3">
        <f t="shared" ref="F565:I568" si="79">F571</f>
        <v>25464.9</v>
      </c>
      <c r="G565" s="3">
        <f t="shared" si="79"/>
        <v>0</v>
      </c>
      <c r="H565" s="3">
        <f t="shared" si="79"/>
        <v>0</v>
      </c>
      <c r="I565" s="3">
        <f t="shared" si="79"/>
        <v>0</v>
      </c>
      <c r="J565" s="125"/>
      <c r="K565" s="60"/>
    </row>
    <row r="566" spans="1:11" outlineLevel="1">
      <c r="A566" s="59"/>
      <c r="B566" s="76"/>
      <c r="C566" s="59"/>
      <c r="D566" s="1">
        <v>2023</v>
      </c>
      <c r="E566" s="3">
        <f t="shared" si="78"/>
        <v>25464.9</v>
      </c>
      <c r="F566" s="3">
        <f t="shared" si="79"/>
        <v>25464.9</v>
      </c>
      <c r="G566" s="3">
        <f t="shared" si="79"/>
        <v>0</v>
      </c>
      <c r="H566" s="3">
        <f t="shared" si="79"/>
        <v>0</v>
      </c>
      <c r="I566" s="3">
        <f t="shared" si="79"/>
        <v>0</v>
      </c>
      <c r="J566" s="125"/>
      <c r="K566" s="60"/>
    </row>
    <row r="567" spans="1:11" outlineLevel="1">
      <c r="A567" s="59"/>
      <c r="B567" s="76"/>
      <c r="C567" s="59"/>
      <c r="D567" s="1">
        <v>2024</v>
      </c>
      <c r="E567" s="3">
        <f t="shared" si="78"/>
        <v>25464.9</v>
      </c>
      <c r="F567" s="3">
        <f t="shared" si="79"/>
        <v>25464.9</v>
      </c>
      <c r="G567" s="3">
        <f t="shared" si="79"/>
        <v>0</v>
      </c>
      <c r="H567" s="3">
        <f t="shared" si="79"/>
        <v>0</v>
      </c>
      <c r="I567" s="3">
        <f t="shared" si="79"/>
        <v>0</v>
      </c>
      <c r="J567" s="125"/>
      <c r="K567" s="60"/>
    </row>
    <row r="568" spans="1:11" outlineLevel="1">
      <c r="A568" s="59"/>
      <c r="B568" s="76"/>
      <c r="C568" s="59"/>
      <c r="D568" s="1">
        <v>2025</v>
      </c>
      <c r="E568" s="3">
        <f t="shared" si="78"/>
        <v>25464.9</v>
      </c>
      <c r="F568" s="3">
        <f t="shared" si="79"/>
        <v>25464.9</v>
      </c>
      <c r="G568" s="3">
        <f t="shared" si="79"/>
        <v>0</v>
      </c>
      <c r="H568" s="3">
        <f t="shared" si="79"/>
        <v>0</v>
      </c>
      <c r="I568" s="3">
        <f t="shared" si="79"/>
        <v>0</v>
      </c>
      <c r="J568" s="125"/>
      <c r="K568" s="60"/>
    </row>
    <row r="569" spans="1:11" outlineLevel="1">
      <c r="A569" s="59" t="s">
        <v>286</v>
      </c>
      <c r="B569" s="76" t="s">
        <v>287</v>
      </c>
      <c r="C569" s="61" t="s">
        <v>14</v>
      </c>
      <c r="D569" s="1" t="s">
        <v>8</v>
      </c>
      <c r="E569" s="3">
        <f>SUM(E570:E574)</f>
        <v>127324.5</v>
      </c>
      <c r="F569" s="3">
        <f>SUM(F570:F574)</f>
        <v>127324.5</v>
      </c>
      <c r="G569" s="3">
        <f>SUM(G570:G574)</f>
        <v>0</v>
      </c>
      <c r="H569" s="3">
        <f>SUM(H570:H574)</f>
        <v>0</v>
      </c>
      <c r="I569" s="3">
        <f>SUM(I570:I574)</f>
        <v>0</v>
      </c>
      <c r="J569" s="125" t="s">
        <v>288</v>
      </c>
      <c r="K569" s="60" t="s">
        <v>22</v>
      </c>
    </row>
    <row r="570" spans="1:11" outlineLevel="1">
      <c r="A570" s="59"/>
      <c r="B570" s="76"/>
      <c r="C570" s="62"/>
      <c r="D570" s="1">
        <v>2021</v>
      </c>
      <c r="E570" s="3">
        <f t="shared" ref="E570:E574" si="80">SUM(F570:I570)</f>
        <v>25464.9</v>
      </c>
      <c r="F570" s="3">
        <v>25464.9</v>
      </c>
      <c r="G570" s="3">
        <v>0</v>
      </c>
      <c r="H570" s="3">
        <v>0</v>
      </c>
      <c r="I570" s="3">
        <v>0</v>
      </c>
      <c r="J570" s="125"/>
      <c r="K570" s="60"/>
    </row>
    <row r="571" spans="1:11" outlineLevel="1">
      <c r="A571" s="59"/>
      <c r="B571" s="76"/>
      <c r="C571" s="62"/>
      <c r="D571" s="1">
        <v>2022</v>
      </c>
      <c r="E571" s="3">
        <f t="shared" si="80"/>
        <v>25464.9</v>
      </c>
      <c r="F571" s="3">
        <v>25464.9</v>
      </c>
      <c r="G571" s="3">
        <v>0</v>
      </c>
      <c r="H571" s="3">
        <v>0</v>
      </c>
      <c r="I571" s="3">
        <v>0</v>
      </c>
      <c r="J571" s="125"/>
      <c r="K571" s="60"/>
    </row>
    <row r="572" spans="1:11" outlineLevel="1">
      <c r="A572" s="59"/>
      <c r="B572" s="76"/>
      <c r="C572" s="62"/>
      <c r="D572" s="1">
        <v>2023</v>
      </c>
      <c r="E572" s="3">
        <f t="shared" si="80"/>
        <v>25464.9</v>
      </c>
      <c r="F572" s="3">
        <v>25464.9</v>
      </c>
      <c r="G572" s="3">
        <v>0</v>
      </c>
      <c r="H572" s="3">
        <v>0</v>
      </c>
      <c r="I572" s="3">
        <v>0</v>
      </c>
      <c r="J572" s="125"/>
      <c r="K572" s="60"/>
    </row>
    <row r="573" spans="1:11" outlineLevel="1">
      <c r="A573" s="59"/>
      <c r="B573" s="76"/>
      <c r="C573" s="62"/>
      <c r="D573" s="1">
        <v>2024</v>
      </c>
      <c r="E573" s="3">
        <f t="shared" si="80"/>
        <v>25464.9</v>
      </c>
      <c r="F573" s="3">
        <v>25464.9</v>
      </c>
      <c r="G573" s="3">
        <v>0</v>
      </c>
      <c r="H573" s="3">
        <v>0</v>
      </c>
      <c r="I573" s="3">
        <v>0</v>
      </c>
      <c r="J573" s="125"/>
      <c r="K573" s="60"/>
    </row>
    <row r="574" spans="1:11" outlineLevel="1">
      <c r="A574" s="59"/>
      <c r="B574" s="76"/>
      <c r="C574" s="63"/>
      <c r="D574" s="1">
        <v>2025</v>
      </c>
      <c r="E574" s="3">
        <f t="shared" si="80"/>
        <v>25464.9</v>
      </c>
      <c r="F574" s="3">
        <v>25464.9</v>
      </c>
      <c r="G574" s="3">
        <v>0</v>
      </c>
      <c r="H574" s="3">
        <v>0</v>
      </c>
      <c r="I574" s="3">
        <v>0</v>
      </c>
      <c r="J574" s="125"/>
      <c r="K574" s="60"/>
    </row>
    <row r="575" spans="1:11" ht="14.25" customHeight="1"/>
    <row r="576" spans="1:11" ht="24" customHeight="1">
      <c r="A576" s="20" t="s">
        <v>289</v>
      </c>
    </row>
  </sheetData>
  <mergeCells count="482">
    <mergeCell ref="A191:A196"/>
    <mergeCell ref="B191:B196"/>
    <mergeCell ref="K191:K196"/>
    <mergeCell ref="J191:J196"/>
    <mergeCell ref="C191:C196"/>
    <mergeCell ref="A569:A574"/>
    <mergeCell ref="B569:B574"/>
    <mergeCell ref="C569:C574"/>
    <mergeCell ref="J569:J574"/>
    <mergeCell ref="K569:K574"/>
    <mergeCell ref="A557:A562"/>
    <mergeCell ref="B557:B562"/>
    <mergeCell ref="C557:C562"/>
    <mergeCell ref="J557:J562"/>
    <mergeCell ref="K557:K562"/>
    <mergeCell ref="A563:A568"/>
    <mergeCell ref="B563:B568"/>
    <mergeCell ref="C563:C568"/>
    <mergeCell ref="J563:J568"/>
    <mergeCell ref="K563:K568"/>
    <mergeCell ref="A545:A550"/>
    <mergeCell ref="B545:B550"/>
    <mergeCell ref="C545:C550"/>
    <mergeCell ref="J545:J550"/>
    <mergeCell ref="K545:K550"/>
    <mergeCell ref="A551:A556"/>
    <mergeCell ref="B551:B556"/>
    <mergeCell ref="C551:C556"/>
    <mergeCell ref="J551:J556"/>
    <mergeCell ref="K551:K556"/>
    <mergeCell ref="A533:A538"/>
    <mergeCell ref="B533:B538"/>
    <mergeCell ref="C533:C538"/>
    <mergeCell ref="J533:J538"/>
    <mergeCell ref="K533:K538"/>
    <mergeCell ref="A539:A544"/>
    <mergeCell ref="B539:B544"/>
    <mergeCell ref="C539:C544"/>
    <mergeCell ref="J539:J544"/>
    <mergeCell ref="K539:K544"/>
    <mergeCell ref="A521:A526"/>
    <mergeCell ref="B521:B526"/>
    <mergeCell ref="C521:C526"/>
    <mergeCell ref="J521:J526"/>
    <mergeCell ref="K521:K526"/>
    <mergeCell ref="A527:A532"/>
    <mergeCell ref="B527:B532"/>
    <mergeCell ref="C527:C532"/>
    <mergeCell ref="J527:J532"/>
    <mergeCell ref="K527:K532"/>
    <mergeCell ref="A509:A514"/>
    <mergeCell ref="B509:B514"/>
    <mergeCell ref="C509:C514"/>
    <mergeCell ref="J509:J514"/>
    <mergeCell ref="K509:K514"/>
    <mergeCell ref="A515:A520"/>
    <mergeCell ref="B515:B520"/>
    <mergeCell ref="C515:C520"/>
    <mergeCell ref="J515:J520"/>
    <mergeCell ref="K515:K520"/>
    <mergeCell ref="A497:A502"/>
    <mergeCell ref="B497:B502"/>
    <mergeCell ref="C497:C502"/>
    <mergeCell ref="J497:J502"/>
    <mergeCell ref="K497:K502"/>
    <mergeCell ref="A503:A508"/>
    <mergeCell ref="B503:B508"/>
    <mergeCell ref="C503:C508"/>
    <mergeCell ref="J503:J508"/>
    <mergeCell ref="K503:K508"/>
    <mergeCell ref="A485:A490"/>
    <mergeCell ref="B485:B490"/>
    <mergeCell ref="C485:C490"/>
    <mergeCell ref="J485:J490"/>
    <mergeCell ref="K485:K490"/>
    <mergeCell ref="A491:A496"/>
    <mergeCell ref="B491:B496"/>
    <mergeCell ref="C491:C496"/>
    <mergeCell ref="J491:J496"/>
    <mergeCell ref="K491:K496"/>
    <mergeCell ref="A473:A478"/>
    <mergeCell ref="B473:B478"/>
    <mergeCell ref="C473:C478"/>
    <mergeCell ref="J473:J478"/>
    <mergeCell ref="K473:K478"/>
    <mergeCell ref="A479:A484"/>
    <mergeCell ref="B479:B484"/>
    <mergeCell ref="C479:C484"/>
    <mergeCell ref="J479:J484"/>
    <mergeCell ref="K479:K484"/>
    <mergeCell ref="A461:A466"/>
    <mergeCell ref="B461:B466"/>
    <mergeCell ref="C461:C466"/>
    <mergeCell ref="J461:J466"/>
    <mergeCell ref="K461:K466"/>
    <mergeCell ref="A467:A472"/>
    <mergeCell ref="B467:B472"/>
    <mergeCell ref="C467:C472"/>
    <mergeCell ref="J467:J472"/>
    <mergeCell ref="K467:K472"/>
    <mergeCell ref="A449:A454"/>
    <mergeCell ref="B449:B454"/>
    <mergeCell ref="C449:C454"/>
    <mergeCell ref="J449:J454"/>
    <mergeCell ref="K449:K454"/>
    <mergeCell ref="A455:A460"/>
    <mergeCell ref="B455:B460"/>
    <mergeCell ref="C455:C460"/>
    <mergeCell ref="J455:J460"/>
    <mergeCell ref="K455:K460"/>
    <mergeCell ref="A437:A442"/>
    <mergeCell ref="B437:B442"/>
    <mergeCell ref="C437:C442"/>
    <mergeCell ref="J437:J442"/>
    <mergeCell ref="K437:K442"/>
    <mergeCell ref="A443:A448"/>
    <mergeCell ref="B443:B448"/>
    <mergeCell ref="C443:C448"/>
    <mergeCell ref="J443:J448"/>
    <mergeCell ref="K443:K448"/>
    <mergeCell ref="A425:A430"/>
    <mergeCell ref="B425:B430"/>
    <mergeCell ref="C425:C430"/>
    <mergeCell ref="J425:J430"/>
    <mergeCell ref="K425:K430"/>
    <mergeCell ref="A431:A436"/>
    <mergeCell ref="B431:B436"/>
    <mergeCell ref="C431:C436"/>
    <mergeCell ref="J431:J436"/>
    <mergeCell ref="K431:K436"/>
    <mergeCell ref="A413:A418"/>
    <mergeCell ref="B413:B418"/>
    <mergeCell ref="C413:C418"/>
    <mergeCell ref="J413:J418"/>
    <mergeCell ref="K413:K418"/>
    <mergeCell ref="A419:A424"/>
    <mergeCell ref="B419:B424"/>
    <mergeCell ref="C419:C424"/>
    <mergeCell ref="J419:J424"/>
    <mergeCell ref="K419:K424"/>
    <mergeCell ref="A401:A406"/>
    <mergeCell ref="B401:B406"/>
    <mergeCell ref="C401:C406"/>
    <mergeCell ref="J401:J406"/>
    <mergeCell ref="K401:K406"/>
    <mergeCell ref="A407:A412"/>
    <mergeCell ref="B407:B412"/>
    <mergeCell ref="C407:C412"/>
    <mergeCell ref="J407:J412"/>
    <mergeCell ref="K407:K412"/>
    <mergeCell ref="A389:A394"/>
    <mergeCell ref="B389:B394"/>
    <mergeCell ref="C389:C394"/>
    <mergeCell ref="J389:J394"/>
    <mergeCell ref="K389:K394"/>
    <mergeCell ref="A395:A400"/>
    <mergeCell ref="B395:B400"/>
    <mergeCell ref="C395:C400"/>
    <mergeCell ref="J395:J400"/>
    <mergeCell ref="K395:K400"/>
    <mergeCell ref="A377:A382"/>
    <mergeCell ref="B377:B382"/>
    <mergeCell ref="C377:C382"/>
    <mergeCell ref="J377:J382"/>
    <mergeCell ref="K377:K382"/>
    <mergeCell ref="A383:A388"/>
    <mergeCell ref="B383:B388"/>
    <mergeCell ref="C383:C388"/>
    <mergeCell ref="J383:J388"/>
    <mergeCell ref="K383:K388"/>
    <mergeCell ref="A365:A370"/>
    <mergeCell ref="B365:B370"/>
    <mergeCell ref="C365:C370"/>
    <mergeCell ref="J365:J370"/>
    <mergeCell ref="K365:K370"/>
    <mergeCell ref="A371:A376"/>
    <mergeCell ref="B371:B376"/>
    <mergeCell ref="C371:C376"/>
    <mergeCell ref="J371:J376"/>
    <mergeCell ref="K371:K376"/>
    <mergeCell ref="A353:A358"/>
    <mergeCell ref="B353:B358"/>
    <mergeCell ref="C353:C358"/>
    <mergeCell ref="J353:J358"/>
    <mergeCell ref="K353:K358"/>
    <mergeCell ref="A359:A364"/>
    <mergeCell ref="B359:B364"/>
    <mergeCell ref="C359:C364"/>
    <mergeCell ref="J359:J364"/>
    <mergeCell ref="K359:K364"/>
    <mergeCell ref="A341:A346"/>
    <mergeCell ref="B341:B346"/>
    <mergeCell ref="C341:C346"/>
    <mergeCell ref="J341:J346"/>
    <mergeCell ref="K341:K346"/>
    <mergeCell ref="A347:A352"/>
    <mergeCell ref="B347:B352"/>
    <mergeCell ref="C347:C352"/>
    <mergeCell ref="J347:J352"/>
    <mergeCell ref="K347:K352"/>
    <mergeCell ref="A329:A334"/>
    <mergeCell ref="B329:B334"/>
    <mergeCell ref="C329:C334"/>
    <mergeCell ref="J329:J334"/>
    <mergeCell ref="K329:K334"/>
    <mergeCell ref="A335:A340"/>
    <mergeCell ref="B335:B340"/>
    <mergeCell ref="C335:C340"/>
    <mergeCell ref="J335:J340"/>
    <mergeCell ref="K335:K340"/>
    <mergeCell ref="A317:A322"/>
    <mergeCell ref="B317:B322"/>
    <mergeCell ref="C317:C322"/>
    <mergeCell ref="J317:J322"/>
    <mergeCell ref="K317:K322"/>
    <mergeCell ref="A323:A328"/>
    <mergeCell ref="B323:B328"/>
    <mergeCell ref="C323:C328"/>
    <mergeCell ref="J323:J328"/>
    <mergeCell ref="K323:K328"/>
    <mergeCell ref="A305:A310"/>
    <mergeCell ref="B305:B310"/>
    <mergeCell ref="C305:C310"/>
    <mergeCell ref="J305:J310"/>
    <mergeCell ref="K305:K310"/>
    <mergeCell ref="A311:A316"/>
    <mergeCell ref="B311:B316"/>
    <mergeCell ref="C311:C316"/>
    <mergeCell ref="J311:J316"/>
    <mergeCell ref="K311:K316"/>
    <mergeCell ref="A293:A298"/>
    <mergeCell ref="B293:B298"/>
    <mergeCell ref="C293:C298"/>
    <mergeCell ref="J293:J298"/>
    <mergeCell ref="K293:K298"/>
    <mergeCell ref="A299:A304"/>
    <mergeCell ref="B299:B304"/>
    <mergeCell ref="C299:C304"/>
    <mergeCell ref="J299:J304"/>
    <mergeCell ref="K299:K304"/>
    <mergeCell ref="A281:A286"/>
    <mergeCell ref="B281:B286"/>
    <mergeCell ref="C281:C286"/>
    <mergeCell ref="J281:J286"/>
    <mergeCell ref="K281:K286"/>
    <mergeCell ref="A287:A292"/>
    <mergeCell ref="B287:B292"/>
    <mergeCell ref="C287:C292"/>
    <mergeCell ref="J287:J292"/>
    <mergeCell ref="K287:K292"/>
    <mergeCell ref="A269:A274"/>
    <mergeCell ref="B269:B274"/>
    <mergeCell ref="C269:C274"/>
    <mergeCell ref="J269:J274"/>
    <mergeCell ref="K269:K274"/>
    <mergeCell ref="A275:A280"/>
    <mergeCell ref="B275:B280"/>
    <mergeCell ref="C275:C280"/>
    <mergeCell ref="J275:J280"/>
    <mergeCell ref="K275:K280"/>
    <mergeCell ref="A257:A262"/>
    <mergeCell ref="B257:B262"/>
    <mergeCell ref="C257:C262"/>
    <mergeCell ref="J257:J262"/>
    <mergeCell ref="K257:K262"/>
    <mergeCell ref="A263:A268"/>
    <mergeCell ref="B263:B268"/>
    <mergeCell ref="C263:C268"/>
    <mergeCell ref="J263:J268"/>
    <mergeCell ref="K263:K268"/>
    <mergeCell ref="A245:A250"/>
    <mergeCell ref="B245:B250"/>
    <mergeCell ref="C245:C250"/>
    <mergeCell ref="J245:J250"/>
    <mergeCell ref="K245:K250"/>
    <mergeCell ref="A251:A256"/>
    <mergeCell ref="B251:B256"/>
    <mergeCell ref="C251:C256"/>
    <mergeCell ref="J251:J256"/>
    <mergeCell ref="K251:K256"/>
    <mergeCell ref="A233:A238"/>
    <mergeCell ref="B233:B238"/>
    <mergeCell ref="C233:C238"/>
    <mergeCell ref="J233:J238"/>
    <mergeCell ref="K233:K238"/>
    <mergeCell ref="A239:A244"/>
    <mergeCell ref="B239:B244"/>
    <mergeCell ref="C239:C244"/>
    <mergeCell ref="J239:J244"/>
    <mergeCell ref="K239:K244"/>
    <mergeCell ref="A221:A226"/>
    <mergeCell ref="B221:B226"/>
    <mergeCell ref="C221:C226"/>
    <mergeCell ref="J221:J226"/>
    <mergeCell ref="K221:K226"/>
    <mergeCell ref="A227:A232"/>
    <mergeCell ref="B227:B232"/>
    <mergeCell ref="C227:C232"/>
    <mergeCell ref="J227:J232"/>
    <mergeCell ref="K227:K232"/>
    <mergeCell ref="A209:A214"/>
    <mergeCell ref="B209:B214"/>
    <mergeCell ref="C209:C214"/>
    <mergeCell ref="J209:J214"/>
    <mergeCell ref="K209:K214"/>
    <mergeCell ref="A215:A220"/>
    <mergeCell ref="B215:B220"/>
    <mergeCell ref="C215:C220"/>
    <mergeCell ref="J215:J220"/>
    <mergeCell ref="K215:K220"/>
    <mergeCell ref="A197:A202"/>
    <mergeCell ref="B197:B202"/>
    <mergeCell ref="C197:C202"/>
    <mergeCell ref="J197:J202"/>
    <mergeCell ref="K197:K202"/>
    <mergeCell ref="A203:A208"/>
    <mergeCell ref="B203:B208"/>
    <mergeCell ref="C203:C208"/>
    <mergeCell ref="J203:J208"/>
    <mergeCell ref="K203:K208"/>
    <mergeCell ref="A179:A184"/>
    <mergeCell ref="B179:B184"/>
    <mergeCell ref="C179:C184"/>
    <mergeCell ref="J179:J184"/>
    <mergeCell ref="K179:K184"/>
    <mergeCell ref="A185:A190"/>
    <mergeCell ref="B185:B190"/>
    <mergeCell ref="C185:C190"/>
    <mergeCell ref="J185:J190"/>
    <mergeCell ref="K185:K190"/>
    <mergeCell ref="A167:A172"/>
    <mergeCell ref="B167:B172"/>
    <mergeCell ref="C167:C172"/>
    <mergeCell ref="J167:J172"/>
    <mergeCell ref="K167:K172"/>
    <mergeCell ref="A173:A178"/>
    <mergeCell ref="B173:B178"/>
    <mergeCell ref="C173:C178"/>
    <mergeCell ref="J173:J178"/>
    <mergeCell ref="K173:K178"/>
    <mergeCell ref="A155:A160"/>
    <mergeCell ref="B155:B160"/>
    <mergeCell ref="C155:C160"/>
    <mergeCell ref="J155:J160"/>
    <mergeCell ref="K155:K160"/>
    <mergeCell ref="A161:A166"/>
    <mergeCell ref="B161:B166"/>
    <mergeCell ref="C161:C166"/>
    <mergeCell ref="J161:J166"/>
    <mergeCell ref="K161:K166"/>
    <mergeCell ref="A143:A148"/>
    <mergeCell ref="B143:B148"/>
    <mergeCell ref="C143:C148"/>
    <mergeCell ref="J143:J148"/>
    <mergeCell ref="K143:K148"/>
    <mergeCell ref="A149:A154"/>
    <mergeCell ref="B149:B154"/>
    <mergeCell ref="C149:C154"/>
    <mergeCell ref="J149:J154"/>
    <mergeCell ref="K149:K154"/>
    <mergeCell ref="A131:A136"/>
    <mergeCell ref="B131:B136"/>
    <mergeCell ref="C131:C136"/>
    <mergeCell ref="J131:J136"/>
    <mergeCell ref="K131:K136"/>
    <mergeCell ref="A137:A142"/>
    <mergeCell ref="B137:B142"/>
    <mergeCell ref="C137:C142"/>
    <mergeCell ref="J137:J142"/>
    <mergeCell ref="K137:K142"/>
    <mergeCell ref="A119:A124"/>
    <mergeCell ref="B119:B124"/>
    <mergeCell ref="C119:C124"/>
    <mergeCell ref="J119:J124"/>
    <mergeCell ref="K119:K124"/>
    <mergeCell ref="A125:A130"/>
    <mergeCell ref="B125:B130"/>
    <mergeCell ref="C125:C130"/>
    <mergeCell ref="J125:J130"/>
    <mergeCell ref="K125:K130"/>
    <mergeCell ref="A107:A112"/>
    <mergeCell ref="B107:B112"/>
    <mergeCell ref="C107:C112"/>
    <mergeCell ref="J107:J112"/>
    <mergeCell ref="K107:K112"/>
    <mergeCell ref="A113:A118"/>
    <mergeCell ref="B113:B118"/>
    <mergeCell ref="C113:C118"/>
    <mergeCell ref="J113:J118"/>
    <mergeCell ref="K113:K118"/>
    <mergeCell ref="A95:A100"/>
    <mergeCell ref="B95:B100"/>
    <mergeCell ref="C95:C100"/>
    <mergeCell ref="J95:J100"/>
    <mergeCell ref="K95:K100"/>
    <mergeCell ref="A101:A106"/>
    <mergeCell ref="B101:B106"/>
    <mergeCell ref="C101:C106"/>
    <mergeCell ref="J101:J106"/>
    <mergeCell ref="K101:K106"/>
    <mergeCell ref="A83:A88"/>
    <mergeCell ref="B83:B88"/>
    <mergeCell ref="C83:C88"/>
    <mergeCell ref="J83:J88"/>
    <mergeCell ref="K83:K88"/>
    <mergeCell ref="A89:A94"/>
    <mergeCell ref="B89:B94"/>
    <mergeCell ref="C89:C94"/>
    <mergeCell ref="J89:J94"/>
    <mergeCell ref="K89:K94"/>
    <mergeCell ref="A71:A76"/>
    <mergeCell ref="B71:B76"/>
    <mergeCell ref="C71:C76"/>
    <mergeCell ref="J71:J76"/>
    <mergeCell ref="K71:K76"/>
    <mergeCell ref="A77:A82"/>
    <mergeCell ref="B77:B82"/>
    <mergeCell ref="C77:C82"/>
    <mergeCell ref="J77:J82"/>
    <mergeCell ref="K77:K82"/>
    <mergeCell ref="A59:A64"/>
    <mergeCell ref="B59:B64"/>
    <mergeCell ref="C59:C64"/>
    <mergeCell ref="J59:J64"/>
    <mergeCell ref="K59:K64"/>
    <mergeCell ref="A65:A70"/>
    <mergeCell ref="B65:B70"/>
    <mergeCell ref="C65:C70"/>
    <mergeCell ref="J65:J70"/>
    <mergeCell ref="K65:K70"/>
    <mergeCell ref="A47:A52"/>
    <mergeCell ref="B47:B52"/>
    <mergeCell ref="C47:C52"/>
    <mergeCell ref="J47:J52"/>
    <mergeCell ref="K47:K52"/>
    <mergeCell ref="A53:A58"/>
    <mergeCell ref="B53:B58"/>
    <mergeCell ref="C53:C58"/>
    <mergeCell ref="J53:J58"/>
    <mergeCell ref="K53:K58"/>
    <mergeCell ref="A35:A40"/>
    <mergeCell ref="B35:B40"/>
    <mergeCell ref="C35:C40"/>
    <mergeCell ref="J35:J40"/>
    <mergeCell ref="K35:K40"/>
    <mergeCell ref="A41:A46"/>
    <mergeCell ref="B41:B46"/>
    <mergeCell ref="C41:C46"/>
    <mergeCell ref="J41:J46"/>
    <mergeCell ref="K41:K46"/>
    <mergeCell ref="A23:A28"/>
    <mergeCell ref="B23:B28"/>
    <mergeCell ref="C23:C28"/>
    <mergeCell ref="J23:J28"/>
    <mergeCell ref="K23:K28"/>
    <mergeCell ref="A29:A34"/>
    <mergeCell ref="B29:B34"/>
    <mergeCell ref="C29:C34"/>
    <mergeCell ref="J29:J34"/>
    <mergeCell ref="K29:K34"/>
    <mergeCell ref="A11:A16"/>
    <mergeCell ref="B11:B16"/>
    <mergeCell ref="C11:C16"/>
    <mergeCell ref="J11:J16"/>
    <mergeCell ref="K11:K16"/>
    <mergeCell ref="A17:A22"/>
    <mergeCell ref="B17:B22"/>
    <mergeCell ref="C17:C22"/>
    <mergeCell ref="J17:J22"/>
    <mergeCell ref="K17:K22"/>
    <mergeCell ref="A2:K2"/>
    <mergeCell ref="A3:A4"/>
    <mergeCell ref="B3:B4"/>
    <mergeCell ref="C3:C4"/>
    <mergeCell ref="D3:I3"/>
    <mergeCell ref="J3:J4"/>
    <mergeCell ref="K3:K4"/>
    <mergeCell ref="A5:A10"/>
    <mergeCell ref="B5:B10"/>
    <mergeCell ref="C5:C10"/>
    <mergeCell ref="J5:J10"/>
    <mergeCell ref="K5:K10"/>
  </mergeCells>
  <pageMargins left="0.23622047244094491" right="0.23622047244094491" top="0.74803149606299213" bottom="0.74803149606299213" header="0.31496062992125984" footer="0.31496062992125984"/>
  <pageSetup paperSize="9" scale="75" orientation="landscape" r:id="rId1"/>
  <rowBreaks count="16" manualBreakCount="16">
    <brk id="28" max="10" man="1"/>
    <brk id="64" max="10" man="1"/>
    <brk id="94" max="10" man="1"/>
    <brk id="124" max="10" man="1"/>
    <brk id="154" max="10" man="1"/>
    <brk id="190" max="10" man="1"/>
    <brk id="226" max="10" man="1"/>
    <brk id="268" max="10" man="1"/>
    <brk id="304" max="10" man="1"/>
    <brk id="340" max="10" man="1"/>
    <brk id="376" max="10" man="1"/>
    <brk id="418" max="10" man="1"/>
    <brk id="454" max="10" man="1"/>
    <brk id="490" max="10" man="1"/>
    <brk id="526" max="10" man="1"/>
    <brk id="562" max="10" man="1"/>
  </rowBreaks>
</worksheet>
</file>

<file path=xl/worksheets/sheet2.xml><?xml version="1.0" encoding="utf-8"?>
<worksheet xmlns="http://schemas.openxmlformats.org/spreadsheetml/2006/main" xmlns:r="http://schemas.openxmlformats.org/officeDocument/2006/relationships">
  <sheetPr>
    <tabColor theme="9" tint="0.39997558519241921"/>
    <pageSetUpPr fitToPage="1"/>
  </sheetPr>
  <dimension ref="A1:AK34"/>
  <sheetViews>
    <sheetView view="pageBreakPreview" zoomScale="66" zoomScaleSheetLayoutView="66" workbookViewId="0">
      <selection sqref="A1:XFD1048576"/>
    </sheetView>
  </sheetViews>
  <sheetFormatPr defaultRowHeight="12.75"/>
  <cols>
    <col min="1" max="1" width="9.28515625" style="24" customWidth="1"/>
    <col min="2" max="2" width="28.7109375" style="24" customWidth="1"/>
    <col min="3" max="3" width="10.28515625" style="24" customWidth="1"/>
    <col min="4" max="4" width="13.28515625" style="24" customWidth="1"/>
    <col min="5" max="5" width="11.42578125" style="24" customWidth="1"/>
    <col min="6" max="6" width="9.7109375" style="24" customWidth="1"/>
    <col min="7" max="7" width="8.42578125" style="24" customWidth="1"/>
    <col min="8" max="8" width="6.85546875" style="24" customWidth="1"/>
    <col min="9" max="9" width="16" style="24" customWidth="1"/>
    <col min="10" max="10" width="9.85546875" style="24" customWidth="1"/>
    <col min="11" max="11" width="10.140625" style="24" customWidth="1"/>
    <col min="12" max="12" width="6.7109375" style="24" customWidth="1"/>
    <col min="13" max="13" width="11.28515625" style="24" customWidth="1"/>
    <col min="14" max="14" width="5.7109375" style="24" customWidth="1"/>
    <col min="15" max="15" width="27.5703125" style="24" customWidth="1"/>
    <col min="16" max="17" width="11" style="24" customWidth="1"/>
    <col min="18" max="18" width="12.140625" style="24" customWidth="1"/>
    <col min="19" max="19" width="9" style="24" customWidth="1"/>
    <col min="20" max="20" width="8.28515625" style="24" customWidth="1"/>
    <col min="21" max="21" width="18.42578125" style="24" customWidth="1"/>
    <col min="22" max="22" width="29.5703125" style="24" customWidth="1"/>
    <col min="23" max="256" width="9.140625" style="24"/>
    <col min="257" max="257" width="8.140625" style="24" customWidth="1"/>
    <col min="258" max="258" width="17.140625" style="24" customWidth="1"/>
    <col min="259" max="259" width="10.28515625" style="24" customWidth="1"/>
    <col min="260" max="260" width="5.7109375" style="24" customWidth="1"/>
    <col min="261" max="264" width="4.7109375" style="24" customWidth="1"/>
    <col min="265" max="265" width="20.42578125" style="24" customWidth="1"/>
    <col min="266" max="266" width="5.7109375" style="24" customWidth="1"/>
    <col min="267" max="270" width="4.85546875" style="24" customWidth="1"/>
    <col min="271" max="271" width="14.140625" style="24" customWidth="1"/>
    <col min="272" max="272" width="5.5703125" style="24" customWidth="1"/>
    <col min="273" max="276" width="4.42578125" style="24" customWidth="1"/>
    <col min="277" max="277" width="20.42578125" style="24" customWidth="1"/>
    <col min="278" max="278" width="9.85546875" style="24" customWidth="1"/>
    <col min="279" max="512" width="9.140625" style="24"/>
    <col min="513" max="513" width="8.140625" style="24" customWidth="1"/>
    <col min="514" max="514" width="17.140625" style="24" customWidth="1"/>
    <col min="515" max="515" width="10.28515625" style="24" customWidth="1"/>
    <col min="516" max="516" width="5.7109375" style="24" customWidth="1"/>
    <col min="517" max="520" width="4.7109375" style="24" customWidth="1"/>
    <col min="521" max="521" width="20.42578125" style="24" customWidth="1"/>
    <col min="522" max="522" width="5.7109375" style="24" customWidth="1"/>
    <col min="523" max="526" width="4.85546875" style="24" customWidth="1"/>
    <col min="527" max="527" width="14.140625" style="24" customWidth="1"/>
    <col min="528" max="528" width="5.5703125" style="24" customWidth="1"/>
    <col min="529" max="532" width="4.42578125" style="24" customWidth="1"/>
    <col min="533" max="533" width="20.42578125" style="24" customWidth="1"/>
    <col min="534" max="534" width="9.85546875" style="24" customWidth="1"/>
    <col min="535" max="768" width="9.140625" style="24"/>
    <col min="769" max="769" width="8.140625" style="24" customWidth="1"/>
    <col min="770" max="770" width="17.140625" style="24" customWidth="1"/>
    <col min="771" max="771" width="10.28515625" style="24" customWidth="1"/>
    <col min="772" max="772" width="5.7109375" style="24" customWidth="1"/>
    <col min="773" max="776" width="4.7109375" style="24" customWidth="1"/>
    <col min="777" max="777" width="20.42578125" style="24" customWidth="1"/>
    <col min="778" max="778" width="5.7109375" style="24" customWidth="1"/>
    <col min="779" max="782" width="4.85546875" style="24" customWidth="1"/>
    <col min="783" max="783" width="14.140625" style="24" customWidth="1"/>
    <col min="784" max="784" width="5.5703125" style="24" customWidth="1"/>
    <col min="785" max="788" width="4.42578125" style="24" customWidth="1"/>
    <col min="789" max="789" width="20.42578125" style="24" customWidth="1"/>
    <col min="790" max="790" width="9.85546875" style="24" customWidth="1"/>
    <col min="791" max="1024" width="9.140625" style="24"/>
    <col min="1025" max="1025" width="8.140625" style="24" customWidth="1"/>
    <col min="1026" max="1026" width="17.140625" style="24" customWidth="1"/>
    <col min="1027" max="1027" width="10.28515625" style="24" customWidth="1"/>
    <col min="1028" max="1028" width="5.7109375" style="24" customWidth="1"/>
    <col min="1029" max="1032" width="4.7109375" style="24" customWidth="1"/>
    <col min="1033" max="1033" width="20.42578125" style="24" customWidth="1"/>
    <col min="1034" max="1034" width="5.7109375" style="24" customWidth="1"/>
    <col min="1035" max="1038" width="4.85546875" style="24" customWidth="1"/>
    <col min="1039" max="1039" width="14.140625" style="24" customWidth="1"/>
    <col min="1040" max="1040" width="5.5703125" style="24" customWidth="1"/>
    <col min="1041" max="1044" width="4.42578125" style="24" customWidth="1"/>
    <col min="1045" max="1045" width="20.42578125" style="24" customWidth="1"/>
    <col min="1046" max="1046" width="9.85546875" style="24" customWidth="1"/>
    <col min="1047" max="1280" width="9.140625" style="24"/>
    <col min="1281" max="1281" width="8.140625" style="24" customWidth="1"/>
    <col min="1282" max="1282" width="17.140625" style="24" customWidth="1"/>
    <col min="1283" max="1283" width="10.28515625" style="24" customWidth="1"/>
    <col min="1284" max="1284" width="5.7109375" style="24" customWidth="1"/>
    <col min="1285" max="1288" width="4.7109375" style="24" customWidth="1"/>
    <col min="1289" max="1289" width="20.42578125" style="24" customWidth="1"/>
    <col min="1290" max="1290" width="5.7109375" style="24" customWidth="1"/>
    <col min="1291" max="1294" width="4.85546875" style="24" customWidth="1"/>
    <col min="1295" max="1295" width="14.140625" style="24" customWidth="1"/>
    <col min="1296" max="1296" width="5.5703125" style="24" customWidth="1"/>
    <col min="1297" max="1300" width="4.42578125" style="24" customWidth="1"/>
    <col min="1301" max="1301" width="20.42578125" style="24" customWidth="1"/>
    <col min="1302" max="1302" width="9.85546875" style="24" customWidth="1"/>
    <col min="1303" max="1536" width="9.140625" style="24"/>
    <col min="1537" max="1537" width="8.140625" style="24" customWidth="1"/>
    <col min="1538" max="1538" width="17.140625" style="24" customWidth="1"/>
    <col min="1539" max="1539" width="10.28515625" style="24" customWidth="1"/>
    <col min="1540" max="1540" width="5.7109375" style="24" customWidth="1"/>
    <col min="1541" max="1544" width="4.7109375" style="24" customWidth="1"/>
    <col min="1545" max="1545" width="20.42578125" style="24" customWidth="1"/>
    <col min="1546" max="1546" width="5.7109375" style="24" customWidth="1"/>
    <col min="1547" max="1550" width="4.85546875" style="24" customWidth="1"/>
    <col min="1551" max="1551" width="14.140625" style="24" customWidth="1"/>
    <col min="1552" max="1552" width="5.5703125" style="24" customWidth="1"/>
    <col min="1553" max="1556" width="4.42578125" style="24" customWidth="1"/>
    <col min="1557" max="1557" width="20.42578125" style="24" customWidth="1"/>
    <col min="1558" max="1558" width="9.85546875" style="24" customWidth="1"/>
    <col min="1559" max="1792" width="9.140625" style="24"/>
    <col min="1793" max="1793" width="8.140625" style="24" customWidth="1"/>
    <col min="1794" max="1794" width="17.140625" style="24" customWidth="1"/>
    <col min="1795" max="1795" width="10.28515625" style="24" customWidth="1"/>
    <col min="1796" max="1796" width="5.7109375" style="24" customWidth="1"/>
    <col min="1797" max="1800" width="4.7109375" style="24" customWidth="1"/>
    <col min="1801" max="1801" width="20.42578125" style="24" customWidth="1"/>
    <col min="1802" max="1802" width="5.7109375" style="24" customWidth="1"/>
    <col min="1803" max="1806" width="4.85546875" style="24" customWidth="1"/>
    <col min="1807" max="1807" width="14.140625" style="24" customWidth="1"/>
    <col min="1808" max="1808" width="5.5703125" style="24" customWidth="1"/>
    <col min="1809" max="1812" width="4.42578125" style="24" customWidth="1"/>
    <col min="1813" max="1813" width="20.42578125" style="24" customWidth="1"/>
    <col min="1814" max="1814" width="9.85546875" style="24" customWidth="1"/>
    <col min="1815" max="2048" width="9.140625" style="24"/>
    <col min="2049" max="2049" width="8.140625" style="24" customWidth="1"/>
    <col min="2050" max="2050" width="17.140625" style="24" customWidth="1"/>
    <col min="2051" max="2051" width="10.28515625" style="24" customWidth="1"/>
    <col min="2052" max="2052" width="5.7109375" style="24" customWidth="1"/>
    <col min="2053" max="2056" width="4.7109375" style="24" customWidth="1"/>
    <col min="2057" max="2057" width="20.42578125" style="24" customWidth="1"/>
    <col min="2058" max="2058" width="5.7109375" style="24" customWidth="1"/>
    <col min="2059" max="2062" width="4.85546875" style="24" customWidth="1"/>
    <col min="2063" max="2063" width="14.140625" style="24" customWidth="1"/>
    <col min="2064" max="2064" width="5.5703125" style="24" customWidth="1"/>
    <col min="2065" max="2068" width="4.42578125" style="24" customWidth="1"/>
    <col min="2069" max="2069" width="20.42578125" style="24" customWidth="1"/>
    <col min="2070" max="2070" width="9.85546875" style="24" customWidth="1"/>
    <col min="2071" max="2304" width="9.140625" style="24"/>
    <col min="2305" max="2305" width="8.140625" style="24" customWidth="1"/>
    <col min="2306" max="2306" width="17.140625" style="24" customWidth="1"/>
    <col min="2307" max="2307" width="10.28515625" style="24" customWidth="1"/>
    <col min="2308" max="2308" width="5.7109375" style="24" customWidth="1"/>
    <col min="2309" max="2312" width="4.7109375" style="24" customWidth="1"/>
    <col min="2313" max="2313" width="20.42578125" style="24" customWidth="1"/>
    <col min="2314" max="2314" width="5.7109375" style="24" customWidth="1"/>
    <col min="2315" max="2318" width="4.85546875" style="24" customWidth="1"/>
    <col min="2319" max="2319" width="14.140625" style="24" customWidth="1"/>
    <col min="2320" max="2320" width="5.5703125" style="24" customWidth="1"/>
    <col min="2321" max="2324" width="4.42578125" style="24" customWidth="1"/>
    <col min="2325" max="2325" width="20.42578125" style="24" customWidth="1"/>
    <col min="2326" max="2326" width="9.85546875" style="24" customWidth="1"/>
    <col min="2327" max="2560" width="9.140625" style="24"/>
    <col min="2561" max="2561" width="8.140625" style="24" customWidth="1"/>
    <col min="2562" max="2562" width="17.140625" style="24" customWidth="1"/>
    <col min="2563" max="2563" width="10.28515625" style="24" customWidth="1"/>
    <col min="2564" max="2564" width="5.7109375" style="24" customWidth="1"/>
    <col min="2565" max="2568" width="4.7109375" style="24" customWidth="1"/>
    <col min="2569" max="2569" width="20.42578125" style="24" customWidth="1"/>
    <col min="2570" max="2570" width="5.7109375" style="24" customWidth="1"/>
    <col min="2571" max="2574" width="4.85546875" style="24" customWidth="1"/>
    <col min="2575" max="2575" width="14.140625" style="24" customWidth="1"/>
    <col min="2576" max="2576" width="5.5703125" style="24" customWidth="1"/>
    <col min="2577" max="2580" width="4.42578125" style="24" customWidth="1"/>
    <col min="2581" max="2581" width="20.42578125" style="24" customWidth="1"/>
    <col min="2582" max="2582" width="9.85546875" style="24" customWidth="1"/>
    <col min="2583" max="2816" width="9.140625" style="24"/>
    <col min="2817" max="2817" width="8.140625" style="24" customWidth="1"/>
    <col min="2818" max="2818" width="17.140625" style="24" customWidth="1"/>
    <col min="2819" max="2819" width="10.28515625" style="24" customWidth="1"/>
    <col min="2820" max="2820" width="5.7109375" style="24" customWidth="1"/>
    <col min="2821" max="2824" width="4.7109375" style="24" customWidth="1"/>
    <col min="2825" max="2825" width="20.42578125" style="24" customWidth="1"/>
    <col min="2826" max="2826" width="5.7109375" style="24" customWidth="1"/>
    <col min="2827" max="2830" width="4.85546875" style="24" customWidth="1"/>
    <col min="2831" max="2831" width="14.140625" style="24" customWidth="1"/>
    <col min="2832" max="2832" width="5.5703125" style="24" customWidth="1"/>
    <col min="2833" max="2836" width="4.42578125" style="24" customWidth="1"/>
    <col min="2837" max="2837" width="20.42578125" style="24" customWidth="1"/>
    <col min="2838" max="2838" width="9.85546875" style="24" customWidth="1"/>
    <col min="2839" max="3072" width="9.140625" style="24"/>
    <col min="3073" max="3073" width="8.140625" style="24" customWidth="1"/>
    <col min="3074" max="3074" width="17.140625" style="24" customWidth="1"/>
    <col min="3075" max="3075" width="10.28515625" style="24" customWidth="1"/>
    <col min="3076" max="3076" width="5.7109375" style="24" customWidth="1"/>
    <col min="3077" max="3080" width="4.7109375" style="24" customWidth="1"/>
    <col min="3081" max="3081" width="20.42578125" style="24" customWidth="1"/>
    <col min="3082" max="3082" width="5.7109375" style="24" customWidth="1"/>
    <col min="3083" max="3086" width="4.85546875" style="24" customWidth="1"/>
    <col min="3087" max="3087" width="14.140625" style="24" customWidth="1"/>
    <col min="3088" max="3088" width="5.5703125" style="24" customWidth="1"/>
    <col min="3089" max="3092" width="4.42578125" style="24" customWidth="1"/>
    <col min="3093" max="3093" width="20.42578125" style="24" customWidth="1"/>
    <col min="3094" max="3094" width="9.85546875" style="24" customWidth="1"/>
    <col min="3095" max="3328" width="9.140625" style="24"/>
    <col min="3329" max="3329" width="8.140625" style="24" customWidth="1"/>
    <col min="3330" max="3330" width="17.140625" style="24" customWidth="1"/>
    <col min="3331" max="3331" width="10.28515625" style="24" customWidth="1"/>
    <col min="3332" max="3332" width="5.7109375" style="24" customWidth="1"/>
    <col min="3333" max="3336" width="4.7109375" style="24" customWidth="1"/>
    <col min="3337" max="3337" width="20.42578125" style="24" customWidth="1"/>
    <col min="3338" max="3338" width="5.7109375" style="24" customWidth="1"/>
    <col min="3339" max="3342" width="4.85546875" style="24" customWidth="1"/>
    <col min="3343" max="3343" width="14.140625" style="24" customWidth="1"/>
    <col min="3344" max="3344" width="5.5703125" style="24" customWidth="1"/>
    <col min="3345" max="3348" width="4.42578125" style="24" customWidth="1"/>
    <col min="3349" max="3349" width="20.42578125" style="24" customWidth="1"/>
    <col min="3350" max="3350" width="9.85546875" style="24" customWidth="1"/>
    <col min="3351" max="3584" width="9.140625" style="24"/>
    <col min="3585" max="3585" width="8.140625" style="24" customWidth="1"/>
    <col min="3586" max="3586" width="17.140625" style="24" customWidth="1"/>
    <col min="3587" max="3587" width="10.28515625" style="24" customWidth="1"/>
    <col min="3588" max="3588" width="5.7109375" style="24" customWidth="1"/>
    <col min="3589" max="3592" width="4.7109375" style="24" customWidth="1"/>
    <col min="3593" max="3593" width="20.42578125" style="24" customWidth="1"/>
    <col min="3594" max="3594" width="5.7109375" style="24" customWidth="1"/>
    <col min="3595" max="3598" width="4.85546875" style="24" customWidth="1"/>
    <col min="3599" max="3599" width="14.140625" style="24" customWidth="1"/>
    <col min="3600" max="3600" width="5.5703125" style="24" customWidth="1"/>
    <col min="3601" max="3604" width="4.42578125" style="24" customWidth="1"/>
    <col min="3605" max="3605" width="20.42578125" style="24" customWidth="1"/>
    <col min="3606" max="3606" width="9.85546875" style="24" customWidth="1"/>
    <col min="3607" max="3840" width="9.140625" style="24"/>
    <col min="3841" max="3841" width="8.140625" style="24" customWidth="1"/>
    <col min="3842" max="3842" width="17.140625" style="24" customWidth="1"/>
    <col min="3843" max="3843" width="10.28515625" style="24" customWidth="1"/>
    <col min="3844" max="3844" width="5.7109375" style="24" customWidth="1"/>
    <col min="3845" max="3848" width="4.7109375" style="24" customWidth="1"/>
    <col min="3849" max="3849" width="20.42578125" style="24" customWidth="1"/>
    <col min="3850" max="3850" width="5.7109375" style="24" customWidth="1"/>
    <col min="3851" max="3854" width="4.85546875" style="24" customWidth="1"/>
    <col min="3855" max="3855" width="14.140625" style="24" customWidth="1"/>
    <col min="3856" max="3856" width="5.5703125" style="24" customWidth="1"/>
    <col min="3857" max="3860" width="4.42578125" style="24" customWidth="1"/>
    <col min="3861" max="3861" width="20.42578125" style="24" customWidth="1"/>
    <col min="3862" max="3862" width="9.85546875" style="24" customWidth="1"/>
    <col min="3863" max="4096" width="9.140625" style="24"/>
    <col min="4097" max="4097" width="8.140625" style="24" customWidth="1"/>
    <col min="4098" max="4098" width="17.140625" style="24" customWidth="1"/>
    <col min="4099" max="4099" width="10.28515625" style="24" customWidth="1"/>
    <col min="4100" max="4100" width="5.7109375" style="24" customWidth="1"/>
    <col min="4101" max="4104" width="4.7109375" style="24" customWidth="1"/>
    <col min="4105" max="4105" width="20.42578125" style="24" customWidth="1"/>
    <col min="4106" max="4106" width="5.7109375" style="24" customWidth="1"/>
    <col min="4107" max="4110" width="4.85546875" style="24" customWidth="1"/>
    <col min="4111" max="4111" width="14.140625" style="24" customWidth="1"/>
    <col min="4112" max="4112" width="5.5703125" style="24" customWidth="1"/>
    <col min="4113" max="4116" width="4.42578125" style="24" customWidth="1"/>
    <col min="4117" max="4117" width="20.42578125" style="24" customWidth="1"/>
    <col min="4118" max="4118" width="9.85546875" style="24" customWidth="1"/>
    <col min="4119" max="4352" width="9.140625" style="24"/>
    <col min="4353" max="4353" width="8.140625" style="24" customWidth="1"/>
    <col min="4354" max="4354" width="17.140625" style="24" customWidth="1"/>
    <col min="4355" max="4355" width="10.28515625" style="24" customWidth="1"/>
    <col min="4356" max="4356" width="5.7109375" style="24" customWidth="1"/>
    <col min="4357" max="4360" width="4.7109375" style="24" customWidth="1"/>
    <col min="4361" max="4361" width="20.42578125" style="24" customWidth="1"/>
    <col min="4362" max="4362" width="5.7109375" style="24" customWidth="1"/>
    <col min="4363" max="4366" width="4.85546875" style="24" customWidth="1"/>
    <col min="4367" max="4367" width="14.140625" style="24" customWidth="1"/>
    <col min="4368" max="4368" width="5.5703125" style="24" customWidth="1"/>
    <col min="4369" max="4372" width="4.42578125" style="24" customWidth="1"/>
    <col min="4373" max="4373" width="20.42578125" style="24" customWidth="1"/>
    <col min="4374" max="4374" width="9.85546875" style="24" customWidth="1"/>
    <col min="4375" max="4608" width="9.140625" style="24"/>
    <col min="4609" max="4609" width="8.140625" style="24" customWidth="1"/>
    <col min="4610" max="4610" width="17.140625" style="24" customWidth="1"/>
    <col min="4611" max="4611" width="10.28515625" style="24" customWidth="1"/>
    <col min="4612" max="4612" width="5.7109375" style="24" customWidth="1"/>
    <col min="4613" max="4616" width="4.7109375" style="24" customWidth="1"/>
    <col min="4617" max="4617" width="20.42578125" style="24" customWidth="1"/>
    <col min="4618" max="4618" width="5.7109375" style="24" customWidth="1"/>
    <col min="4619" max="4622" width="4.85546875" style="24" customWidth="1"/>
    <col min="4623" max="4623" width="14.140625" style="24" customWidth="1"/>
    <col min="4624" max="4624" width="5.5703125" style="24" customWidth="1"/>
    <col min="4625" max="4628" width="4.42578125" style="24" customWidth="1"/>
    <col min="4629" max="4629" width="20.42578125" style="24" customWidth="1"/>
    <col min="4630" max="4630" width="9.85546875" style="24" customWidth="1"/>
    <col min="4631" max="4864" width="9.140625" style="24"/>
    <col min="4865" max="4865" width="8.140625" style="24" customWidth="1"/>
    <col min="4866" max="4866" width="17.140625" style="24" customWidth="1"/>
    <col min="4867" max="4867" width="10.28515625" style="24" customWidth="1"/>
    <col min="4868" max="4868" width="5.7109375" style="24" customWidth="1"/>
    <col min="4869" max="4872" width="4.7109375" style="24" customWidth="1"/>
    <col min="4873" max="4873" width="20.42578125" style="24" customWidth="1"/>
    <col min="4874" max="4874" width="5.7109375" style="24" customWidth="1"/>
    <col min="4875" max="4878" width="4.85546875" style="24" customWidth="1"/>
    <col min="4879" max="4879" width="14.140625" style="24" customWidth="1"/>
    <col min="4880" max="4880" width="5.5703125" style="24" customWidth="1"/>
    <col min="4881" max="4884" width="4.42578125" style="24" customWidth="1"/>
    <col min="4885" max="4885" width="20.42578125" style="24" customWidth="1"/>
    <col min="4886" max="4886" width="9.85546875" style="24" customWidth="1"/>
    <col min="4887" max="5120" width="9.140625" style="24"/>
    <col min="5121" max="5121" width="8.140625" style="24" customWidth="1"/>
    <col min="5122" max="5122" width="17.140625" style="24" customWidth="1"/>
    <col min="5123" max="5123" width="10.28515625" style="24" customWidth="1"/>
    <col min="5124" max="5124" width="5.7109375" style="24" customWidth="1"/>
    <col min="5125" max="5128" width="4.7109375" style="24" customWidth="1"/>
    <col min="5129" max="5129" width="20.42578125" style="24" customWidth="1"/>
    <col min="5130" max="5130" width="5.7109375" style="24" customWidth="1"/>
    <col min="5131" max="5134" width="4.85546875" style="24" customWidth="1"/>
    <col min="5135" max="5135" width="14.140625" style="24" customWidth="1"/>
    <col min="5136" max="5136" width="5.5703125" style="24" customWidth="1"/>
    <col min="5137" max="5140" width="4.42578125" style="24" customWidth="1"/>
    <col min="5141" max="5141" width="20.42578125" style="24" customWidth="1"/>
    <col min="5142" max="5142" width="9.85546875" style="24" customWidth="1"/>
    <col min="5143" max="5376" width="9.140625" style="24"/>
    <col min="5377" max="5377" width="8.140625" style="24" customWidth="1"/>
    <col min="5378" max="5378" width="17.140625" style="24" customWidth="1"/>
    <col min="5379" max="5379" width="10.28515625" style="24" customWidth="1"/>
    <col min="5380" max="5380" width="5.7109375" style="24" customWidth="1"/>
    <col min="5381" max="5384" width="4.7109375" style="24" customWidth="1"/>
    <col min="5385" max="5385" width="20.42578125" style="24" customWidth="1"/>
    <col min="5386" max="5386" width="5.7109375" style="24" customWidth="1"/>
    <col min="5387" max="5390" width="4.85546875" style="24" customWidth="1"/>
    <col min="5391" max="5391" width="14.140625" style="24" customWidth="1"/>
    <col min="5392" max="5392" width="5.5703125" style="24" customWidth="1"/>
    <col min="5393" max="5396" width="4.42578125" style="24" customWidth="1"/>
    <col min="5397" max="5397" width="20.42578125" style="24" customWidth="1"/>
    <col min="5398" max="5398" width="9.85546875" style="24" customWidth="1"/>
    <col min="5399" max="5632" width="9.140625" style="24"/>
    <col min="5633" max="5633" width="8.140625" style="24" customWidth="1"/>
    <col min="5634" max="5634" width="17.140625" style="24" customWidth="1"/>
    <col min="5635" max="5635" width="10.28515625" style="24" customWidth="1"/>
    <col min="5636" max="5636" width="5.7109375" style="24" customWidth="1"/>
    <col min="5637" max="5640" width="4.7109375" style="24" customWidth="1"/>
    <col min="5641" max="5641" width="20.42578125" style="24" customWidth="1"/>
    <col min="5642" max="5642" width="5.7109375" style="24" customWidth="1"/>
    <col min="5643" max="5646" width="4.85546875" style="24" customWidth="1"/>
    <col min="5647" max="5647" width="14.140625" style="24" customWidth="1"/>
    <col min="5648" max="5648" width="5.5703125" style="24" customWidth="1"/>
    <col min="5649" max="5652" width="4.42578125" style="24" customWidth="1"/>
    <col min="5653" max="5653" width="20.42578125" style="24" customWidth="1"/>
    <col min="5654" max="5654" width="9.85546875" style="24" customWidth="1"/>
    <col min="5655" max="5888" width="9.140625" style="24"/>
    <col min="5889" max="5889" width="8.140625" style="24" customWidth="1"/>
    <col min="5890" max="5890" width="17.140625" style="24" customWidth="1"/>
    <col min="5891" max="5891" width="10.28515625" style="24" customWidth="1"/>
    <col min="5892" max="5892" width="5.7109375" style="24" customWidth="1"/>
    <col min="5893" max="5896" width="4.7109375" style="24" customWidth="1"/>
    <col min="5897" max="5897" width="20.42578125" style="24" customWidth="1"/>
    <col min="5898" max="5898" width="5.7109375" style="24" customWidth="1"/>
    <col min="5899" max="5902" width="4.85546875" style="24" customWidth="1"/>
    <col min="5903" max="5903" width="14.140625" style="24" customWidth="1"/>
    <col min="5904" max="5904" width="5.5703125" style="24" customWidth="1"/>
    <col min="5905" max="5908" width="4.42578125" style="24" customWidth="1"/>
    <col min="5909" max="5909" width="20.42578125" style="24" customWidth="1"/>
    <col min="5910" max="5910" width="9.85546875" style="24" customWidth="1"/>
    <col min="5911" max="6144" width="9.140625" style="24"/>
    <col min="6145" max="6145" width="8.140625" style="24" customWidth="1"/>
    <col min="6146" max="6146" width="17.140625" style="24" customWidth="1"/>
    <col min="6147" max="6147" width="10.28515625" style="24" customWidth="1"/>
    <col min="6148" max="6148" width="5.7109375" style="24" customWidth="1"/>
    <col min="6149" max="6152" width="4.7109375" style="24" customWidth="1"/>
    <col min="6153" max="6153" width="20.42578125" style="24" customWidth="1"/>
    <col min="6154" max="6154" width="5.7109375" style="24" customWidth="1"/>
    <col min="6155" max="6158" width="4.85546875" style="24" customWidth="1"/>
    <col min="6159" max="6159" width="14.140625" style="24" customWidth="1"/>
    <col min="6160" max="6160" width="5.5703125" style="24" customWidth="1"/>
    <col min="6161" max="6164" width="4.42578125" style="24" customWidth="1"/>
    <col min="6165" max="6165" width="20.42578125" style="24" customWidth="1"/>
    <col min="6166" max="6166" width="9.85546875" style="24" customWidth="1"/>
    <col min="6167" max="6400" width="9.140625" style="24"/>
    <col min="6401" max="6401" width="8.140625" style="24" customWidth="1"/>
    <col min="6402" max="6402" width="17.140625" style="24" customWidth="1"/>
    <col min="6403" max="6403" width="10.28515625" style="24" customWidth="1"/>
    <col min="6404" max="6404" width="5.7109375" style="24" customWidth="1"/>
    <col min="6405" max="6408" width="4.7109375" style="24" customWidth="1"/>
    <col min="6409" max="6409" width="20.42578125" style="24" customWidth="1"/>
    <col min="6410" max="6410" width="5.7109375" style="24" customWidth="1"/>
    <col min="6411" max="6414" width="4.85546875" style="24" customWidth="1"/>
    <col min="6415" max="6415" width="14.140625" style="24" customWidth="1"/>
    <col min="6416" max="6416" width="5.5703125" style="24" customWidth="1"/>
    <col min="6417" max="6420" width="4.42578125" style="24" customWidth="1"/>
    <col min="6421" max="6421" width="20.42578125" style="24" customWidth="1"/>
    <col min="6422" max="6422" width="9.85546875" style="24" customWidth="1"/>
    <col min="6423" max="6656" width="9.140625" style="24"/>
    <col min="6657" max="6657" width="8.140625" style="24" customWidth="1"/>
    <col min="6658" max="6658" width="17.140625" style="24" customWidth="1"/>
    <col min="6659" max="6659" width="10.28515625" style="24" customWidth="1"/>
    <col min="6660" max="6660" width="5.7109375" style="24" customWidth="1"/>
    <col min="6661" max="6664" width="4.7109375" style="24" customWidth="1"/>
    <col min="6665" max="6665" width="20.42578125" style="24" customWidth="1"/>
    <col min="6666" max="6666" width="5.7109375" style="24" customWidth="1"/>
    <col min="6667" max="6670" width="4.85546875" style="24" customWidth="1"/>
    <col min="6671" max="6671" width="14.140625" style="24" customWidth="1"/>
    <col min="6672" max="6672" width="5.5703125" style="24" customWidth="1"/>
    <col min="6673" max="6676" width="4.42578125" style="24" customWidth="1"/>
    <col min="6677" max="6677" width="20.42578125" style="24" customWidth="1"/>
    <col min="6678" max="6678" width="9.85546875" style="24" customWidth="1"/>
    <col min="6679" max="6912" width="9.140625" style="24"/>
    <col min="6913" max="6913" width="8.140625" style="24" customWidth="1"/>
    <col min="6914" max="6914" width="17.140625" style="24" customWidth="1"/>
    <col min="6915" max="6915" width="10.28515625" style="24" customWidth="1"/>
    <col min="6916" max="6916" width="5.7109375" style="24" customWidth="1"/>
    <col min="6917" max="6920" width="4.7109375" style="24" customWidth="1"/>
    <col min="6921" max="6921" width="20.42578125" style="24" customWidth="1"/>
    <col min="6922" max="6922" width="5.7109375" style="24" customWidth="1"/>
    <col min="6923" max="6926" width="4.85546875" style="24" customWidth="1"/>
    <col min="6927" max="6927" width="14.140625" style="24" customWidth="1"/>
    <col min="6928" max="6928" width="5.5703125" style="24" customWidth="1"/>
    <col min="6929" max="6932" width="4.42578125" style="24" customWidth="1"/>
    <col min="6933" max="6933" width="20.42578125" style="24" customWidth="1"/>
    <col min="6934" max="6934" width="9.85546875" style="24" customWidth="1"/>
    <col min="6935" max="7168" width="9.140625" style="24"/>
    <col min="7169" max="7169" width="8.140625" style="24" customWidth="1"/>
    <col min="7170" max="7170" width="17.140625" style="24" customWidth="1"/>
    <col min="7171" max="7171" width="10.28515625" style="24" customWidth="1"/>
    <col min="7172" max="7172" width="5.7109375" style="24" customWidth="1"/>
    <col min="7173" max="7176" width="4.7109375" style="24" customWidth="1"/>
    <col min="7177" max="7177" width="20.42578125" style="24" customWidth="1"/>
    <col min="7178" max="7178" width="5.7109375" style="24" customWidth="1"/>
    <col min="7179" max="7182" width="4.85546875" style="24" customWidth="1"/>
    <col min="7183" max="7183" width="14.140625" style="24" customWidth="1"/>
    <col min="7184" max="7184" width="5.5703125" style="24" customWidth="1"/>
    <col min="7185" max="7188" width="4.42578125" style="24" customWidth="1"/>
    <col min="7189" max="7189" width="20.42578125" style="24" customWidth="1"/>
    <col min="7190" max="7190" width="9.85546875" style="24" customWidth="1"/>
    <col min="7191" max="7424" width="9.140625" style="24"/>
    <col min="7425" max="7425" width="8.140625" style="24" customWidth="1"/>
    <col min="7426" max="7426" width="17.140625" style="24" customWidth="1"/>
    <col min="7427" max="7427" width="10.28515625" style="24" customWidth="1"/>
    <col min="7428" max="7428" width="5.7109375" style="24" customWidth="1"/>
    <col min="7429" max="7432" width="4.7109375" style="24" customWidth="1"/>
    <col min="7433" max="7433" width="20.42578125" style="24" customWidth="1"/>
    <col min="7434" max="7434" width="5.7109375" style="24" customWidth="1"/>
    <col min="7435" max="7438" width="4.85546875" style="24" customWidth="1"/>
    <col min="7439" max="7439" width="14.140625" style="24" customWidth="1"/>
    <col min="7440" max="7440" width="5.5703125" style="24" customWidth="1"/>
    <col min="7441" max="7444" width="4.42578125" style="24" customWidth="1"/>
    <col min="7445" max="7445" width="20.42578125" style="24" customWidth="1"/>
    <col min="7446" max="7446" width="9.85546875" style="24" customWidth="1"/>
    <col min="7447" max="7680" width="9.140625" style="24"/>
    <col min="7681" max="7681" width="8.140625" style="24" customWidth="1"/>
    <col min="7682" max="7682" width="17.140625" style="24" customWidth="1"/>
    <col min="7683" max="7683" width="10.28515625" style="24" customWidth="1"/>
    <col min="7684" max="7684" width="5.7109375" style="24" customWidth="1"/>
    <col min="7685" max="7688" width="4.7109375" style="24" customWidth="1"/>
    <col min="7689" max="7689" width="20.42578125" style="24" customWidth="1"/>
    <col min="7690" max="7690" width="5.7109375" style="24" customWidth="1"/>
    <col min="7691" max="7694" width="4.85546875" style="24" customWidth="1"/>
    <col min="7695" max="7695" width="14.140625" style="24" customWidth="1"/>
    <col min="7696" max="7696" width="5.5703125" style="24" customWidth="1"/>
    <col min="7697" max="7700" width="4.42578125" style="24" customWidth="1"/>
    <col min="7701" max="7701" width="20.42578125" style="24" customWidth="1"/>
    <col min="7702" max="7702" width="9.85546875" style="24" customWidth="1"/>
    <col min="7703" max="7936" width="9.140625" style="24"/>
    <col min="7937" max="7937" width="8.140625" style="24" customWidth="1"/>
    <col min="7938" max="7938" width="17.140625" style="24" customWidth="1"/>
    <col min="7939" max="7939" width="10.28515625" style="24" customWidth="1"/>
    <col min="7940" max="7940" width="5.7109375" style="24" customWidth="1"/>
    <col min="7941" max="7944" width="4.7109375" style="24" customWidth="1"/>
    <col min="7945" max="7945" width="20.42578125" style="24" customWidth="1"/>
    <col min="7946" max="7946" width="5.7109375" style="24" customWidth="1"/>
    <col min="7947" max="7950" width="4.85546875" style="24" customWidth="1"/>
    <col min="7951" max="7951" width="14.140625" style="24" customWidth="1"/>
    <col min="7952" max="7952" width="5.5703125" style="24" customWidth="1"/>
    <col min="7953" max="7956" width="4.42578125" style="24" customWidth="1"/>
    <col min="7957" max="7957" width="20.42578125" style="24" customWidth="1"/>
    <col min="7958" max="7958" width="9.85546875" style="24" customWidth="1"/>
    <col min="7959" max="8192" width="9.140625" style="24"/>
    <col min="8193" max="8193" width="8.140625" style="24" customWidth="1"/>
    <col min="8194" max="8194" width="17.140625" style="24" customWidth="1"/>
    <col min="8195" max="8195" width="10.28515625" style="24" customWidth="1"/>
    <col min="8196" max="8196" width="5.7109375" style="24" customWidth="1"/>
    <col min="8197" max="8200" width="4.7109375" style="24" customWidth="1"/>
    <col min="8201" max="8201" width="20.42578125" style="24" customWidth="1"/>
    <col min="8202" max="8202" width="5.7109375" style="24" customWidth="1"/>
    <col min="8203" max="8206" width="4.85546875" style="24" customWidth="1"/>
    <col min="8207" max="8207" width="14.140625" style="24" customWidth="1"/>
    <col min="8208" max="8208" width="5.5703125" style="24" customWidth="1"/>
    <col min="8209" max="8212" width="4.42578125" style="24" customWidth="1"/>
    <col min="8213" max="8213" width="20.42578125" style="24" customWidth="1"/>
    <col min="8214" max="8214" width="9.85546875" style="24" customWidth="1"/>
    <col min="8215" max="8448" width="9.140625" style="24"/>
    <col min="8449" max="8449" width="8.140625" style="24" customWidth="1"/>
    <col min="8450" max="8450" width="17.140625" style="24" customWidth="1"/>
    <col min="8451" max="8451" width="10.28515625" style="24" customWidth="1"/>
    <col min="8452" max="8452" width="5.7109375" style="24" customWidth="1"/>
    <col min="8453" max="8456" width="4.7109375" style="24" customWidth="1"/>
    <col min="8457" max="8457" width="20.42578125" style="24" customWidth="1"/>
    <col min="8458" max="8458" width="5.7109375" style="24" customWidth="1"/>
    <col min="8459" max="8462" width="4.85546875" style="24" customWidth="1"/>
    <col min="8463" max="8463" width="14.140625" style="24" customWidth="1"/>
    <col min="8464" max="8464" width="5.5703125" style="24" customWidth="1"/>
    <col min="8465" max="8468" width="4.42578125" style="24" customWidth="1"/>
    <col min="8469" max="8469" width="20.42578125" style="24" customWidth="1"/>
    <col min="8470" max="8470" width="9.85546875" style="24" customWidth="1"/>
    <col min="8471" max="8704" width="9.140625" style="24"/>
    <col min="8705" max="8705" width="8.140625" style="24" customWidth="1"/>
    <col min="8706" max="8706" width="17.140625" style="24" customWidth="1"/>
    <col min="8707" max="8707" width="10.28515625" style="24" customWidth="1"/>
    <col min="8708" max="8708" width="5.7109375" style="24" customWidth="1"/>
    <col min="8709" max="8712" width="4.7109375" style="24" customWidth="1"/>
    <col min="8713" max="8713" width="20.42578125" style="24" customWidth="1"/>
    <col min="8714" max="8714" width="5.7109375" style="24" customWidth="1"/>
    <col min="8715" max="8718" width="4.85546875" style="24" customWidth="1"/>
    <col min="8719" max="8719" width="14.140625" style="24" customWidth="1"/>
    <col min="8720" max="8720" width="5.5703125" style="24" customWidth="1"/>
    <col min="8721" max="8724" width="4.42578125" style="24" customWidth="1"/>
    <col min="8725" max="8725" width="20.42578125" style="24" customWidth="1"/>
    <col min="8726" max="8726" width="9.85546875" style="24" customWidth="1"/>
    <col min="8727" max="8960" width="9.140625" style="24"/>
    <col min="8961" max="8961" width="8.140625" style="24" customWidth="1"/>
    <col min="8962" max="8962" width="17.140625" style="24" customWidth="1"/>
    <col min="8963" max="8963" width="10.28515625" style="24" customWidth="1"/>
    <col min="8964" max="8964" width="5.7109375" style="24" customWidth="1"/>
    <col min="8965" max="8968" width="4.7109375" style="24" customWidth="1"/>
    <col min="8969" max="8969" width="20.42578125" style="24" customWidth="1"/>
    <col min="8970" max="8970" width="5.7109375" style="24" customWidth="1"/>
    <col min="8971" max="8974" width="4.85546875" style="24" customWidth="1"/>
    <col min="8975" max="8975" width="14.140625" style="24" customWidth="1"/>
    <col min="8976" max="8976" width="5.5703125" style="24" customWidth="1"/>
    <col min="8977" max="8980" width="4.42578125" style="24" customWidth="1"/>
    <col min="8981" max="8981" width="20.42578125" style="24" customWidth="1"/>
    <col min="8982" max="8982" width="9.85546875" style="24" customWidth="1"/>
    <col min="8983" max="9216" width="9.140625" style="24"/>
    <col min="9217" max="9217" width="8.140625" style="24" customWidth="1"/>
    <col min="9218" max="9218" width="17.140625" style="24" customWidth="1"/>
    <col min="9219" max="9219" width="10.28515625" style="24" customWidth="1"/>
    <col min="9220" max="9220" width="5.7109375" style="24" customWidth="1"/>
    <col min="9221" max="9224" width="4.7109375" style="24" customWidth="1"/>
    <col min="9225" max="9225" width="20.42578125" style="24" customWidth="1"/>
    <col min="9226" max="9226" width="5.7109375" style="24" customWidth="1"/>
    <col min="9227" max="9230" width="4.85546875" style="24" customWidth="1"/>
    <col min="9231" max="9231" width="14.140625" style="24" customWidth="1"/>
    <col min="9232" max="9232" width="5.5703125" style="24" customWidth="1"/>
    <col min="9233" max="9236" width="4.42578125" style="24" customWidth="1"/>
    <col min="9237" max="9237" width="20.42578125" style="24" customWidth="1"/>
    <col min="9238" max="9238" width="9.85546875" style="24" customWidth="1"/>
    <col min="9239" max="9472" width="9.140625" style="24"/>
    <col min="9473" max="9473" width="8.140625" style="24" customWidth="1"/>
    <col min="9474" max="9474" width="17.140625" style="24" customWidth="1"/>
    <col min="9475" max="9475" width="10.28515625" style="24" customWidth="1"/>
    <col min="9476" max="9476" width="5.7109375" style="24" customWidth="1"/>
    <col min="9477" max="9480" width="4.7109375" style="24" customWidth="1"/>
    <col min="9481" max="9481" width="20.42578125" style="24" customWidth="1"/>
    <col min="9482" max="9482" width="5.7109375" style="24" customWidth="1"/>
    <col min="9483" max="9486" width="4.85546875" style="24" customWidth="1"/>
    <col min="9487" max="9487" width="14.140625" style="24" customWidth="1"/>
    <col min="9488" max="9488" width="5.5703125" style="24" customWidth="1"/>
    <col min="9489" max="9492" width="4.42578125" style="24" customWidth="1"/>
    <col min="9493" max="9493" width="20.42578125" style="24" customWidth="1"/>
    <col min="9494" max="9494" width="9.85546875" style="24" customWidth="1"/>
    <col min="9495" max="9728" width="9.140625" style="24"/>
    <col min="9729" max="9729" width="8.140625" style="24" customWidth="1"/>
    <col min="9730" max="9730" width="17.140625" style="24" customWidth="1"/>
    <col min="9731" max="9731" width="10.28515625" style="24" customWidth="1"/>
    <col min="9732" max="9732" width="5.7109375" style="24" customWidth="1"/>
    <col min="9733" max="9736" width="4.7109375" style="24" customWidth="1"/>
    <col min="9737" max="9737" width="20.42578125" style="24" customWidth="1"/>
    <col min="9738" max="9738" width="5.7109375" style="24" customWidth="1"/>
    <col min="9739" max="9742" width="4.85546875" style="24" customWidth="1"/>
    <col min="9743" max="9743" width="14.140625" style="24" customWidth="1"/>
    <col min="9744" max="9744" width="5.5703125" style="24" customWidth="1"/>
    <col min="9745" max="9748" width="4.42578125" style="24" customWidth="1"/>
    <col min="9749" max="9749" width="20.42578125" style="24" customWidth="1"/>
    <col min="9750" max="9750" width="9.85546875" style="24" customWidth="1"/>
    <col min="9751" max="9984" width="9.140625" style="24"/>
    <col min="9985" max="9985" width="8.140625" style="24" customWidth="1"/>
    <col min="9986" max="9986" width="17.140625" style="24" customWidth="1"/>
    <col min="9987" max="9987" width="10.28515625" style="24" customWidth="1"/>
    <col min="9988" max="9988" width="5.7109375" style="24" customWidth="1"/>
    <col min="9989" max="9992" width="4.7109375" style="24" customWidth="1"/>
    <col min="9993" max="9993" width="20.42578125" style="24" customWidth="1"/>
    <col min="9994" max="9994" width="5.7109375" style="24" customWidth="1"/>
    <col min="9995" max="9998" width="4.85546875" style="24" customWidth="1"/>
    <col min="9999" max="9999" width="14.140625" style="24" customWidth="1"/>
    <col min="10000" max="10000" width="5.5703125" style="24" customWidth="1"/>
    <col min="10001" max="10004" width="4.42578125" style="24" customWidth="1"/>
    <col min="10005" max="10005" width="20.42578125" style="24" customWidth="1"/>
    <col min="10006" max="10006" width="9.85546875" style="24" customWidth="1"/>
    <col min="10007" max="10240" width="9.140625" style="24"/>
    <col min="10241" max="10241" width="8.140625" style="24" customWidth="1"/>
    <col min="10242" max="10242" width="17.140625" style="24" customWidth="1"/>
    <col min="10243" max="10243" width="10.28515625" style="24" customWidth="1"/>
    <col min="10244" max="10244" width="5.7109375" style="24" customWidth="1"/>
    <col min="10245" max="10248" width="4.7109375" style="24" customWidth="1"/>
    <col min="10249" max="10249" width="20.42578125" style="24" customWidth="1"/>
    <col min="10250" max="10250" width="5.7109375" style="24" customWidth="1"/>
    <col min="10251" max="10254" width="4.85546875" style="24" customWidth="1"/>
    <col min="10255" max="10255" width="14.140625" style="24" customWidth="1"/>
    <col min="10256" max="10256" width="5.5703125" style="24" customWidth="1"/>
    <col min="10257" max="10260" width="4.42578125" style="24" customWidth="1"/>
    <col min="10261" max="10261" width="20.42578125" style="24" customWidth="1"/>
    <col min="10262" max="10262" width="9.85546875" style="24" customWidth="1"/>
    <col min="10263" max="10496" width="9.140625" style="24"/>
    <col min="10497" max="10497" width="8.140625" style="24" customWidth="1"/>
    <col min="10498" max="10498" width="17.140625" style="24" customWidth="1"/>
    <col min="10499" max="10499" width="10.28515625" style="24" customWidth="1"/>
    <col min="10500" max="10500" width="5.7109375" style="24" customWidth="1"/>
    <col min="10501" max="10504" width="4.7109375" style="24" customWidth="1"/>
    <col min="10505" max="10505" width="20.42578125" style="24" customWidth="1"/>
    <col min="10506" max="10506" width="5.7109375" style="24" customWidth="1"/>
    <col min="10507" max="10510" width="4.85546875" style="24" customWidth="1"/>
    <col min="10511" max="10511" width="14.140625" style="24" customWidth="1"/>
    <col min="10512" max="10512" width="5.5703125" style="24" customWidth="1"/>
    <col min="10513" max="10516" width="4.42578125" style="24" customWidth="1"/>
    <col min="10517" max="10517" width="20.42578125" style="24" customWidth="1"/>
    <col min="10518" max="10518" width="9.85546875" style="24" customWidth="1"/>
    <col min="10519" max="10752" width="9.140625" style="24"/>
    <col min="10753" max="10753" width="8.140625" style="24" customWidth="1"/>
    <col min="10754" max="10754" width="17.140625" style="24" customWidth="1"/>
    <col min="10755" max="10755" width="10.28515625" style="24" customWidth="1"/>
    <col min="10756" max="10756" width="5.7109375" style="24" customWidth="1"/>
    <col min="10757" max="10760" width="4.7109375" style="24" customWidth="1"/>
    <col min="10761" max="10761" width="20.42578125" style="24" customWidth="1"/>
    <col min="10762" max="10762" width="5.7109375" style="24" customWidth="1"/>
    <col min="10763" max="10766" width="4.85546875" style="24" customWidth="1"/>
    <col min="10767" max="10767" width="14.140625" style="24" customWidth="1"/>
    <col min="10768" max="10768" width="5.5703125" style="24" customWidth="1"/>
    <col min="10769" max="10772" width="4.42578125" style="24" customWidth="1"/>
    <col min="10773" max="10773" width="20.42578125" style="24" customWidth="1"/>
    <col min="10774" max="10774" width="9.85546875" style="24" customWidth="1"/>
    <col min="10775" max="11008" width="9.140625" style="24"/>
    <col min="11009" max="11009" width="8.140625" style="24" customWidth="1"/>
    <col min="11010" max="11010" width="17.140625" style="24" customWidth="1"/>
    <col min="11011" max="11011" width="10.28515625" style="24" customWidth="1"/>
    <col min="11012" max="11012" width="5.7109375" style="24" customWidth="1"/>
    <col min="11013" max="11016" width="4.7109375" style="24" customWidth="1"/>
    <col min="11017" max="11017" width="20.42578125" style="24" customWidth="1"/>
    <col min="11018" max="11018" width="5.7109375" style="24" customWidth="1"/>
    <col min="11019" max="11022" width="4.85546875" style="24" customWidth="1"/>
    <col min="11023" max="11023" width="14.140625" style="24" customWidth="1"/>
    <col min="11024" max="11024" width="5.5703125" style="24" customWidth="1"/>
    <col min="11025" max="11028" width="4.42578125" style="24" customWidth="1"/>
    <col min="11029" max="11029" width="20.42578125" style="24" customWidth="1"/>
    <col min="11030" max="11030" width="9.85546875" style="24" customWidth="1"/>
    <col min="11031" max="11264" width="9.140625" style="24"/>
    <col min="11265" max="11265" width="8.140625" style="24" customWidth="1"/>
    <col min="11266" max="11266" width="17.140625" style="24" customWidth="1"/>
    <col min="11267" max="11267" width="10.28515625" style="24" customWidth="1"/>
    <col min="11268" max="11268" width="5.7109375" style="24" customWidth="1"/>
    <col min="11269" max="11272" width="4.7109375" style="24" customWidth="1"/>
    <col min="11273" max="11273" width="20.42578125" style="24" customWidth="1"/>
    <col min="11274" max="11274" width="5.7109375" style="24" customWidth="1"/>
    <col min="11275" max="11278" width="4.85546875" style="24" customWidth="1"/>
    <col min="11279" max="11279" width="14.140625" style="24" customWidth="1"/>
    <col min="11280" max="11280" width="5.5703125" style="24" customWidth="1"/>
    <col min="11281" max="11284" width="4.42578125" style="24" customWidth="1"/>
    <col min="11285" max="11285" width="20.42578125" style="24" customWidth="1"/>
    <col min="11286" max="11286" width="9.85546875" style="24" customWidth="1"/>
    <col min="11287" max="11520" width="9.140625" style="24"/>
    <col min="11521" max="11521" width="8.140625" style="24" customWidth="1"/>
    <col min="11522" max="11522" width="17.140625" style="24" customWidth="1"/>
    <col min="11523" max="11523" width="10.28515625" style="24" customWidth="1"/>
    <col min="11524" max="11524" width="5.7109375" style="24" customWidth="1"/>
    <col min="11525" max="11528" width="4.7109375" style="24" customWidth="1"/>
    <col min="11529" max="11529" width="20.42578125" style="24" customWidth="1"/>
    <col min="11530" max="11530" width="5.7109375" style="24" customWidth="1"/>
    <col min="11531" max="11534" width="4.85546875" style="24" customWidth="1"/>
    <col min="11535" max="11535" width="14.140625" style="24" customWidth="1"/>
    <col min="11536" max="11536" width="5.5703125" style="24" customWidth="1"/>
    <col min="11537" max="11540" width="4.42578125" style="24" customWidth="1"/>
    <col min="11541" max="11541" width="20.42578125" style="24" customWidth="1"/>
    <col min="11542" max="11542" width="9.85546875" style="24" customWidth="1"/>
    <col min="11543" max="11776" width="9.140625" style="24"/>
    <col min="11777" max="11777" width="8.140625" style="24" customWidth="1"/>
    <col min="11778" max="11778" width="17.140625" style="24" customWidth="1"/>
    <col min="11779" max="11779" width="10.28515625" style="24" customWidth="1"/>
    <col min="11780" max="11780" width="5.7109375" style="24" customWidth="1"/>
    <col min="11781" max="11784" width="4.7109375" style="24" customWidth="1"/>
    <col min="11785" max="11785" width="20.42578125" style="24" customWidth="1"/>
    <col min="11786" max="11786" width="5.7109375" style="24" customWidth="1"/>
    <col min="11787" max="11790" width="4.85546875" style="24" customWidth="1"/>
    <col min="11791" max="11791" width="14.140625" style="24" customWidth="1"/>
    <col min="11792" max="11792" width="5.5703125" style="24" customWidth="1"/>
    <col min="11793" max="11796" width="4.42578125" style="24" customWidth="1"/>
    <col min="11797" max="11797" width="20.42578125" style="24" customWidth="1"/>
    <col min="11798" max="11798" width="9.85546875" style="24" customWidth="1"/>
    <col min="11799" max="12032" width="9.140625" style="24"/>
    <col min="12033" max="12033" width="8.140625" style="24" customWidth="1"/>
    <col min="12034" max="12034" width="17.140625" style="24" customWidth="1"/>
    <col min="12035" max="12035" width="10.28515625" style="24" customWidth="1"/>
    <col min="12036" max="12036" width="5.7109375" style="24" customWidth="1"/>
    <col min="12037" max="12040" width="4.7109375" style="24" customWidth="1"/>
    <col min="12041" max="12041" width="20.42578125" style="24" customWidth="1"/>
    <col min="12042" max="12042" width="5.7109375" style="24" customWidth="1"/>
    <col min="12043" max="12046" width="4.85546875" style="24" customWidth="1"/>
    <col min="12047" max="12047" width="14.140625" style="24" customWidth="1"/>
    <col min="12048" max="12048" width="5.5703125" style="24" customWidth="1"/>
    <col min="12049" max="12052" width="4.42578125" style="24" customWidth="1"/>
    <col min="12053" max="12053" width="20.42578125" style="24" customWidth="1"/>
    <col min="12054" max="12054" width="9.85546875" style="24" customWidth="1"/>
    <col min="12055" max="12288" width="9.140625" style="24"/>
    <col min="12289" max="12289" width="8.140625" style="24" customWidth="1"/>
    <col min="12290" max="12290" width="17.140625" style="24" customWidth="1"/>
    <col min="12291" max="12291" width="10.28515625" style="24" customWidth="1"/>
    <col min="12292" max="12292" width="5.7109375" style="24" customWidth="1"/>
    <col min="12293" max="12296" width="4.7109375" style="24" customWidth="1"/>
    <col min="12297" max="12297" width="20.42578125" style="24" customWidth="1"/>
    <col min="12298" max="12298" width="5.7109375" style="24" customWidth="1"/>
    <col min="12299" max="12302" width="4.85546875" style="24" customWidth="1"/>
    <col min="12303" max="12303" width="14.140625" style="24" customWidth="1"/>
    <col min="12304" max="12304" width="5.5703125" style="24" customWidth="1"/>
    <col min="12305" max="12308" width="4.42578125" style="24" customWidth="1"/>
    <col min="12309" max="12309" width="20.42578125" style="24" customWidth="1"/>
    <col min="12310" max="12310" width="9.85546875" style="24" customWidth="1"/>
    <col min="12311" max="12544" width="9.140625" style="24"/>
    <col min="12545" max="12545" width="8.140625" style="24" customWidth="1"/>
    <col min="12546" max="12546" width="17.140625" style="24" customWidth="1"/>
    <col min="12547" max="12547" width="10.28515625" style="24" customWidth="1"/>
    <col min="12548" max="12548" width="5.7109375" style="24" customWidth="1"/>
    <col min="12549" max="12552" width="4.7109375" style="24" customWidth="1"/>
    <col min="12553" max="12553" width="20.42578125" style="24" customWidth="1"/>
    <col min="12554" max="12554" width="5.7109375" style="24" customWidth="1"/>
    <col min="12555" max="12558" width="4.85546875" style="24" customWidth="1"/>
    <col min="12559" max="12559" width="14.140625" style="24" customWidth="1"/>
    <col min="12560" max="12560" width="5.5703125" style="24" customWidth="1"/>
    <col min="12561" max="12564" width="4.42578125" style="24" customWidth="1"/>
    <col min="12565" max="12565" width="20.42578125" style="24" customWidth="1"/>
    <col min="12566" max="12566" width="9.85546875" style="24" customWidth="1"/>
    <col min="12567" max="12800" width="9.140625" style="24"/>
    <col min="12801" max="12801" width="8.140625" style="24" customWidth="1"/>
    <col min="12802" max="12802" width="17.140625" style="24" customWidth="1"/>
    <col min="12803" max="12803" width="10.28515625" style="24" customWidth="1"/>
    <col min="12804" max="12804" width="5.7109375" style="24" customWidth="1"/>
    <col min="12805" max="12808" width="4.7109375" style="24" customWidth="1"/>
    <col min="12809" max="12809" width="20.42578125" style="24" customWidth="1"/>
    <col min="12810" max="12810" width="5.7109375" style="24" customWidth="1"/>
    <col min="12811" max="12814" width="4.85546875" style="24" customWidth="1"/>
    <col min="12815" max="12815" width="14.140625" style="24" customWidth="1"/>
    <col min="12816" max="12816" width="5.5703125" style="24" customWidth="1"/>
    <col min="12817" max="12820" width="4.42578125" style="24" customWidth="1"/>
    <col min="12821" max="12821" width="20.42578125" style="24" customWidth="1"/>
    <col min="12822" max="12822" width="9.85546875" style="24" customWidth="1"/>
    <col min="12823" max="13056" width="9.140625" style="24"/>
    <col min="13057" max="13057" width="8.140625" style="24" customWidth="1"/>
    <col min="13058" max="13058" width="17.140625" style="24" customWidth="1"/>
    <col min="13059" max="13059" width="10.28515625" style="24" customWidth="1"/>
    <col min="13060" max="13060" width="5.7109375" style="24" customWidth="1"/>
    <col min="13061" max="13064" width="4.7109375" style="24" customWidth="1"/>
    <col min="13065" max="13065" width="20.42578125" style="24" customWidth="1"/>
    <col min="13066" max="13066" width="5.7109375" style="24" customWidth="1"/>
    <col min="13067" max="13070" width="4.85546875" style="24" customWidth="1"/>
    <col min="13071" max="13071" width="14.140625" style="24" customWidth="1"/>
    <col min="13072" max="13072" width="5.5703125" style="24" customWidth="1"/>
    <col min="13073" max="13076" width="4.42578125" style="24" customWidth="1"/>
    <col min="13077" max="13077" width="20.42578125" style="24" customWidth="1"/>
    <col min="13078" max="13078" width="9.85546875" style="24" customWidth="1"/>
    <col min="13079" max="13312" width="9.140625" style="24"/>
    <col min="13313" max="13313" width="8.140625" style="24" customWidth="1"/>
    <col min="13314" max="13314" width="17.140625" style="24" customWidth="1"/>
    <col min="13315" max="13315" width="10.28515625" style="24" customWidth="1"/>
    <col min="13316" max="13316" width="5.7109375" style="24" customWidth="1"/>
    <col min="13317" max="13320" width="4.7109375" style="24" customWidth="1"/>
    <col min="13321" max="13321" width="20.42578125" style="24" customWidth="1"/>
    <col min="13322" max="13322" width="5.7109375" style="24" customWidth="1"/>
    <col min="13323" max="13326" width="4.85546875" style="24" customWidth="1"/>
    <col min="13327" max="13327" width="14.140625" style="24" customWidth="1"/>
    <col min="13328" max="13328" width="5.5703125" style="24" customWidth="1"/>
    <col min="13329" max="13332" width="4.42578125" style="24" customWidth="1"/>
    <col min="13333" max="13333" width="20.42578125" style="24" customWidth="1"/>
    <col min="13334" max="13334" width="9.85546875" style="24" customWidth="1"/>
    <col min="13335" max="13568" width="9.140625" style="24"/>
    <col min="13569" max="13569" width="8.140625" style="24" customWidth="1"/>
    <col min="13570" max="13570" width="17.140625" style="24" customWidth="1"/>
    <col min="13571" max="13571" width="10.28515625" style="24" customWidth="1"/>
    <col min="13572" max="13572" width="5.7109375" style="24" customWidth="1"/>
    <col min="13573" max="13576" width="4.7109375" style="24" customWidth="1"/>
    <col min="13577" max="13577" width="20.42578125" style="24" customWidth="1"/>
    <col min="13578" max="13578" width="5.7109375" style="24" customWidth="1"/>
    <col min="13579" max="13582" width="4.85546875" style="24" customWidth="1"/>
    <col min="13583" max="13583" width="14.140625" style="24" customWidth="1"/>
    <col min="13584" max="13584" width="5.5703125" style="24" customWidth="1"/>
    <col min="13585" max="13588" width="4.42578125" style="24" customWidth="1"/>
    <col min="13589" max="13589" width="20.42578125" style="24" customWidth="1"/>
    <col min="13590" max="13590" width="9.85546875" style="24" customWidth="1"/>
    <col min="13591" max="13824" width="9.140625" style="24"/>
    <col min="13825" max="13825" width="8.140625" style="24" customWidth="1"/>
    <col min="13826" max="13826" width="17.140625" style="24" customWidth="1"/>
    <col min="13827" max="13827" width="10.28515625" style="24" customWidth="1"/>
    <col min="13828" max="13828" width="5.7109375" style="24" customWidth="1"/>
    <col min="13829" max="13832" width="4.7109375" style="24" customWidth="1"/>
    <col min="13833" max="13833" width="20.42578125" style="24" customWidth="1"/>
    <col min="13834" max="13834" width="5.7109375" style="24" customWidth="1"/>
    <col min="13835" max="13838" width="4.85546875" style="24" customWidth="1"/>
    <col min="13839" max="13839" width="14.140625" style="24" customWidth="1"/>
    <col min="13840" max="13840" width="5.5703125" style="24" customWidth="1"/>
    <col min="13841" max="13844" width="4.42578125" style="24" customWidth="1"/>
    <col min="13845" max="13845" width="20.42578125" style="24" customWidth="1"/>
    <col min="13846" max="13846" width="9.85546875" style="24" customWidth="1"/>
    <col min="13847" max="14080" width="9.140625" style="24"/>
    <col min="14081" max="14081" width="8.140625" style="24" customWidth="1"/>
    <col min="14082" max="14082" width="17.140625" style="24" customWidth="1"/>
    <col min="14083" max="14083" width="10.28515625" style="24" customWidth="1"/>
    <col min="14084" max="14084" width="5.7109375" style="24" customWidth="1"/>
    <col min="14085" max="14088" width="4.7109375" style="24" customWidth="1"/>
    <col min="14089" max="14089" width="20.42578125" style="24" customWidth="1"/>
    <col min="14090" max="14090" width="5.7109375" style="24" customWidth="1"/>
    <col min="14091" max="14094" width="4.85546875" style="24" customWidth="1"/>
    <col min="14095" max="14095" width="14.140625" style="24" customWidth="1"/>
    <col min="14096" max="14096" width="5.5703125" style="24" customWidth="1"/>
    <col min="14097" max="14100" width="4.42578125" style="24" customWidth="1"/>
    <col min="14101" max="14101" width="20.42578125" style="24" customWidth="1"/>
    <col min="14102" max="14102" width="9.85546875" style="24" customWidth="1"/>
    <col min="14103" max="14336" width="9.140625" style="24"/>
    <col min="14337" max="14337" width="8.140625" style="24" customWidth="1"/>
    <col min="14338" max="14338" width="17.140625" style="24" customWidth="1"/>
    <col min="14339" max="14339" width="10.28515625" style="24" customWidth="1"/>
    <col min="14340" max="14340" width="5.7109375" style="24" customWidth="1"/>
    <col min="14341" max="14344" width="4.7109375" style="24" customWidth="1"/>
    <col min="14345" max="14345" width="20.42578125" style="24" customWidth="1"/>
    <col min="14346" max="14346" width="5.7109375" style="24" customWidth="1"/>
    <col min="14347" max="14350" width="4.85546875" style="24" customWidth="1"/>
    <col min="14351" max="14351" width="14.140625" style="24" customWidth="1"/>
    <col min="14352" max="14352" width="5.5703125" style="24" customWidth="1"/>
    <col min="14353" max="14356" width="4.42578125" style="24" customWidth="1"/>
    <col min="14357" max="14357" width="20.42578125" style="24" customWidth="1"/>
    <col min="14358" max="14358" width="9.85546875" style="24" customWidth="1"/>
    <col min="14359" max="14592" width="9.140625" style="24"/>
    <col min="14593" max="14593" width="8.140625" style="24" customWidth="1"/>
    <col min="14594" max="14594" width="17.140625" style="24" customWidth="1"/>
    <col min="14595" max="14595" width="10.28515625" style="24" customWidth="1"/>
    <col min="14596" max="14596" width="5.7109375" style="24" customWidth="1"/>
    <col min="14597" max="14600" width="4.7109375" style="24" customWidth="1"/>
    <col min="14601" max="14601" width="20.42578125" style="24" customWidth="1"/>
    <col min="14602" max="14602" width="5.7109375" style="24" customWidth="1"/>
    <col min="14603" max="14606" width="4.85546875" style="24" customWidth="1"/>
    <col min="14607" max="14607" width="14.140625" style="24" customWidth="1"/>
    <col min="14608" max="14608" width="5.5703125" style="24" customWidth="1"/>
    <col min="14609" max="14612" width="4.42578125" style="24" customWidth="1"/>
    <col min="14613" max="14613" width="20.42578125" style="24" customWidth="1"/>
    <col min="14614" max="14614" width="9.85546875" style="24" customWidth="1"/>
    <col min="14615" max="14848" width="9.140625" style="24"/>
    <col min="14849" max="14849" width="8.140625" style="24" customWidth="1"/>
    <col min="14850" max="14850" width="17.140625" style="24" customWidth="1"/>
    <col min="14851" max="14851" width="10.28515625" style="24" customWidth="1"/>
    <col min="14852" max="14852" width="5.7109375" style="24" customWidth="1"/>
    <col min="14853" max="14856" width="4.7109375" style="24" customWidth="1"/>
    <col min="14857" max="14857" width="20.42578125" style="24" customWidth="1"/>
    <col min="14858" max="14858" width="5.7109375" style="24" customWidth="1"/>
    <col min="14859" max="14862" width="4.85546875" style="24" customWidth="1"/>
    <col min="14863" max="14863" width="14.140625" style="24" customWidth="1"/>
    <col min="14864" max="14864" width="5.5703125" style="24" customWidth="1"/>
    <col min="14865" max="14868" width="4.42578125" style="24" customWidth="1"/>
    <col min="14869" max="14869" width="20.42578125" style="24" customWidth="1"/>
    <col min="14870" max="14870" width="9.85546875" style="24" customWidth="1"/>
    <col min="14871" max="15104" width="9.140625" style="24"/>
    <col min="15105" max="15105" width="8.140625" style="24" customWidth="1"/>
    <col min="15106" max="15106" width="17.140625" style="24" customWidth="1"/>
    <col min="15107" max="15107" width="10.28515625" style="24" customWidth="1"/>
    <col min="15108" max="15108" width="5.7109375" style="24" customWidth="1"/>
    <col min="15109" max="15112" width="4.7109375" style="24" customWidth="1"/>
    <col min="15113" max="15113" width="20.42578125" style="24" customWidth="1"/>
    <col min="15114" max="15114" width="5.7109375" style="24" customWidth="1"/>
    <col min="15115" max="15118" width="4.85546875" style="24" customWidth="1"/>
    <col min="15119" max="15119" width="14.140625" style="24" customWidth="1"/>
    <col min="15120" max="15120" width="5.5703125" style="24" customWidth="1"/>
    <col min="15121" max="15124" width="4.42578125" style="24" customWidth="1"/>
    <col min="15125" max="15125" width="20.42578125" style="24" customWidth="1"/>
    <col min="15126" max="15126" width="9.85546875" style="24" customWidth="1"/>
    <col min="15127" max="15360" width="9.140625" style="24"/>
    <col min="15361" max="15361" width="8.140625" style="24" customWidth="1"/>
    <col min="15362" max="15362" width="17.140625" style="24" customWidth="1"/>
    <col min="15363" max="15363" width="10.28515625" style="24" customWidth="1"/>
    <col min="15364" max="15364" width="5.7109375" style="24" customWidth="1"/>
    <col min="15365" max="15368" width="4.7109375" style="24" customWidth="1"/>
    <col min="15369" max="15369" width="20.42578125" style="24" customWidth="1"/>
    <col min="15370" max="15370" width="5.7109375" style="24" customWidth="1"/>
    <col min="15371" max="15374" width="4.85546875" style="24" customWidth="1"/>
    <col min="15375" max="15375" width="14.140625" style="24" customWidth="1"/>
    <col min="15376" max="15376" width="5.5703125" style="24" customWidth="1"/>
    <col min="15377" max="15380" width="4.42578125" style="24" customWidth="1"/>
    <col min="15381" max="15381" width="20.42578125" style="24" customWidth="1"/>
    <col min="15382" max="15382" width="9.85546875" style="24" customWidth="1"/>
    <col min="15383" max="15616" width="9.140625" style="24"/>
    <col min="15617" max="15617" width="8.140625" style="24" customWidth="1"/>
    <col min="15618" max="15618" width="17.140625" style="24" customWidth="1"/>
    <col min="15619" max="15619" width="10.28515625" style="24" customWidth="1"/>
    <col min="15620" max="15620" width="5.7109375" style="24" customWidth="1"/>
    <col min="15621" max="15624" width="4.7109375" style="24" customWidth="1"/>
    <col min="15625" max="15625" width="20.42578125" style="24" customWidth="1"/>
    <col min="15626" max="15626" width="5.7109375" style="24" customWidth="1"/>
    <col min="15627" max="15630" width="4.85546875" style="24" customWidth="1"/>
    <col min="15631" max="15631" width="14.140625" style="24" customWidth="1"/>
    <col min="15632" max="15632" width="5.5703125" style="24" customWidth="1"/>
    <col min="15633" max="15636" width="4.42578125" style="24" customWidth="1"/>
    <col min="15637" max="15637" width="20.42578125" style="24" customWidth="1"/>
    <col min="15638" max="15638" width="9.85546875" style="24" customWidth="1"/>
    <col min="15639" max="15872" width="9.140625" style="24"/>
    <col min="15873" max="15873" width="8.140625" style="24" customWidth="1"/>
    <col min="15874" max="15874" width="17.140625" style="24" customWidth="1"/>
    <col min="15875" max="15875" width="10.28515625" style="24" customWidth="1"/>
    <col min="15876" max="15876" width="5.7109375" style="24" customWidth="1"/>
    <col min="15877" max="15880" width="4.7109375" style="24" customWidth="1"/>
    <col min="15881" max="15881" width="20.42578125" style="24" customWidth="1"/>
    <col min="15882" max="15882" width="5.7109375" style="24" customWidth="1"/>
    <col min="15883" max="15886" width="4.85546875" style="24" customWidth="1"/>
    <col min="15887" max="15887" width="14.140625" style="24" customWidth="1"/>
    <col min="15888" max="15888" width="5.5703125" style="24" customWidth="1"/>
    <col min="15889" max="15892" width="4.42578125" style="24" customWidth="1"/>
    <col min="15893" max="15893" width="20.42578125" style="24" customWidth="1"/>
    <col min="15894" max="15894" width="9.85546875" style="24" customWidth="1"/>
    <col min="15895" max="16128" width="9.140625" style="24"/>
    <col min="16129" max="16129" width="8.140625" style="24" customWidth="1"/>
    <col min="16130" max="16130" width="17.140625" style="24" customWidth="1"/>
    <col min="16131" max="16131" width="10.28515625" style="24" customWidth="1"/>
    <col min="16132" max="16132" width="5.7109375" style="24" customWidth="1"/>
    <col min="16133" max="16136" width="4.7109375" style="24" customWidth="1"/>
    <col min="16137" max="16137" width="20.42578125" style="24" customWidth="1"/>
    <col min="16138" max="16138" width="5.7109375" style="24" customWidth="1"/>
    <col min="16139" max="16142" width="4.85546875" style="24" customWidth="1"/>
    <col min="16143" max="16143" width="14.140625" style="24" customWidth="1"/>
    <col min="16144" max="16144" width="5.5703125" style="24" customWidth="1"/>
    <col min="16145" max="16148" width="4.42578125" style="24" customWidth="1"/>
    <col min="16149" max="16149" width="20.42578125" style="24" customWidth="1"/>
    <col min="16150" max="16150" width="9.85546875" style="24" customWidth="1"/>
    <col min="16151" max="16384" width="9.140625" style="24"/>
  </cols>
  <sheetData>
    <row r="1" spans="1:37" ht="18.75">
      <c r="A1" s="23"/>
      <c r="B1" s="23"/>
      <c r="C1" s="23"/>
      <c r="D1" s="23"/>
      <c r="E1" s="23"/>
      <c r="F1" s="23"/>
      <c r="G1" s="23"/>
      <c r="H1" s="23"/>
      <c r="I1" s="23"/>
      <c r="J1" s="23"/>
      <c r="K1" s="23"/>
      <c r="L1" s="23"/>
      <c r="M1" s="23"/>
      <c r="N1" s="23"/>
      <c r="O1" s="23"/>
      <c r="P1" s="23"/>
      <c r="Q1" s="23"/>
      <c r="R1" s="23"/>
      <c r="T1" s="25"/>
      <c r="U1" s="25"/>
      <c r="V1" s="26"/>
    </row>
    <row r="2" spans="1:37" ht="14.25" customHeight="1">
      <c r="A2" s="150" t="s">
        <v>304</v>
      </c>
      <c r="B2" s="150"/>
      <c r="C2" s="150"/>
      <c r="D2" s="150"/>
      <c r="E2" s="150"/>
      <c r="F2" s="150"/>
      <c r="G2" s="150"/>
      <c r="H2" s="150"/>
      <c r="I2" s="150"/>
      <c r="J2" s="150"/>
      <c r="K2" s="150"/>
      <c r="L2" s="150"/>
      <c r="M2" s="150"/>
      <c r="N2" s="150"/>
      <c r="O2" s="150"/>
      <c r="P2" s="150"/>
      <c r="Q2" s="150"/>
      <c r="R2" s="150"/>
      <c r="S2" s="150"/>
      <c r="T2" s="150"/>
      <c r="U2" s="150"/>
      <c r="V2" s="150"/>
    </row>
    <row r="3" spans="1:37">
      <c r="A3" s="27"/>
      <c r="B3" s="27"/>
      <c r="C3" s="27"/>
      <c r="D3" s="27"/>
      <c r="E3" s="27"/>
    </row>
    <row r="4" spans="1:37" ht="17.25" customHeight="1">
      <c r="A4" s="151" t="s">
        <v>305</v>
      </c>
      <c r="B4" s="151"/>
      <c r="C4" s="151"/>
      <c r="D4" s="151"/>
      <c r="E4" s="151"/>
      <c r="F4" s="151"/>
      <c r="G4" s="151"/>
      <c r="H4" s="151"/>
      <c r="I4" s="151"/>
      <c r="J4" s="151" t="s">
        <v>306</v>
      </c>
      <c r="K4" s="151"/>
      <c r="L4" s="151"/>
      <c r="M4" s="151"/>
      <c r="N4" s="151"/>
      <c r="O4" s="151" t="s">
        <v>319</v>
      </c>
      <c r="P4" s="151"/>
      <c r="Q4" s="151"/>
      <c r="R4" s="151"/>
      <c r="S4" s="151"/>
      <c r="T4" s="151"/>
      <c r="U4" s="151"/>
      <c r="V4" s="152" t="s">
        <v>307</v>
      </c>
    </row>
    <row r="5" spans="1:37" ht="69" customHeight="1">
      <c r="A5" s="45" t="s">
        <v>318</v>
      </c>
      <c r="B5" s="21" t="s">
        <v>309</v>
      </c>
      <c r="C5" s="49" t="s">
        <v>308</v>
      </c>
      <c r="D5" s="46" t="s">
        <v>8</v>
      </c>
      <c r="E5" s="46" t="s">
        <v>9</v>
      </c>
      <c r="F5" s="46" t="s">
        <v>10</v>
      </c>
      <c r="G5" s="46" t="s">
        <v>11</v>
      </c>
      <c r="H5" s="46" t="s">
        <v>12</v>
      </c>
      <c r="I5" s="21" t="s">
        <v>310</v>
      </c>
      <c r="J5" s="46" t="s">
        <v>8</v>
      </c>
      <c r="K5" s="46" t="s">
        <v>9</v>
      </c>
      <c r="L5" s="46" t="s">
        <v>10</v>
      </c>
      <c r="M5" s="46" t="s">
        <v>11</v>
      </c>
      <c r="N5" s="46" t="s">
        <v>12</v>
      </c>
      <c r="O5" s="21" t="s">
        <v>309</v>
      </c>
      <c r="P5" s="46" t="s">
        <v>8</v>
      </c>
      <c r="Q5" s="46" t="s">
        <v>9</v>
      </c>
      <c r="R5" s="46" t="s">
        <v>10</v>
      </c>
      <c r="S5" s="46" t="s">
        <v>11</v>
      </c>
      <c r="T5" s="46" t="s">
        <v>12</v>
      </c>
      <c r="U5" s="21" t="s">
        <v>310</v>
      </c>
      <c r="V5" s="152"/>
    </row>
    <row r="6" spans="1:37" ht="15" customHeight="1">
      <c r="A6" s="138"/>
      <c r="B6" s="131" t="s">
        <v>312</v>
      </c>
      <c r="C6" s="22" t="s">
        <v>8</v>
      </c>
      <c r="D6" s="44">
        <v>2758131.0709799998</v>
      </c>
      <c r="E6" s="44">
        <v>1973827.3209799998</v>
      </c>
      <c r="F6" s="44">
        <v>752510.02999999991</v>
      </c>
      <c r="G6" s="44">
        <v>31001.32</v>
      </c>
      <c r="H6" s="44">
        <v>792.40000000000009</v>
      </c>
      <c r="I6" s="140"/>
      <c r="J6" s="44">
        <f>P6-D6</f>
        <v>-2501.2200000002049</v>
      </c>
      <c r="K6" s="44">
        <f t="shared" ref="K6:N6" si="0">Q6-E6</f>
        <v>0</v>
      </c>
      <c r="L6" s="44">
        <f t="shared" si="0"/>
        <v>0</v>
      </c>
      <c r="M6" s="44">
        <f t="shared" si="0"/>
        <v>-2501.2200000000012</v>
      </c>
      <c r="N6" s="44">
        <f t="shared" si="0"/>
        <v>0</v>
      </c>
      <c r="O6" s="149"/>
      <c r="P6" s="44">
        <f>SUM(Q6:T6)</f>
        <v>2755629.8509799996</v>
      </c>
      <c r="Q6" s="44">
        <v>1973827.3209799998</v>
      </c>
      <c r="R6" s="44">
        <v>752510.02999999991</v>
      </c>
      <c r="S6" s="44">
        <v>28500.1</v>
      </c>
      <c r="T6" s="44">
        <v>792.40000000000009</v>
      </c>
      <c r="U6" s="135" t="s">
        <v>65</v>
      </c>
      <c r="V6" s="135" t="s">
        <v>65</v>
      </c>
      <c r="W6" s="55"/>
    </row>
    <row r="7" spans="1:37" ht="66" customHeight="1">
      <c r="A7" s="138"/>
      <c r="B7" s="139"/>
      <c r="C7" s="22">
        <v>2021</v>
      </c>
      <c r="D7" s="44">
        <f>SUM(E7:H7)</f>
        <v>879056.92881999991</v>
      </c>
      <c r="E7" s="44">
        <v>546379.20882000006</v>
      </c>
      <c r="F7" s="44">
        <v>301526.39999999997</v>
      </c>
      <c r="G7" s="44">
        <v>31001.32</v>
      </c>
      <c r="H7" s="44">
        <v>150</v>
      </c>
      <c r="I7" s="141"/>
      <c r="J7" s="44">
        <f t="shared" ref="J7:J13" si="1">P7-D7</f>
        <v>-2501.2199999999721</v>
      </c>
      <c r="K7" s="44">
        <f t="shared" ref="K7:K11" si="2">Q7-E7</f>
        <v>0</v>
      </c>
      <c r="L7" s="44">
        <f t="shared" ref="L7:L11" si="3">R7-F7</f>
        <v>0</v>
      </c>
      <c r="M7" s="44">
        <f t="shared" ref="M7:M11" si="4">S7-G7</f>
        <v>-2501.2200000000012</v>
      </c>
      <c r="N7" s="44">
        <f t="shared" ref="N7:N11" si="5">T7-H7</f>
        <v>0</v>
      </c>
      <c r="O7" s="149"/>
      <c r="P7" s="44">
        <f t="shared" ref="P7:P33" si="6">SUM(Q7:T7)</f>
        <v>876555.70881999994</v>
      </c>
      <c r="Q7" s="44">
        <v>546379.20882000006</v>
      </c>
      <c r="R7" s="44">
        <v>301526.39999999997</v>
      </c>
      <c r="S7" s="44">
        <v>28500.1</v>
      </c>
      <c r="T7" s="44">
        <v>150</v>
      </c>
      <c r="U7" s="135"/>
      <c r="V7" s="135"/>
      <c r="W7" s="55"/>
    </row>
    <row r="8" spans="1:37" ht="17.25" customHeight="1">
      <c r="A8" s="138"/>
      <c r="B8" s="131" t="s">
        <v>15</v>
      </c>
      <c r="C8" s="22" t="s">
        <v>8</v>
      </c>
      <c r="D8" s="44">
        <v>729370.69547000004</v>
      </c>
      <c r="E8" s="44">
        <v>553389.90547</v>
      </c>
      <c r="F8" s="44">
        <v>175980.79</v>
      </c>
      <c r="G8" s="44">
        <v>0</v>
      </c>
      <c r="H8" s="44">
        <v>0</v>
      </c>
      <c r="I8" s="140"/>
      <c r="J8" s="44">
        <f t="shared" si="1"/>
        <v>-2798.8190000000177</v>
      </c>
      <c r="K8" s="44">
        <f t="shared" si="2"/>
        <v>-2798.8190000000177</v>
      </c>
      <c r="L8" s="44">
        <f t="shared" si="3"/>
        <v>0</v>
      </c>
      <c r="M8" s="44">
        <f t="shared" si="4"/>
        <v>0</v>
      </c>
      <c r="N8" s="44">
        <f t="shared" si="5"/>
        <v>0</v>
      </c>
      <c r="O8" s="149"/>
      <c r="P8" s="44">
        <f t="shared" si="6"/>
        <v>726571.87647000002</v>
      </c>
      <c r="Q8" s="44">
        <f>553389.90547-2798.819</f>
        <v>550591.08646999998</v>
      </c>
      <c r="R8" s="44">
        <v>175980.79</v>
      </c>
      <c r="S8" s="44">
        <v>0</v>
      </c>
      <c r="T8" s="44">
        <v>0</v>
      </c>
      <c r="U8" s="135"/>
      <c r="V8" s="135"/>
      <c r="W8" s="55"/>
    </row>
    <row r="9" spans="1:37" ht="17.25" customHeight="1">
      <c r="A9" s="138"/>
      <c r="B9" s="139"/>
      <c r="C9" s="22">
        <v>2021</v>
      </c>
      <c r="D9" s="44">
        <v>163611.83965000001</v>
      </c>
      <c r="E9" s="44">
        <v>116091.33965000001</v>
      </c>
      <c r="F9" s="44">
        <v>47520.5</v>
      </c>
      <c r="G9" s="44">
        <v>0</v>
      </c>
      <c r="H9" s="44">
        <v>0</v>
      </c>
      <c r="I9" s="141"/>
      <c r="J9" s="44">
        <f t="shared" si="1"/>
        <v>-2798.8190000000177</v>
      </c>
      <c r="K9" s="44">
        <f t="shared" si="2"/>
        <v>-2798.8190000000177</v>
      </c>
      <c r="L9" s="44">
        <f t="shared" si="3"/>
        <v>0</v>
      </c>
      <c r="M9" s="44">
        <f t="shared" si="4"/>
        <v>0</v>
      </c>
      <c r="N9" s="44">
        <f t="shared" si="5"/>
        <v>0</v>
      </c>
      <c r="O9" s="149"/>
      <c r="P9" s="44">
        <f t="shared" si="6"/>
        <v>160813.02064999999</v>
      </c>
      <c r="Q9" s="44">
        <f>116091.33965-2798.819</f>
        <v>113292.52064999999</v>
      </c>
      <c r="R9" s="44">
        <v>47520.5</v>
      </c>
      <c r="S9" s="44">
        <v>0</v>
      </c>
      <c r="T9" s="44">
        <v>0</v>
      </c>
      <c r="U9" s="135"/>
      <c r="V9" s="135"/>
      <c r="W9" s="55"/>
      <c r="AE9" s="56"/>
      <c r="AF9" s="56"/>
      <c r="AG9" s="56"/>
      <c r="AH9" s="56"/>
      <c r="AI9" s="56"/>
      <c r="AJ9" s="56"/>
      <c r="AK9" s="56"/>
    </row>
    <row r="10" spans="1:37" ht="15" customHeight="1">
      <c r="A10" s="138"/>
      <c r="B10" s="131" t="s">
        <v>16</v>
      </c>
      <c r="C10" s="22" t="s">
        <v>8</v>
      </c>
      <c r="D10" s="44">
        <v>1125896.8865099999</v>
      </c>
      <c r="E10" s="44">
        <v>732028.84650999994</v>
      </c>
      <c r="F10" s="44">
        <v>393075.64</v>
      </c>
      <c r="G10" s="44">
        <v>0</v>
      </c>
      <c r="H10" s="44">
        <v>792.40000000000009</v>
      </c>
      <c r="I10" s="140"/>
      <c r="J10" s="44">
        <f t="shared" si="1"/>
        <v>5300</v>
      </c>
      <c r="K10" s="44">
        <f t="shared" si="2"/>
        <v>5300</v>
      </c>
      <c r="L10" s="44">
        <f t="shared" si="3"/>
        <v>0</v>
      </c>
      <c r="M10" s="44">
        <f t="shared" si="4"/>
        <v>0</v>
      </c>
      <c r="N10" s="44">
        <f t="shared" si="5"/>
        <v>0</v>
      </c>
      <c r="O10" s="149"/>
      <c r="P10" s="44">
        <f t="shared" si="6"/>
        <v>1131196.8865099999</v>
      </c>
      <c r="Q10" s="44">
        <f>732028.84651+5300</f>
        <v>737328.84650999994</v>
      </c>
      <c r="R10" s="44">
        <v>393075.64</v>
      </c>
      <c r="S10" s="44">
        <v>0</v>
      </c>
      <c r="T10" s="44">
        <v>792.40000000000009</v>
      </c>
      <c r="U10" s="135" t="s">
        <v>65</v>
      </c>
      <c r="V10" s="135" t="s">
        <v>65</v>
      </c>
      <c r="W10" s="55"/>
      <c r="AE10" s="56"/>
      <c r="AF10" s="56"/>
      <c r="AG10" s="56"/>
      <c r="AH10" s="56"/>
      <c r="AI10" s="56"/>
      <c r="AJ10" s="56"/>
      <c r="AK10" s="56"/>
    </row>
    <row r="11" spans="1:37" ht="35.25" customHeight="1">
      <c r="A11" s="138"/>
      <c r="B11" s="139"/>
      <c r="C11" s="22">
        <v>2021</v>
      </c>
      <c r="D11" s="44">
        <v>213409.04016999999</v>
      </c>
      <c r="E11" s="44">
        <v>142706.74017</v>
      </c>
      <c r="F11" s="44">
        <v>70552.299999999988</v>
      </c>
      <c r="G11" s="44">
        <v>0</v>
      </c>
      <c r="H11" s="44">
        <v>150</v>
      </c>
      <c r="I11" s="141"/>
      <c r="J11" s="44">
        <f t="shared" si="1"/>
        <v>5300</v>
      </c>
      <c r="K11" s="44">
        <f t="shared" si="2"/>
        <v>5300</v>
      </c>
      <c r="L11" s="44">
        <f t="shared" si="3"/>
        <v>0</v>
      </c>
      <c r="M11" s="44">
        <f t="shared" si="4"/>
        <v>0</v>
      </c>
      <c r="N11" s="44">
        <f t="shared" si="5"/>
        <v>0</v>
      </c>
      <c r="O11" s="149"/>
      <c r="P11" s="44">
        <f t="shared" si="6"/>
        <v>218709.04016999999</v>
      </c>
      <c r="Q11" s="44">
        <f>142706.74017+5300</f>
        <v>148006.74017</v>
      </c>
      <c r="R11" s="44">
        <v>70552.299999999988</v>
      </c>
      <c r="S11" s="44">
        <v>0</v>
      </c>
      <c r="T11" s="44">
        <v>150</v>
      </c>
      <c r="U11" s="135"/>
      <c r="V11" s="135"/>
      <c r="W11" s="55"/>
      <c r="AE11" s="31"/>
      <c r="AF11" s="32"/>
      <c r="AG11" s="32"/>
      <c r="AH11" s="32"/>
      <c r="AI11" s="32"/>
      <c r="AJ11" s="32"/>
      <c r="AK11" s="56"/>
    </row>
    <row r="12" spans="1:37" ht="18.75" customHeight="1">
      <c r="A12" s="133"/>
      <c r="B12" s="131" t="s">
        <v>17</v>
      </c>
      <c r="C12" s="22" t="s">
        <v>8</v>
      </c>
      <c r="D12" s="44">
        <v>318836.75</v>
      </c>
      <c r="E12" s="44">
        <v>104381.83</v>
      </c>
      <c r="F12" s="44">
        <v>183453.6</v>
      </c>
      <c r="G12" s="44">
        <v>31001.32</v>
      </c>
      <c r="H12" s="44">
        <v>0</v>
      </c>
      <c r="I12" s="50"/>
      <c r="J12" s="44">
        <f t="shared" si="1"/>
        <v>-5002.4010000000126</v>
      </c>
      <c r="K12" s="44">
        <f t="shared" ref="K12:K13" si="7">Q12-E12</f>
        <v>-2501.1809999999969</v>
      </c>
      <c r="L12" s="44">
        <f t="shared" ref="L12:L13" si="8">R12-F12</f>
        <v>0</v>
      </c>
      <c r="M12" s="44">
        <f t="shared" ref="M12:M13" si="9">S12-G12</f>
        <v>-2501.2200000000012</v>
      </c>
      <c r="N12" s="44">
        <f t="shared" ref="N12:N13" si="10">T12-H12</f>
        <v>0</v>
      </c>
      <c r="O12" s="43"/>
      <c r="P12" s="44">
        <f t="shared" si="6"/>
        <v>313834.34899999999</v>
      </c>
      <c r="Q12" s="44">
        <f>104381.83-2501.181</f>
        <v>101880.649</v>
      </c>
      <c r="R12" s="44">
        <v>183453.6</v>
      </c>
      <c r="S12" s="44">
        <v>28500.1</v>
      </c>
      <c r="T12" s="44">
        <v>0</v>
      </c>
      <c r="U12" s="46"/>
      <c r="V12" s="46"/>
      <c r="W12" s="55"/>
      <c r="AE12" s="31"/>
      <c r="AF12" s="32"/>
      <c r="AG12" s="32"/>
      <c r="AH12" s="32"/>
      <c r="AI12" s="32"/>
      <c r="AJ12" s="32"/>
      <c r="AK12" s="56"/>
    </row>
    <row r="13" spans="1:37" ht="35.25" customHeight="1">
      <c r="A13" s="134"/>
      <c r="B13" s="132"/>
      <c r="C13" s="22">
        <v>2021</v>
      </c>
      <c r="D13" s="44">
        <v>318836.75</v>
      </c>
      <c r="E13" s="44">
        <v>104381.83</v>
      </c>
      <c r="F13" s="44">
        <v>183453.6</v>
      </c>
      <c r="G13" s="44">
        <v>31001.32</v>
      </c>
      <c r="H13" s="44">
        <v>0</v>
      </c>
      <c r="I13" s="50"/>
      <c r="J13" s="44">
        <f t="shared" si="1"/>
        <v>-5002.4010000000126</v>
      </c>
      <c r="K13" s="44">
        <f t="shared" si="7"/>
        <v>-2501.1809999999969</v>
      </c>
      <c r="L13" s="44">
        <f t="shared" si="8"/>
        <v>0</v>
      </c>
      <c r="M13" s="44">
        <f t="shared" si="9"/>
        <v>-2501.2200000000012</v>
      </c>
      <c r="N13" s="44">
        <f t="shared" si="10"/>
        <v>0</v>
      </c>
      <c r="O13" s="43"/>
      <c r="P13" s="44">
        <f t="shared" si="6"/>
        <v>313834.34899999999</v>
      </c>
      <c r="Q13" s="44">
        <f>104381.83-2501.181</f>
        <v>101880.649</v>
      </c>
      <c r="R13" s="44">
        <v>183453.6</v>
      </c>
      <c r="S13" s="44">
        <v>28500.1</v>
      </c>
      <c r="T13" s="44">
        <v>0</v>
      </c>
      <c r="U13" s="46"/>
      <c r="V13" s="46"/>
      <c r="W13" s="55"/>
      <c r="AE13" s="56"/>
      <c r="AF13" s="56"/>
      <c r="AG13" s="56"/>
      <c r="AH13" s="56"/>
      <c r="AI13" s="56"/>
      <c r="AJ13" s="56"/>
      <c r="AK13" s="56"/>
    </row>
    <row r="14" spans="1:37" ht="35.25" customHeight="1">
      <c r="A14" s="133"/>
      <c r="B14" s="131" t="s">
        <v>22</v>
      </c>
      <c r="C14" s="22" t="s">
        <v>8</v>
      </c>
      <c r="D14" s="44">
        <v>238904.9</v>
      </c>
      <c r="E14" s="44">
        <v>238904.9</v>
      </c>
      <c r="F14" s="44">
        <v>0</v>
      </c>
      <c r="G14" s="44">
        <v>0</v>
      </c>
      <c r="H14" s="44">
        <v>0</v>
      </c>
      <c r="I14" s="50"/>
      <c r="J14" s="44"/>
      <c r="K14" s="44"/>
      <c r="L14" s="44"/>
      <c r="M14" s="44"/>
      <c r="N14" s="44"/>
      <c r="O14" s="43"/>
      <c r="P14" s="44">
        <v>238904.9</v>
      </c>
      <c r="Q14" s="44">
        <v>238904.9</v>
      </c>
      <c r="R14" s="44">
        <v>0</v>
      </c>
      <c r="S14" s="44">
        <v>0</v>
      </c>
      <c r="T14" s="44">
        <v>0</v>
      </c>
      <c r="U14" s="46"/>
      <c r="V14" s="136"/>
      <c r="W14" s="55"/>
      <c r="AE14" s="56"/>
      <c r="AF14" s="56"/>
      <c r="AG14" s="56"/>
      <c r="AH14" s="56"/>
      <c r="AI14" s="56"/>
      <c r="AJ14" s="56"/>
      <c r="AK14" s="56"/>
    </row>
    <row r="15" spans="1:37" ht="35.25" customHeight="1">
      <c r="A15" s="134"/>
      <c r="B15" s="132"/>
      <c r="C15" s="22">
        <v>2021</v>
      </c>
      <c r="D15" s="44">
        <v>35238</v>
      </c>
      <c r="E15" s="44">
        <v>35238</v>
      </c>
      <c r="F15" s="44">
        <v>0</v>
      </c>
      <c r="G15" s="44">
        <v>0</v>
      </c>
      <c r="H15" s="44">
        <v>0</v>
      </c>
      <c r="I15" s="50"/>
      <c r="J15" s="44"/>
      <c r="K15" s="44"/>
      <c r="L15" s="44"/>
      <c r="M15" s="44"/>
      <c r="N15" s="44"/>
      <c r="O15" s="43"/>
      <c r="P15" s="44">
        <v>35238</v>
      </c>
      <c r="Q15" s="44">
        <v>35238</v>
      </c>
      <c r="R15" s="44">
        <v>0</v>
      </c>
      <c r="S15" s="44">
        <v>0</v>
      </c>
      <c r="T15" s="44">
        <v>0</v>
      </c>
      <c r="U15" s="46"/>
      <c r="V15" s="137"/>
      <c r="W15" s="55"/>
      <c r="AE15" s="56"/>
      <c r="AF15" s="56"/>
      <c r="AG15" s="56"/>
      <c r="AH15" s="56"/>
      <c r="AI15" s="56"/>
      <c r="AJ15" s="56"/>
      <c r="AK15" s="56"/>
    </row>
    <row r="16" spans="1:37" ht="15" customHeight="1">
      <c r="A16" s="142" t="s">
        <v>66</v>
      </c>
      <c r="B16" s="157" t="s">
        <v>67</v>
      </c>
      <c r="C16" s="22" t="s">
        <v>8</v>
      </c>
      <c r="D16" s="44">
        <v>860252.27925999998</v>
      </c>
      <c r="E16" s="44">
        <v>364885.24925999995</v>
      </c>
      <c r="F16" s="44">
        <v>494574.63</v>
      </c>
      <c r="G16" s="44">
        <v>0</v>
      </c>
      <c r="H16" s="44">
        <v>792.40000000000009</v>
      </c>
      <c r="I16" s="148"/>
      <c r="J16" s="44">
        <f t="shared" ref="J16:J33" si="11">P16-D16</f>
        <v>5300.0000000001164</v>
      </c>
      <c r="K16" s="44">
        <f t="shared" ref="K16:K33" si="12">Q16-E16</f>
        <v>5300.0000000000582</v>
      </c>
      <c r="L16" s="44">
        <f t="shared" ref="L16:L33" si="13">R16-F16</f>
        <v>0</v>
      </c>
      <c r="M16" s="44">
        <f t="shared" ref="M16:M33" si="14">S16-G16</f>
        <v>0</v>
      </c>
      <c r="N16" s="44">
        <f t="shared" ref="N16:N33" si="15">T16-H16</f>
        <v>0</v>
      </c>
      <c r="O16" s="149"/>
      <c r="P16" s="44">
        <f t="shared" si="6"/>
        <v>865552.2792600001</v>
      </c>
      <c r="Q16" s="44">
        <f>364885.24926+5300</f>
        <v>370185.24926000001</v>
      </c>
      <c r="R16" s="44">
        <v>494574.63</v>
      </c>
      <c r="S16" s="44">
        <v>0</v>
      </c>
      <c r="T16" s="44">
        <v>792.40000000000009</v>
      </c>
      <c r="U16" s="135" t="s">
        <v>65</v>
      </c>
      <c r="V16" s="135" t="s">
        <v>65</v>
      </c>
      <c r="W16" s="55"/>
    </row>
    <row r="17" spans="1:23" ht="30.75" customHeight="1">
      <c r="A17" s="142"/>
      <c r="B17" s="158"/>
      <c r="C17" s="22">
        <v>2021</v>
      </c>
      <c r="D17" s="44">
        <v>161239.67872000003</v>
      </c>
      <c r="E17" s="44">
        <v>74040.678720000011</v>
      </c>
      <c r="F17" s="44">
        <v>87049</v>
      </c>
      <c r="G17" s="44">
        <v>0</v>
      </c>
      <c r="H17" s="44">
        <v>150</v>
      </c>
      <c r="I17" s="148"/>
      <c r="J17" s="44">
        <f t="shared" si="11"/>
        <v>5299.9999999999709</v>
      </c>
      <c r="K17" s="44">
        <f t="shared" si="12"/>
        <v>5299.9999999999854</v>
      </c>
      <c r="L17" s="44">
        <f t="shared" si="13"/>
        <v>0</v>
      </c>
      <c r="M17" s="44">
        <f t="shared" si="14"/>
        <v>0</v>
      </c>
      <c r="N17" s="44">
        <f t="shared" si="15"/>
        <v>0</v>
      </c>
      <c r="O17" s="149"/>
      <c r="P17" s="44">
        <f t="shared" si="6"/>
        <v>166539.67872</v>
      </c>
      <c r="Q17" s="44">
        <f>74040.67872+5300</f>
        <v>79340.678719999996</v>
      </c>
      <c r="R17" s="44">
        <v>87049</v>
      </c>
      <c r="S17" s="44">
        <v>0</v>
      </c>
      <c r="T17" s="44">
        <v>150</v>
      </c>
      <c r="U17" s="135"/>
      <c r="V17" s="135"/>
      <c r="W17" s="55"/>
    </row>
    <row r="18" spans="1:23" ht="15" customHeight="1">
      <c r="A18" s="133" t="s">
        <v>316</v>
      </c>
      <c r="B18" s="157" t="s">
        <v>89</v>
      </c>
      <c r="C18" s="22" t="s">
        <v>8</v>
      </c>
      <c r="D18" s="44">
        <v>4000</v>
      </c>
      <c r="E18" s="44">
        <v>4000</v>
      </c>
      <c r="F18" s="44">
        <v>0</v>
      </c>
      <c r="G18" s="44">
        <v>0</v>
      </c>
      <c r="H18" s="44">
        <v>0</v>
      </c>
      <c r="I18" s="48"/>
      <c r="J18" s="44">
        <f t="shared" si="11"/>
        <v>5300</v>
      </c>
      <c r="K18" s="44">
        <f t="shared" si="12"/>
        <v>5300</v>
      </c>
      <c r="L18" s="44">
        <f t="shared" si="13"/>
        <v>0</v>
      </c>
      <c r="M18" s="44">
        <f t="shared" si="14"/>
        <v>0</v>
      </c>
      <c r="N18" s="44">
        <f t="shared" si="15"/>
        <v>0</v>
      </c>
      <c r="O18" s="146"/>
      <c r="P18" s="44">
        <f>SUM(Q18:T18)</f>
        <v>9300</v>
      </c>
      <c r="Q18" s="44">
        <f>4000+5300</f>
        <v>9300</v>
      </c>
      <c r="R18" s="44">
        <v>0</v>
      </c>
      <c r="S18" s="44">
        <v>0</v>
      </c>
      <c r="T18" s="44">
        <v>0</v>
      </c>
      <c r="U18" s="148"/>
      <c r="V18" s="136"/>
      <c r="W18" s="55"/>
    </row>
    <row r="19" spans="1:23" ht="58.5" customHeight="1">
      <c r="A19" s="143"/>
      <c r="B19" s="158"/>
      <c r="C19" s="22">
        <v>2021</v>
      </c>
      <c r="D19" s="44">
        <v>0</v>
      </c>
      <c r="E19" s="44">
        <v>0</v>
      </c>
      <c r="F19" s="44">
        <v>0</v>
      </c>
      <c r="G19" s="44">
        <v>0</v>
      </c>
      <c r="H19" s="44">
        <v>0</v>
      </c>
      <c r="I19" s="48"/>
      <c r="J19" s="44">
        <f t="shared" si="11"/>
        <v>5300</v>
      </c>
      <c r="K19" s="44">
        <f t="shared" si="12"/>
        <v>5300</v>
      </c>
      <c r="L19" s="44">
        <f t="shared" si="13"/>
        <v>0</v>
      </c>
      <c r="M19" s="44">
        <f t="shared" si="14"/>
        <v>0</v>
      </c>
      <c r="N19" s="44">
        <f t="shared" si="15"/>
        <v>0</v>
      </c>
      <c r="O19" s="147"/>
      <c r="P19" s="44">
        <f t="shared" ref="P19" si="16">SUM(Q19:T19)</f>
        <v>5300</v>
      </c>
      <c r="Q19" s="44">
        <v>5300</v>
      </c>
      <c r="R19" s="44">
        <v>0</v>
      </c>
      <c r="S19" s="44">
        <v>0</v>
      </c>
      <c r="T19" s="44">
        <v>0</v>
      </c>
      <c r="U19" s="148"/>
      <c r="V19" s="137"/>
      <c r="W19" s="55"/>
    </row>
    <row r="20" spans="1:23" ht="15" customHeight="1">
      <c r="A20" s="133" t="s">
        <v>315</v>
      </c>
      <c r="B20" s="155" t="s">
        <v>65</v>
      </c>
      <c r="C20" s="22" t="s">
        <v>8</v>
      </c>
      <c r="D20" s="44">
        <f>SUM(E20:H20)</f>
        <v>0</v>
      </c>
      <c r="E20" s="44">
        <f>SUM(E21)</f>
        <v>0</v>
      </c>
      <c r="F20" s="44">
        <f t="shared" ref="F20:H20" si="17">SUM(F21)</f>
        <v>0</v>
      </c>
      <c r="G20" s="44">
        <f t="shared" si="17"/>
        <v>0</v>
      </c>
      <c r="H20" s="44">
        <f t="shared" si="17"/>
        <v>0</v>
      </c>
      <c r="I20" s="48"/>
      <c r="J20" s="44">
        <f t="shared" si="11"/>
        <v>5300</v>
      </c>
      <c r="K20" s="44">
        <f t="shared" si="12"/>
        <v>5300</v>
      </c>
      <c r="L20" s="44">
        <f t="shared" si="13"/>
        <v>0</v>
      </c>
      <c r="M20" s="44">
        <f t="shared" si="14"/>
        <v>0</v>
      </c>
      <c r="N20" s="44">
        <f t="shared" si="15"/>
        <v>0</v>
      </c>
      <c r="O20" s="146" t="s">
        <v>325</v>
      </c>
      <c r="P20" s="44">
        <f t="shared" si="6"/>
        <v>5300</v>
      </c>
      <c r="Q20" s="44">
        <v>5300</v>
      </c>
      <c r="R20" s="44">
        <v>0</v>
      </c>
      <c r="S20" s="44">
        <v>0</v>
      </c>
      <c r="T20" s="44">
        <v>0</v>
      </c>
      <c r="U20" s="148" t="s">
        <v>336</v>
      </c>
      <c r="V20" s="144" t="s">
        <v>335</v>
      </c>
      <c r="W20" s="55"/>
    </row>
    <row r="21" spans="1:23" ht="92.25" customHeight="1">
      <c r="A21" s="143"/>
      <c r="B21" s="156"/>
      <c r="C21" s="22">
        <v>2021</v>
      </c>
      <c r="D21" s="44">
        <f>SUM(E21:H21)</f>
        <v>0</v>
      </c>
      <c r="E21" s="44">
        <v>0</v>
      </c>
      <c r="F21" s="44">
        <v>0</v>
      </c>
      <c r="G21" s="44">
        <v>0</v>
      </c>
      <c r="H21" s="44">
        <v>0</v>
      </c>
      <c r="I21" s="48"/>
      <c r="J21" s="44">
        <f t="shared" si="11"/>
        <v>5300</v>
      </c>
      <c r="K21" s="44">
        <f t="shared" si="12"/>
        <v>5300</v>
      </c>
      <c r="L21" s="44">
        <f t="shared" si="13"/>
        <v>0</v>
      </c>
      <c r="M21" s="44">
        <f t="shared" si="14"/>
        <v>0</v>
      </c>
      <c r="N21" s="44">
        <f t="shared" si="15"/>
        <v>0</v>
      </c>
      <c r="O21" s="147"/>
      <c r="P21" s="44">
        <f t="shared" si="6"/>
        <v>5300</v>
      </c>
      <c r="Q21" s="44">
        <v>5300</v>
      </c>
      <c r="R21" s="44">
        <v>0</v>
      </c>
      <c r="S21" s="44">
        <v>0</v>
      </c>
      <c r="T21" s="44">
        <v>0</v>
      </c>
      <c r="U21" s="148"/>
      <c r="V21" s="145"/>
      <c r="W21" s="55"/>
    </row>
    <row r="22" spans="1:23" ht="23.25" customHeight="1">
      <c r="A22" s="142" t="s">
        <v>183</v>
      </c>
      <c r="B22" s="159" t="s">
        <v>184</v>
      </c>
      <c r="C22" s="22" t="s">
        <v>8</v>
      </c>
      <c r="D22" s="44">
        <v>430417.18400000007</v>
      </c>
      <c r="E22" s="44">
        <v>215962.264</v>
      </c>
      <c r="F22" s="44">
        <v>183453.6</v>
      </c>
      <c r="G22" s="44">
        <v>31001.32</v>
      </c>
      <c r="H22" s="44">
        <v>0</v>
      </c>
      <c r="I22" s="51"/>
      <c r="J22" s="44">
        <f t="shared" ref="J22:J26" si="18">P22-D22</f>
        <v>-5002.401000000129</v>
      </c>
      <c r="K22" s="44">
        <f t="shared" ref="K22:K27" si="19">Q22-E22</f>
        <v>-2501.1810000000114</v>
      </c>
      <c r="L22" s="44">
        <f t="shared" ref="L22:L27" si="20">R22-F22</f>
        <v>0</v>
      </c>
      <c r="M22" s="44">
        <f t="shared" ref="M22:M26" si="21">S22-G22</f>
        <v>-2501.2200000000012</v>
      </c>
      <c r="N22" s="44">
        <f t="shared" ref="N22:N27" si="22">T22-H22</f>
        <v>0</v>
      </c>
      <c r="O22" s="47"/>
      <c r="P22" s="44">
        <f t="shared" ref="P22:P27" si="23">SUM(Q22:T22)</f>
        <v>425414.78299999994</v>
      </c>
      <c r="Q22" s="44">
        <f>215962.264-2501.181</f>
        <v>213461.08299999998</v>
      </c>
      <c r="R22" s="44">
        <v>183453.6</v>
      </c>
      <c r="S22" s="44">
        <v>28500.1</v>
      </c>
      <c r="T22" s="44">
        <v>0</v>
      </c>
      <c r="U22" s="48"/>
      <c r="V22" s="53"/>
      <c r="W22" s="55"/>
    </row>
    <row r="23" spans="1:23" ht="55.5" customHeight="1">
      <c r="A23" s="142"/>
      <c r="B23" s="159"/>
      <c r="C23" s="22">
        <v>2021</v>
      </c>
      <c r="D23" s="44">
        <v>328609.82800000004</v>
      </c>
      <c r="E23" s="44">
        <v>114154.908</v>
      </c>
      <c r="F23" s="44">
        <v>183453.6</v>
      </c>
      <c r="G23" s="44">
        <v>31001.32</v>
      </c>
      <c r="H23" s="44">
        <v>0</v>
      </c>
      <c r="I23" s="51"/>
      <c r="J23" s="44">
        <f t="shared" si="18"/>
        <v>-5002.4010000000708</v>
      </c>
      <c r="K23" s="44">
        <f t="shared" si="19"/>
        <v>-2501.1809999999969</v>
      </c>
      <c r="L23" s="44">
        <f t="shared" si="20"/>
        <v>0</v>
      </c>
      <c r="M23" s="44">
        <f t="shared" si="21"/>
        <v>-2501.2200000000012</v>
      </c>
      <c r="N23" s="44">
        <f t="shared" si="22"/>
        <v>0</v>
      </c>
      <c r="O23" s="47"/>
      <c r="P23" s="44">
        <f t="shared" si="23"/>
        <v>323607.42699999997</v>
      </c>
      <c r="Q23" s="44">
        <f>114154.908-2501.181</f>
        <v>111653.727</v>
      </c>
      <c r="R23" s="44">
        <v>183453.6</v>
      </c>
      <c r="S23" s="44">
        <v>28500.1</v>
      </c>
      <c r="T23" s="44">
        <v>0</v>
      </c>
      <c r="U23" s="48"/>
      <c r="V23" s="53"/>
      <c r="W23" s="55"/>
    </row>
    <row r="24" spans="1:23" ht="21.75" customHeight="1">
      <c r="A24" s="142" t="s">
        <v>323</v>
      </c>
      <c r="B24" s="159" t="s">
        <v>207</v>
      </c>
      <c r="C24" s="22" t="s">
        <v>8</v>
      </c>
      <c r="D24" s="44">
        <v>318836.75</v>
      </c>
      <c r="E24" s="44">
        <v>104381.83</v>
      </c>
      <c r="F24" s="44">
        <v>183453.6</v>
      </c>
      <c r="G24" s="44">
        <v>31001.32</v>
      </c>
      <c r="H24" s="44">
        <v>0</v>
      </c>
      <c r="I24" s="51"/>
      <c r="J24" s="44">
        <f t="shared" si="18"/>
        <v>-5002.4010000000126</v>
      </c>
      <c r="K24" s="44">
        <f t="shared" si="19"/>
        <v>-2501.1809999999969</v>
      </c>
      <c r="L24" s="44">
        <f t="shared" si="20"/>
        <v>0</v>
      </c>
      <c r="M24" s="44">
        <f t="shared" si="21"/>
        <v>-2501.2200000000012</v>
      </c>
      <c r="N24" s="44">
        <f t="shared" si="22"/>
        <v>0</v>
      </c>
      <c r="O24" s="47"/>
      <c r="P24" s="44">
        <f t="shared" si="23"/>
        <v>313834.34899999999</v>
      </c>
      <c r="Q24" s="44">
        <f>104381.83-2501.181</f>
        <v>101880.649</v>
      </c>
      <c r="R24" s="44">
        <v>183453.6</v>
      </c>
      <c r="S24" s="44">
        <v>28500.1</v>
      </c>
      <c r="T24" s="44">
        <v>0</v>
      </c>
      <c r="U24" s="48"/>
      <c r="V24" s="53"/>
      <c r="W24" s="55"/>
    </row>
    <row r="25" spans="1:23" ht="51" customHeight="1">
      <c r="A25" s="142"/>
      <c r="B25" s="159"/>
      <c r="C25" s="22">
        <v>2021</v>
      </c>
      <c r="D25" s="44">
        <v>318836.75</v>
      </c>
      <c r="E25" s="44">
        <v>104381.83</v>
      </c>
      <c r="F25" s="44">
        <v>183453.6</v>
      </c>
      <c r="G25" s="44">
        <v>31001.32</v>
      </c>
      <c r="H25" s="44">
        <v>0</v>
      </c>
      <c r="I25" s="51"/>
      <c r="J25" s="44">
        <f t="shared" si="18"/>
        <v>-5002.4010000000126</v>
      </c>
      <c r="K25" s="44">
        <f t="shared" si="19"/>
        <v>-2501.1809999999969</v>
      </c>
      <c r="L25" s="44">
        <f t="shared" si="20"/>
        <v>0</v>
      </c>
      <c r="M25" s="44">
        <f t="shared" si="21"/>
        <v>-2501.2200000000012</v>
      </c>
      <c r="N25" s="44">
        <f t="shared" si="22"/>
        <v>0</v>
      </c>
      <c r="O25" s="47"/>
      <c r="P25" s="44">
        <f t="shared" si="23"/>
        <v>313834.34899999999</v>
      </c>
      <c r="Q25" s="44">
        <f>104381.83-2501.181</f>
        <v>101880.649</v>
      </c>
      <c r="R25" s="44">
        <v>183453.6</v>
      </c>
      <c r="S25" s="44">
        <v>28500.1</v>
      </c>
      <c r="T25" s="44">
        <v>0</v>
      </c>
      <c r="U25" s="48"/>
      <c r="V25" s="53"/>
      <c r="W25" s="55"/>
    </row>
    <row r="26" spans="1:23" ht="17.25" customHeight="1">
      <c r="A26" s="142" t="s">
        <v>215</v>
      </c>
      <c r="B26" s="159" t="s">
        <v>216</v>
      </c>
      <c r="C26" s="22" t="s">
        <v>8</v>
      </c>
      <c r="D26" s="44">
        <v>10000</v>
      </c>
      <c r="E26" s="44">
        <v>5000</v>
      </c>
      <c r="F26" s="44">
        <v>0</v>
      </c>
      <c r="G26" s="44">
        <v>5000</v>
      </c>
      <c r="H26" s="44">
        <v>0</v>
      </c>
      <c r="I26" s="51"/>
      <c r="J26" s="44">
        <f t="shared" si="18"/>
        <v>-5002.3809999999994</v>
      </c>
      <c r="K26" s="44">
        <f t="shared" si="19"/>
        <v>-2501.181</v>
      </c>
      <c r="L26" s="44">
        <f t="shared" si="20"/>
        <v>0</v>
      </c>
      <c r="M26" s="44">
        <f t="shared" si="21"/>
        <v>-2501.1999999999998</v>
      </c>
      <c r="N26" s="44">
        <f t="shared" si="22"/>
        <v>0</v>
      </c>
      <c r="O26" s="47"/>
      <c r="P26" s="44">
        <f t="shared" si="23"/>
        <v>4997.6190000000006</v>
      </c>
      <c r="Q26" s="44">
        <f>5000-2501.181</f>
        <v>2498.819</v>
      </c>
      <c r="R26" s="44">
        <v>0</v>
      </c>
      <c r="S26" s="44">
        <v>2498.8000000000002</v>
      </c>
      <c r="T26" s="44">
        <v>0</v>
      </c>
      <c r="U26" s="48"/>
      <c r="V26" s="53"/>
      <c r="W26" s="55"/>
    </row>
    <row r="27" spans="1:23" ht="125.25" customHeight="1">
      <c r="A27" s="142"/>
      <c r="B27" s="159"/>
      <c r="C27" s="22">
        <v>2021</v>
      </c>
      <c r="D27" s="44">
        <v>10000</v>
      </c>
      <c r="E27" s="44">
        <v>5000</v>
      </c>
      <c r="F27" s="44">
        <v>0</v>
      </c>
      <c r="G27" s="44">
        <v>5000</v>
      </c>
      <c r="H27" s="44">
        <v>0</v>
      </c>
      <c r="I27" s="51"/>
      <c r="J27" s="44">
        <f>P27-D27</f>
        <v>-5002.3809999999994</v>
      </c>
      <c r="K27" s="44">
        <f t="shared" si="19"/>
        <v>-2501.181</v>
      </c>
      <c r="L27" s="44">
        <f t="shared" si="20"/>
        <v>0</v>
      </c>
      <c r="M27" s="44">
        <f>S27-G27</f>
        <v>-2501.1999999999998</v>
      </c>
      <c r="N27" s="44">
        <f t="shared" si="22"/>
        <v>0</v>
      </c>
      <c r="O27" s="47"/>
      <c r="P27" s="44">
        <f t="shared" si="23"/>
        <v>4997.6190000000006</v>
      </c>
      <c r="Q27" s="44">
        <f>5000-2501.181</f>
        <v>2498.819</v>
      </c>
      <c r="R27" s="44">
        <v>0</v>
      </c>
      <c r="S27" s="44">
        <v>2498.8000000000002</v>
      </c>
      <c r="T27" s="44">
        <v>0</v>
      </c>
      <c r="U27" s="48"/>
      <c r="V27" s="52" t="s">
        <v>334</v>
      </c>
      <c r="W27" s="55"/>
    </row>
    <row r="28" spans="1:23" ht="15" customHeight="1">
      <c r="A28" s="142" t="s">
        <v>217</v>
      </c>
      <c r="B28" s="157" t="s">
        <v>218</v>
      </c>
      <c r="C28" s="22" t="s">
        <v>8</v>
      </c>
      <c r="D28" s="44">
        <v>36942.600000000006</v>
      </c>
      <c r="E28" s="44">
        <v>36942.600000000006</v>
      </c>
      <c r="F28" s="44">
        <v>0</v>
      </c>
      <c r="G28" s="44">
        <v>0</v>
      </c>
      <c r="H28" s="44">
        <v>0</v>
      </c>
      <c r="I28" s="146"/>
      <c r="J28" s="44">
        <f t="shared" si="11"/>
        <v>-2798.8190000000104</v>
      </c>
      <c r="K28" s="44">
        <f t="shared" si="12"/>
        <v>-2798.8190000000104</v>
      </c>
      <c r="L28" s="44">
        <f t="shared" si="13"/>
        <v>0</v>
      </c>
      <c r="M28" s="44">
        <f t="shared" si="14"/>
        <v>0</v>
      </c>
      <c r="N28" s="44">
        <f t="shared" si="15"/>
        <v>0</v>
      </c>
      <c r="O28" s="149"/>
      <c r="P28" s="44">
        <f t="shared" si="6"/>
        <v>34143.780999999995</v>
      </c>
      <c r="Q28" s="44">
        <f>36942.6-2798.819</f>
        <v>34143.780999999995</v>
      </c>
      <c r="R28" s="44">
        <v>0</v>
      </c>
      <c r="S28" s="44">
        <v>0</v>
      </c>
      <c r="T28" s="44">
        <v>0</v>
      </c>
      <c r="U28" s="153"/>
      <c r="V28" s="153"/>
      <c r="W28" s="55"/>
    </row>
    <row r="29" spans="1:23" ht="69" customHeight="1">
      <c r="A29" s="142"/>
      <c r="B29" s="158"/>
      <c r="C29" s="22">
        <v>2021</v>
      </c>
      <c r="D29" s="44">
        <v>10414.200000000001</v>
      </c>
      <c r="E29" s="44">
        <v>10414.200000000001</v>
      </c>
      <c r="F29" s="44">
        <v>0</v>
      </c>
      <c r="G29" s="44">
        <v>0</v>
      </c>
      <c r="H29" s="44">
        <v>0</v>
      </c>
      <c r="I29" s="161"/>
      <c r="J29" s="44">
        <f t="shared" si="11"/>
        <v>-2798.8189999999995</v>
      </c>
      <c r="K29" s="44">
        <f t="shared" si="12"/>
        <v>-2798.8189999999995</v>
      </c>
      <c r="L29" s="44">
        <f t="shared" si="13"/>
        <v>0</v>
      </c>
      <c r="M29" s="44">
        <f t="shared" si="14"/>
        <v>0</v>
      </c>
      <c r="N29" s="44">
        <f t="shared" si="15"/>
        <v>0</v>
      </c>
      <c r="O29" s="149"/>
      <c r="P29" s="44">
        <f t="shared" si="6"/>
        <v>7615.3810000000012</v>
      </c>
      <c r="Q29" s="44">
        <f>10414.2-2798.819</f>
        <v>7615.3810000000012</v>
      </c>
      <c r="R29" s="44">
        <v>0</v>
      </c>
      <c r="S29" s="44">
        <v>0</v>
      </c>
      <c r="T29" s="44">
        <v>0</v>
      </c>
      <c r="U29" s="153"/>
      <c r="V29" s="154"/>
      <c r="W29" s="55"/>
    </row>
    <row r="30" spans="1:23" ht="16.5" customHeight="1">
      <c r="A30" s="133" t="s">
        <v>314</v>
      </c>
      <c r="B30" s="157" t="s">
        <v>221</v>
      </c>
      <c r="C30" s="22" t="s">
        <v>8</v>
      </c>
      <c r="D30" s="44">
        <v>36942.600000000006</v>
      </c>
      <c r="E30" s="44">
        <v>36942.600000000006</v>
      </c>
      <c r="F30" s="44">
        <v>0</v>
      </c>
      <c r="G30" s="44">
        <v>0</v>
      </c>
      <c r="H30" s="44">
        <v>0</v>
      </c>
      <c r="I30" s="47"/>
      <c r="J30" s="44">
        <f t="shared" si="11"/>
        <v>-2798.8190000000104</v>
      </c>
      <c r="K30" s="44">
        <f>Q30-E30</f>
        <v>-2798.8190000000104</v>
      </c>
      <c r="L30" s="44">
        <f t="shared" si="13"/>
        <v>0</v>
      </c>
      <c r="M30" s="44">
        <f t="shared" si="14"/>
        <v>0</v>
      </c>
      <c r="N30" s="44">
        <f t="shared" si="15"/>
        <v>0</v>
      </c>
      <c r="O30" s="146"/>
      <c r="P30" s="44">
        <f t="shared" si="6"/>
        <v>34143.780999999995</v>
      </c>
      <c r="Q30" s="44">
        <f>36942.6-2798.819</f>
        <v>34143.780999999995</v>
      </c>
      <c r="R30" s="44">
        <v>0</v>
      </c>
      <c r="S30" s="44">
        <v>0</v>
      </c>
      <c r="T30" s="44">
        <v>0</v>
      </c>
      <c r="U30" s="153"/>
      <c r="V30" s="153"/>
      <c r="W30" s="55"/>
    </row>
    <row r="31" spans="1:23" ht="127.5" customHeight="1">
      <c r="A31" s="143"/>
      <c r="B31" s="158"/>
      <c r="C31" s="22">
        <v>2021</v>
      </c>
      <c r="D31" s="44">
        <v>10414.200000000001</v>
      </c>
      <c r="E31" s="44">
        <v>10414.200000000001</v>
      </c>
      <c r="F31" s="44">
        <v>0</v>
      </c>
      <c r="G31" s="44">
        <v>0</v>
      </c>
      <c r="H31" s="44">
        <v>0</v>
      </c>
      <c r="I31" s="47"/>
      <c r="J31" s="44">
        <f t="shared" si="11"/>
        <v>-2798.8189999999995</v>
      </c>
      <c r="K31" s="44">
        <f t="shared" si="12"/>
        <v>-2798.8189999999995</v>
      </c>
      <c r="L31" s="44">
        <f t="shared" si="13"/>
        <v>0</v>
      </c>
      <c r="M31" s="44">
        <f t="shared" si="14"/>
        <v>0</v>
      </c>
      <c r="N31" s="44">
        <f t="shared" si="15"/>
        <v>0</v>
      </c>
      <c r="O31" s="147"/>
      <c r="P31" s="44">
        <f t="shared" si="6"/>
        <v>7615.3810000000012</v>
      </c>
      <c r="Q31" s="44">
        <f>10414.2-2798.819</f>
        <v>7615.3810000000012</v>
      </c>
      <c r="R31" s="44">
        <v>0</v>
      </c>
      <c r="S31" s="44">
        <v>0</v>
      </c>
      <c r="T31" s="44">
        <v>0</v>
      </c>
      <c r="U31" s="153"/>
      <c r="V31" s="153"/>
      <c r="W31" s="55"/>
    </row>
    <row r="32" spans="1:23" ht="15" customHeight="1">
      <c r="A32" s="142" t="s">
        <v>231</v>
      </c>
      <c r="B32" s="160" t="s">
        <v>232</v>
      </c>
      <c r="C32" s="22" t="s">
        <v>8</v>
      </c>
      <c r="D32" s="44">
        <v>22390</v>
      </c>
      <c r="E32" s="44">
        <v>22390</v>
      </c>
      <c r="F32" s="44">
        <v>0</v>
      </c>
      <c r="G32" s="44">
        <v>0</v>
      </c>
      <c r="H32" s="44">
        <v>0</v>
      </c>
      <c r="I32" s="149"/>
      <c r="J32" s="44">
        <f t="shared" si="11"/>
        <v>-2798.8189999999995</v>
      </c>
      <c r="K32" s="44">
        <f t="shared" si="12"/>
        <v>-2798.8189999999995</v>
      </c>
      <c r="L32" s="44">
        <f t="shared" si="13"/>
        <v>0</v>
      </c>
      <c r="M32" s="44">
        <f t="shared" si="14"/>
        <v>0</v>
      </c>
      <c r="N32" s="44">
        <f t="shared" si="15"/>
        <v>0</v>
      </c>
      <c r="O32" s="149"/>
      <c r="P32" s="44">
        <f t="shared" si="6"/>
        <v>19591.181</v>
      </c>
      <c r="Q32" s="44">
        <f>22390-2798.819</f>
        <v>19591.181</v>
      </c>
      <c r="R32" s="44">
        <v>0</v>
      </c>
      <c r="S32" s="44">
        <v>0</v>
      </c>
      <c r="T32" s="44">
        <v>0</v>
      </c>
      <c r="U32" s="149"/>
      <c r="V32" s="153" t="s">
        <v>337</v>
      </c>
      <c r="W32" s="55"/>
    </row>
    <row r="33" spans="1:23" ht="162.75" customHeight="1">
      <c r="A33" s="142"/>
      <c r="B33" s="160"/>
      <c r="C33" s="22">
        <v>2021</v>
      </c>
      <c r="D33" s="44">
        <v>7400</v>
      </c>
      <c r="E33" s="44">
        <v>7400</v>
      </c>
      <c r="F33" s="44">
        <v>0</v>
      </c>
      <c r="G33" s="44">
        <v>0</v>
      </c>
      <c r="H33" s="44">
        <v>0</v>
      </c>
      <c r="I33" s="149"/>
      <c r="J33" s="44">
        <f t="shared" si="11"/>
        <v>-2798.8189999999995</v>
      </c>
      <c r="K33" s="44">
        <f t="shared" si="12"/>
        <v>-2798.8189999999995</v>
      </c>
      <c r="L33" s="44">
        <f t="shared" si="13"/>
        <v>0</v>
      </c>
      <c r="M33" s="44">
        <f t="shared" si="14"/>
        <v>0</v>
      </c>
      <c r="N33" s="44">
        <f t="shared" si="15"/>
        <v>0</v>
      </c>
      <c r="O33" s="149"/>
      <c r="P33" s="44">
        <f t="shared" si="6"/>
        <v>4601.1810000000005</v>
      </c>
      <c r="Q33" s="44">
        <f>7400-2798.819</f>
        <v>4601.1810000000005</v>
      </c>
      <c r="R33" s="44">
        <v>0</v>
      </c>
      <c r="S33" s="44">
        <v>0</v>
      </c>
      <c r="T33" s="44">
        <v>0</v>
      </c>
      <c r="U33" s="149"/>
      <c r="V33" s="153"/>
      <c r="W33" s="55"/>
    </row>
    <row r="34" spans="1:23" ht="13.5" customHeight="1">
      <c r="W34" s="55"/>
    </row>
  </sheetData>
  <mergeCells count="67">
    <mergeCell ref="I28:I29"/>
    <mergeCell ref="O28:O29"/>
    <mergeCell ref="A22:A23"/>
    <mergeCell ref="A24:A25"/>
    <mergeCell ref="A26:A27"/>
    <mergeCell ref="A30:A31"/>
    <mergeCell ref="B30:B31"/>
    <mergeCell ref="A20:A21"/>
    <mergeCell ref="A28:A29"/>
    <mergeCell ref="B28:B29"/>
    <mergeCell ref="A32:A33"/>
    <mergeCell ref="B32:B33"/>
    <mergeCell ref="I32:I33"/>
    <mergeCell ref="O32:O33"/>
    <mergeCell ref="U32:U33"/>
    <mergeCell ref="V32:V33"/>
    <mergeCell ref="V28:V29"/>
    <mergeCell ref="B20:B21"/>
    <mergeCell ref="V16:V17"/>
    <mergeCell ref="O30:O31"/>
    <mergeCell ref="U30:U31"/>
    <mergeCell ref="V30:V31"/>
    <mergeCell ref="U28:U29"/>
    <mergeCell ref="O16:O17"/>
    <mergeCell ref="U16:U17"/>
    <mergeCell ref="B16:B17"/>
    <mergeCell ref="I16:I17"/>
    <mergeCell ref="B22:B23"/>
    <mergeCell ref="B24:B25"/>
    <mergeCell ref="B26:B27"/>
    <mergeCell ref="B18:B19"/>
    <mergeCell ref="A2:V2"/>
    <mergeCell ref="A4:I4"/>
    <mergeCell ref="J4:N4"/>
    <mergeCell ref="O4:U4"/>
    <mergeCell ref="V4:V5"/>
    <mergeCell ref="A6:A7"/>
    <mergeCell ref="B6:B7"/>
    <mergeCell ref="I6:I7"/>
    <mergeCell ref="O6:O7"/>
    <mergeCell ref="U6:U7"/>
    <mergeCell ref="V20:V21"/>
    <mergeCell ref="O20:O21"/>
    <mergeCell ref="U20:U21"/>
    <mergeCell ref="U18:U19"/>
    <mergeCell ref="V6:V7"/>
    <mergeCell ref="O10:O11"/>
    <mergeCell ref="U10:U11"/>
    <mergeCell ref="V10:V11"/>
    <mergeCell ref="O8:O9"/>
    <mergeCell ref="O18:O19"/>
    <mergeCell ref="B12:B13"/>
    <mergeCell ref="A12:A13"/>
    <mergeCell ref="U8:U9"/>
    <mergeCell ref="V8:V9"/>
    <mergeCell ref="V18:V19"/>
    <mergeCell ref="A10:A11"/>
    <mergeCell ref="B10:B11"/>
    <mergeCell ref="I10:I11"/>
    <mergeCell ref="A8:A9"/>
    <mergeCell ref="B8:B9"/>
    <mergeCell ref="I8:I9"/>
    <mergeCell ref="A16:A17"/>
    <mergeCell ref="A18:A19"/>
    <mergeCell ref="B14:B15"/>
    <mergeCell ref="A14:A15"/>
    <mergeCell ref="V14:V15"/>
  </mergeCells>
  <pageMargins left="0.43307086614173229" right="0.39370078740157483" top="1.1811023622047245" bottom="0.74803149606299213" header="0.51181102362204722" footer="0.31496062992125984"/>
  <pageSetup paperSize="9" scale="48" fitToHeight="0" orientation="landscape" r:id="rId1"/>
  <headerFooter>
    <oddHeader>&amp;C&amp;"Times New Roman,обычный"&amp;10 16</oddHeader>
  </headerFooter>
  <rowBreaks count="1" manualBreakCount="1">
    <brk id="27" max="21" man="1"/>
  </rowBreaks>
</worksheet>
</file>

<file path=xl/worksheets/sheet3.xml><?xml version="1.0" encoding="utf-8"?>
<worksheet xmlns="http://schemas.openxmlformats.org/spreadsheetml/2006/main" xmlns:r="http://schemas.openxmlformats.org/officeDocument/2006/relationships">
  <sheetPr>
    <tabColor theme="7" tint="0.59999389629810485"/>
  </sheetPr>
  <dimension ref="A1:W9"/>
  <sheetViews>
    <sheetView workbookViewId="0">
      <selection activeCell="H29" sqref="H29"/>
    </sheetView>
  </sheetViews>
  <sheetFormatPr defaultRowHeight="15"/>
  <cols>
    <col min="2" max="2" width="22.140625" customWidth="1"/>
    <col min="3" max="3" width="11.140625" customWidth="1"/>
    <col min="22" max="22" width="12.85546875" customWidth="1"/>
    <col min="23" max="23" width="17.5703125" customWidth="1"/>
  </cols>
  <sheetData>
    <row r="1" spans="1:23">
      <c r="A1" s="155" t="s">
        <v>326</v>
      </c>
      <c r="B1" s="155" t="s">
        <v>327</v>
      </c>
      <c r="C1" s="155" t="s">
        <v>328</v>
      </c>
      <c r="D1" s="152" t="s">
        <v>329</v>
      </c>
      <c r="E1" s="152"/>
      <c r="F1" s="152"/>
      <c r="G1" s="152"/>
      <c r="H1" s="152"/>
      <c r="I1" s="152"/>
      <c r="J1" s="152"/>
      <c r="K1" s="152" t="s">
        <v>306</v>
      </c>
      <c r="L1" s="152"/>
      <c r="M1" s="152"/>
      <c r="N1" s="152"/>
      <c r="O1" s="152"/>
      <c r="P1" s="152" t="s">
        <v>330</v>
      </c>
      <c r="Q1" s="152"/>
      <c r="R1" s="152"/>
      <c r="S1" s="152"/>
      <c r="T1" s="152"/>
      <c r="U1" s="152"/>
      <c r="V1" s="152"/>
      <c r="W1" s="152" t="s">
        <v>307</v>
      </c>
    </row>
    <row r="2" spans="1:23" ht="76.5">
      <c r="A2" s="169"/>
      <c r="B2" s="169"/>
      <c r="C2" s="169"/>
      <c r="D2" s="35" t="s">
        <v>331</v>
      </c>
      <c r="E2" s="34" t="s">
        <v>8</v>
      </c>
      <c r="F2" s="34" t="s">
        <v>9</v>
      </c>
      <c r="G2" s="34" t="s">
        <v>10</v>
      </c>
      <c r="H2" s="34" t="s">
        <v>11</v>
      </c>
      <c r="I2" s="34" t="s">
        <v>12</v>
      </c>
      <c r="J2" s="34" t="s">
        <v>332</v>
      </c>
      <c r="K2" s="34" t="s">
        <v>8</v>
      </c>
      <c r="L2" s="34" t="s">
        <v>9</v>
      </c>
      <c r="M2" s="34" t="s">
        <v>10</v>
      </c>
      <c r="N2" s="34" t="s">
        <v>11</v>
      </c>
      <c r="O2" s="34" t="s">
        <v>12</v>
      </c>
      <c r="P2" s="34" t="s">
        <v>333</v>
      </c>
      <c r="Q2" s="34" t="s">
        <v>8</v>
      </c>
      <c r="R2" s="34" t="s">
        <v>9</v>
      </c>
      <c r="S2" s="34" t="s">
        <v>10</v>
      </c>
      <c r="T2" s="34" t="s">
        <v>11</v>
      </c>
      <c r="U2" s="34" t="s">
        <v>12</v>
      </c>
      <c r="V2" s="34" t="s">
        <v>332</v>
      </c>
      <c r="W2" s="152"/>
    </row>
    <row r="3" spans="1:23">
      <c r="A3" s="28"/>
      <c r="B3" s="162" t="s">
        <v>184</v>
      </c>
      <c r="C3" s="163"/>
      <c r="D3" s="163"/>
      <c r="E3" s="163"/>
      <c r="F3" s="163"/>
      <c r="G3" s="163"/>
      <c r="H3" s="163"/>
      <c r="I3" s="163"/>
      <c r="J3" s="163"/>
      <c r="K3" s="163"/>
      <c r="L3" s="163"/>
      <c r="M3" s="163"/>
      <c r="N3" s="163"/>
      <c r="O3" s="163"/>
      <c r="P3" s="164"/>
      <c r="Q3" s="163"/>
      <c r="R3" s="163"/>
      <c r="S3" s="163"/>
      <c r="T3" s="163"/>
      <c r="U3" s="163"/>
      <c r="V3" s="163"/>
      <c r="W3" s="165"/>
    </row>
    <row r="4" spans="1:23" ht="15" customHeight="1">
      <c r="A4" s="166">
        <v>3</v>
      </c>
      <c r="B4" s="135" t="s">
        <v>216</v>
      </c>
      <c r="C4" s="167"/>
      <c r="D4" s="30" t="s">
        <v>8</v>
      </c>
      <c r="E4" s="36">
        <f>SUM(E5:E9)</f>
        <v>200000</v>
      </c>
      <c r="F4" s="36">
        <f>SUM(F5:F9)</f>
        <v>5000</v>
      </c>
      <c r="G4" s="36">
        <f>SUM(G5:G9)</f>
        <v>190000</v>
      </c>
      <c r="H4" s="36">
        <f>SUM(H5:H9)</f>
        <v>5000</v>
      </c>
      <c r="I4" s="36">
        <f>SUM(I5:I9)</f>
        <v>0</v>
      </c>
      <c r="J4" s="37"/>
      <c r="K4" s="29">
        <f t="shared" ref="K4:O5" si="0">Q4-E4</f>
        <v>-100047.39099999999</v>
      </c>
      <c r="L4" s="29">
        <f t="shared" si="0"/>
        <v>-2501.181</v>
      </c>
      <c r="M4" s="29">
        <f t="shared" si="0"/>
        <v>-95045.01</v>
      </c>
      <c r="N4" s="29">
        <f t="shared" si="0"/>
        <v>-2501.1999999999998</v>
      </c>
      <c r="O4" s="29">
        <f t="shared" si="0"/>
        <v>0</v>
      </c>
      <c r="P4" s="168"/>
      <c r="Q4" s="33">
        <f t="shared" ref="Q4:Q5" si="1">SUM(R4:U4)</f>
        <v>99952.609000000011</v>
      </c>
      <c r="R4" s="33">
        <f>5000-2501.181</f>
        <v>2498.819</v>
      </c>
      <c r="S4" s="38">
        <f>S5</f>
        <v>94954.99</v>
      </c>
      <c r="T4" s="34">
        <v>2498.8000000000002</v>
      </c>
      <c r="U4" s="33">
        <v>0</v>
      </c>
      <c r="V4" s="33">
        <v>0</v>
      </c>
      <c r="W4" s="153" t="s">
        <v>338</v>
      </c>
    </row>
    <row r="5" spans="1:23" ht="19.5" customHeight="1">
      <c r="A5" s="166"/>
      <c r="B5" s="135"/>
      <c r="C5" s="167"/>
      <c r="D5" s="30">
        <v>2021</v>
      </c>
      <c r="E5" s="36">
        <f>SUM(F5:I5)</f>
        <v>200000</v>
      </c>
      <c r="F5" s="36">
        <v>5000</v>
      </c>
      <c r="G5" s="36">
        <v>190000</v>
      </c>
      <c r="H5" s="36">
        <v>5000</v>
      </c>
      <c r="I5" s="36">
        <v>0</v>
      </c>
      <c r="J5" s="39"/>
      <c r="K5" s="29">
        <f t="shared" si="0"/>
        <v>-100047.39099999999</v>
      </c>
      <c r="L5" s="29">
        <f t="shared" si="0"/>
        <v>-2501.181</v>
      </c>
      <c r="M5" s="29">
        <f>S5-G5</f>
        <v>-95045.01</v>
      </c>
      <c r="N5" s="29">
        <f t="shared" si="0"/>
        <v>-2501.1999999999998</v>
      </c>
      <c r="O5" s="29">
        <f t="shared" si="0"/>
        <v>0</v>
      </c>
      <c r="P5" s="168"/>
      <c r="Q5" s="33">
        <f t="shared" si="1"/>
        <v>99952.609000000011</v>
      </c>
      <c r="R5" s="33">
        <f>5000-2501.181</f>
        <v>2498.819</v>
      </c>
      <c r="S5" s="40">
        <v>94954.99</v>
      </c>
      <c r="T5" s="34">
        <v>2498.8000000000002</v>
      </c>
      <c r="U5" s="33">
        <v>0</v>
      </c>
      <c r="V5" s="33">
        <v>0</v>
      </c>
      <c r="W5" s="153"/>
    </row>
    <row r="6" spans="1:23">
      <c r="A6" s="166"/>
      <c r="B6" s="135"/>
      <c r="C6" s="167"/>
      <c r="D6" s="30">
        <v>2022</v>
      </c>
      <c r="E6" s="36">
        <f>SUM(F6:I6)</f>
        <v>0</v>
      </c>
      <c r="F6" s="36">
        <v>0</v>
      </c>
      <c r="G6" s="36">
        <v>0</v>
      </c>
      <c r="H6" s="36">
        <v>0</v>
      </c>
      <c r="I6" s="36">
        <v>0</v>
      </c>
      <c r="J6" s="41"/>
      <c r="K6" s="36">
        <v>2022</v>
      </c>
      <c r="L6" s="36">
        <f>SUM(M6:P6)</f>
        <v>0</v>
      </c>
      <c r="M6" s="36">
        <v>0</v>
      </c>
      <c r="N6" s="36">
        <v>0</v>
      </c>
      <c r="O6" s="36">
        <v>0</v>
      </c>
      <c r="P6" s="168"/>
      <c r="Q6" s="36">
        <v>2022</v>
      </c>
      <c r="R6" s="36">
        <f>SUM(S6:V6)</f>
        <v>0</v>
      </c>
      <c r="S6" s="36">
        <v>0</v>
      </c>
      <c r="T6" s="36">
        <v>0</v>
      </c>
      <c r="U6" s="36">
        <v>0</v>
      </c>
      <c r="V6" s="36">
        <v>0</v>
      </c>
      <c r="W6" s="153"/>
    </row>
    <row r="7" spans="1:23">
      <c r="A7" s="166"/>
      <c r="B7" s="135"/>
      <c r="C7" s="167"/>
      <c r="D7" s="30">
        <v>2023</v>
      </c>
      <c r="E7" s="36">
        <f>SUM(F7:I7)</f>
        <v>0</v>
      </c>
      <c r="F7" s="36">
        <v>0</v>
      </c>
      <c r="G7" s="36">
        <v>0</v>
      </c>
      <c r="H7" s="36">
        <v>0</v>
      </c>
      <c r="I7" s="36">
        <v>0</v>
      </c>
      <c r="J7" s="41"/>
      <c r="K7" s="36">
        <v>2023</v>
      </c>
      <c r="L7" s="36">
        <f>SUM(M7:P7)</f>
        <v>0</v>
      </c>
      <c r="M7" s="36">
        <v>0</v>
      </c>
      <c r="N7" s="36">
        <v>0</v>
      </c>
      <c r="O7" s="36">
        <v>0</v>
      </c>
      <c r="P7" s="168"/>
      <c r="Q7" s="36">
        <v>2023</v>
      </c>
      <c r="R7" s="36">
        <f>SUM(S7:V7)</f>
        <v>0</v>
      </c>
      <c r="S7" s="36">
        <v>0</v>
      </c>
      <c r="T7" s="36">
        <v>0</v>
      </c>
      <c r="U7" s="36">
        <v>0</v>
      </c>
      <c r="V7" s="36">
        <v>0</v>
      </c>
      <c r="W7" s="153"/>
    </row>
    <row r="8" spans="1:23">
      <c r="A8" s="166"/>
      <c r="B8" s="135"/>
      <c r="C8" s="167"/>
      <c r="D8" s="30">
        <v>2024</v>
      </c>
      <c r="E8" s="36">
        <f>SUM(F8:I8)</f>
        <v>0</v>
      </c>
      <c r="F8" s="36">
        <v>0</v>
      </c>
      <c r="G8" s="36">
        <v>0</v>
      </c>
      <c r="H8" s="36">
        <v>0</v>
      </c>
      <c r="I8" s="36">
        <v>0</v>
      </c>
      <c r="J8" s="41"/>
      <c r="K8" s="36">
        <v>2024</v>
      </c>
      <c r="L8" s="36">
        <f>SUM(M8:P8)</f>
        <v>0</v>
      </c>
      <c r="M8" s="36">
        <v>0</v>
      </c>
      <c r="N8" s="36">
        <v>0</v>
      </c>
      <c r="O8" s="36">
        <v>0</v>
      </c>
      <c r="P8" s="168"/>
      <c r="Q8" s="36">
        <v>2024</v>
      </c>
      <c r="R8" s="36">
        <f>SUM(S8:V8)</f>
        <v>0</v>
      </c>
      <c r="S8" s="36">
        <v>0</v>
      </c>
      <c r="T8" s="36">
        <v>0</v>
      </c>
      <c r="U8" s="36">
        <v>0</v>
      </c>
      <c r="V8" s="36">
        <v>0</v>
      </c>
      <c r="W8" s="153"/>
    </row>
    <row r="9" spans="1:23" ht="72.75" customHeight="1">
      <c r="A9" s="166"/>
      <c r="B9" s="135"/>
      <c r="C9" s="167"/>
      <c r="D9" s="30">
        <v>2025</v>
      </c>
      <c r="E9" s="36">
        <f>SUM(F9:I9)</f>
        <v>0</v>
      </c>
      <c r="F9" s="36">
        <v>0</v>
      </c>
      <c r="G9" s="36">
        <v>0</v>
      </c>
      <c r="H9" s="36">
        <v>0</v>
      </c>
      <c r="I9" s="36">
        <v>0</v>
      </c>
      <c r="J9" s="41"/>
      <c r="K9" s="36">
        <v>2025</v>
      </c>
      <c r="L9" s="36">
        <f>SUM(M9:P9)</f>
        <v>0</v>
      </c>
      <c r="M9" s="36">
        <v>0</v>
      </c>
      <c r="N9" s="36">
        <v>0</v>
      </c>
      <c r="O9" s="36">
        <v>0</v>
      </c>
      <c r="P9" s="168"/>
      <c r="Q9" s="36">
        <v>2025</v>
      </c>
      <c r="R9" s="36">
        <f>SUM(S9:V9)</f>
        <v>0</v>
      </c>
      <c r="S9" s="36">
        <v>0</v>
      </c>
      <c r="T9" s="36">
        <v>0</v>
      </c>
      <c r="U9" s="36">
        <v>0</v>
      </c>
      <c r="V9" s="36">
        <v>0</v>
      </c>
      <c r="W9" s="153"/>
    </row>
  </sheetData>
  <mergeCells count="13">
    <mergeCell ref="W1:W2"/>
    <mergeCell ref="B3:W3"/>
    <mergeCell ref="A4:A9"/>
    <mergeCell ref="B4:B9"/>
    <mergeCell ref="C4:C9"/>
    <mergeCell ref="P4:P9"/>
    <mergeCell ref="W4:W9"/>
    <mergeCell ref="A1:A2"/>
    <mergeCell ref="B1:B2"/>
    <mergeCell ref="C1:C2"/>
    <mergeCell ref="D1:J1"/>
    <mergeCell ref="K1:O1"/>
    <mergeCell ref="P1:V1"/>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План реализации (2021-2025)</vt:lpstr>
      <vt:lpstr>11б. Спр план</vt:lpstr>
      <vt:lpstr>справка ОКС</vt:lpstr>
      <vt:lpstr>'План реализации (2021-2025)'!Заголовки_для_печати</vt:lpstr>
      <vt:lpstr>'11б. Спр план'!Область_печати</vt:lpstr>
      <vt:lpstr>'План реализации (2021-2025)'!Область_печати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odmitrieva</dc:creator>
  <cp:lastModifiedBy>odmitrieva</cp:lastModifiedBy>
  <cp:lastPrinted>2021-02-10T08:32:52Z</cp:lastPrinted>
  <dcterms:created xsi:type="dcterms:W3CDTF">2020-11-05T07:58:17Z</dcterms:created>
  <dcterms:modified xsi:type="dcterms:W3CDTF">2021-02-24T14:46:15Z</dcterms:modified>
</cp:coreProperties>
</file>