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shintseva\Desktop\ГП\ОТЧЕТЫ\2022\ОТЧЕТ за 6 мес\ГП Экономический потенциал +\"/>
    </mc:Choice>
  </mc:AlternateContent>
  <bookViews>
    <workbookView xWindow="-120" yWindow="-120" windowWidth="29040" windowHeight="15840"/>
  </bookViews>
  <sheets>
    <sheet name="отчет План реализации" sheetId="1" r:id="rId1"/>
  </sheets>
  <definedNames>
    <definedName name="_xlnm._FilterDatabase" localSheetId="0" hidden="1">'отчет План реализации'!$A$3:$M$504</definedName>
  </definedNames>
  <calcPr calcId="152511"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8" i="1" l="1"/>
  <c r="J7" i="1"/>
  <c r="J6" i="1"/>
  <c r="F367" i="1" l="1"/>
  <c r="F368" i="1"/>
  <c r="F369" i="1"/>
  <c r="F366" i="1"/>
  <c r="E367" i="1"/>
  <c r="E368" i="1"/>
  <c r="E369" i="1"/>
  <c r="E366" i="1"/>
  <c r="D368" i="1"/>
  <c r="D369" i="1"/>
  <c r="D367" i="1"/>
  <c r="D366" i="1"/>
  <c r="J15" i="1" l="1"/>
  <c r="J19" i="1" s="1"/>
  <c r="E309" i="1" l="1"/>
  <c r="F309" i="1"/>
  <c r="E308" i="1"/>
  <c r="F308" i="1"/>
  <c r="E307" i="1"/>
  <c r="E306" i="1"/>
  <c r="D309" i="1"/>
  <c r="D308" i="1"/>
  <c r="D307" i="1"/>
  <c r="D306" i="1"/>
  <c r="J140" i="1" l="1"/>
  <c r="G147" i="1"/>
  <c r="J130" i="1"/>
  <c r="J95" i="1"/>
  <c r="J68" i="1"/>
  <c r="J67" i="1"/>
  <c r="J66" i="1"/>
  <c r="J65" i="1" l="1"/>
  <c r="G421" i="1"/>
  <c r="J368" i="1"/>
  <c r="J367" i="1"/>
  <c r="J366" i="1"/>
  <c r="J348" i="1"/>
  <c r="J347" i="1"/>
  <c r="J346" i="1"/>
  <c r="G361" i="1"/>
  <c r="G356" i="1"/>
  <c r="J365" i="1" l="1"/>
  <c r="J345" i="1"/>
  <c r="J480" i="1"/>
  <c r="G486" i="1"/>
  <c r="J433" i="1" l="1"/>
  <c r="J432" i="1"/>
  <c r="J431" i="1"/>
  <c r="G476" i="1"/>
  <c r="E434" i="1"/>
  <c r="F434" i="1"/>
  <c r="E433" i="1"/>
  <c r="F433" i="1"/>
  <c r="E432" i="1"/>
  <c r="F432" i="1"/>
  <c r="E431" i="1"/>
  <c r="F431" i="1"/>
  <c r="D434" i="1"/>
  <c r="D433" i="1"/>
  <c r="D432" i="1"/>
  <c r="D431" i="1"/>
  <c r="G471" i="1"/>
  <c r="J430" i="1" l="1"/>
  <c r="G446" i="1"/>
  <c r="G441" i="1"/>
  <c r="J398" i="1" l="1"/>
  <c r="J397" i="1"/>
  <c r="J396" i="1"/>
  <c r="J403" i="1"/>
  <c r="J402" i="1"/>
  <c r="J401" i="1"/>
  <c r="J308" i="1"/>
  <c r="J307" i="1"/>
  <c r="J306" i="1"/>
  <c r="F327" i="1"/>
  <c r="F307" i="1" s="1"/>
  <c r="F326" i="1"/>
  <c r="F306" i="1" s="1"/>
  <c r="J395" i="1" l="1"/>
  <c r="J305" i="1"/>
  <c r="J400" i="1"/>
  <c r="J330" i="1"/>
  <c r="J150" i="1"/>
  <c r="J290" i="1" l="1"/>
  <c r="J275" i="1"/>
  <c r="J238" i="1"/>
  <c r="J237" i="1"/>
  <c r="J236" i="1"/>
  <c r="J235" i="1" l="1"/>
  <c r="E239" i="1"/>
  <c r="F239" i="1"/>
  <c r="E238" i="1"/>
  <c r="F238" i="1"/>
  <c r="E237" i="1"/>
  <c r="F237" i="1"/>
  <c r="E236" i="1"/>
  <c r="F236" i="1"/>
  <c r="D239" i="1"/>
  <c r="D238" i="1"/>
  <c r="D237" i="1"/>
  <c r="D236" i="1"/>
  <c r="J208" i="1"/>
  <c r="J207" i="1"/>
  <c r="J206" i="1"/>
  <c r="E209" i="1"/>
  <c r="F209" i="1"/>
  <c r="E208" i="1"/>
  <c r="F208" i="1"/>
  <c r="E207" i="1"/>
  <c r="F207" i="1"/>
  <c r="E206" i="1"/>
  <c r="F206" i="1"/>
  <c r="D209" i="1"/>
  <c r="D208" i="1"/>
  <c r="D207" i="1"/>
  <c r="D206" i="1"/>
  <c r="J178" i="1"/>
  <c r="J177" i="1"/>
  <c r="J176" i="1"/>
  <c r="J205" i="1" l="1"/>
  <c r="J175" i="1"/>
  <c r="F165" i="1" l="1"/>
  <c r="E165" i="1"/>
  <c r="J105" i="1" l="1"/>
  <c r="J109" i="1" s="1"/>
  <c r="F44" i="1" l="1"/>
  <c r="E44" i="1"/>
  <c r="F43" i="1"/>
  <c r="E43" i="1"/>
  <c r="F42" i="1"/>
  <c r="E42" i="1"/>
  <c r="F41" i="1"/>
  <c r="E41" i="1"/>
  <c r="D44" i="1"/>
  <c r="D43" i="1"/>
  <c r="D42" i="1"/>
  <c r="D41" i="1"/>
  <c r="F29" i="1"/>
  <c r="E29" i="1"/>
  <c r="F28" i="1"/>
  <c r="E28" i="1"/>
  <c r="F27" i="1"/>
  <c r="E27" i="1"/>
  <c r="F26" i="1"/>
  <c r="E26" i="1"/>
  <c r="D29" i="1"/>
  <c r="D28" i="1"/>
  <c r="D27" i="1"/>
  <c r="D26" i="1"/>
  <c r="F24" i="1"/>
  <c r="E24" i="1"/>
  <c r="F23" i="1"/>
  <c r="E23" i="1"/>
  <c r="F22" i="1"/>
  <c r="E22" i="1"/>
  <c r="F21" i="1"/>
  <c r="E21" i="1"/>
  <c r="D24" i="1"/>
  <c r="D23" i="1"/>
  <c r="D22" i="1"/>
  <c r="D21" i="1"/>
  <c r="D59" i="1" l="1"/>
  <c r="D58" i="1"/>
  <c r="D57" i="1"/>
  <c r="F59" i="1"/>
  <c r="E59" i="1"/>
  <c r="F58" i="1"/>
  <c r="E58" i="1"/>
  <c r="F57" i="1"/>
  <c r="E57" i="1"/>
  <c r="F56" i="1"/>
  <c r="E56" i="1"/>
  <c r="D56" i="1"/>
  <c r="F496" i="1"/>
  <c r="E496" i="1"/>
  <c r="F499" i="1"/>
  <c r="E499" i="1"/>
  <c r="D499" i="1"/>
  <c r="F498" i="1"/>
  <c r="E498" i="1"/>
  <c r="D498" i="1"/>
  <c r="F497" i="1"/>
  <c r="E497" i="1"/>
  <c r="D497" i="1"/>
  <c r="D496" i="1"/>
  <c r="D484" i="1"/>
  <c r="D49" i="1" s="1"/>
  <c r="D483" i="1"/>
  <c r="D48" i="1" s="1"/>
  <c r="D482" i="1"/>
  <c r="D47" i="1" s="1"/>
  <c r="F484" i="1"/>
  <c r="F49" i="1" s="1"/>
  <c r="E484" i="1"/>
  <c r="E49" i="1" s="1"/>
  <c r="F483" i="1"/>
  <c r="F48" i="1" s="1"/>
  <c r="E483" i="1"/>
  <c r="E48" i="1" s="1"/>
  <c r="F482" i="1"/>
  <c r="F47" i="1" s="1"/>
  <c r="E482" i="1"/>
  <c r="E47" i="1" s="1"/>
  <c r="F481" i="1"/>
  <c r="F46" i="1" s="1"/>
  <c r="E481" i="1"/>
  <c r="E46" i="1" s="1"/>
  <c r="D404" i="1"/>
  <c r="D399" i="1" s="1"/>
  <c r="D403" i="1"/>
  <c r="D398" i="1" s="1"/>
  <c r="D402" i="1"/>
  <c r="D397" i="1" s="1"/>
  <c r="F404" i="1"/>
  <c r="F399" i="1" s="1"/>
  <c r="E404" i="1"/>
  <c r="E399" i="1" s="1"/>
  <c r="F403" i="1"/>
  <c r="F398" i="1" s="1"/>
  <c r="E403" i="1"/>
  <c r="E398" i="1" s="1"/>
  <c r="F402" i="1"/>
  <c r="F397" i="1" s="1"/>
  <c r="E402" i="1"/>
  <c r="E397" i="1" s="1"/>
  <c r="F401" i="1"/>
  <c r="F396" i="1" s="1"/>
  <c r="E401" i="1"/>
  <c r="E396" i="1" s="1"/>
  <c r="D401" i="1"/>
  <c r="D349" i="1"/>
  <c r="D348" i="1"/>
  <c r="D347" i="1"/>
  <c r="F349" i="1"/>
  <c r="F54" i="1" s="1"/>
  <c r="E349" i="1"/>
  <c r="E54" i="1" s="1"/>
  <c r="F348" i="1"/>
  <c r="F53" i="1" s="1"/>
  <c r="E348" i="1"/>
  <c r="E53" i="1" s="1"/>
  <c r="F347" i="1"/>
  <c r="F52" i="1" s="1"/>
  <c r="E347" i="1"/>
  <c r="E52" i="1" s="1"/>
  <c r="F346" i="1"/>
  <c r="F51" i="1" s="1"/>
  <c r="E346" i="1"/>
  <c r="E51" i="1" s="1"/>
  <c r="D334" i="1"/>
  <c r="D333" i="1"/>
  <c r="D332" i="1"/>
  <c r="F334" i="1"/>
  <c r="E334" i="1"/>
  <c r="F333" i="1"/>
  <c r="E333" i="1"/>
  <c r="F332" i="1"/>
  <c r="E332" i="1"/>
  <c r="F331" i="1"/>
  <c r="E331" i="1"/>
  <c r="D294" i="1"/>
  <c r="D293" i="1"/>
  <c r="D292" i="1"/>
  <c r="F294" i="1"/>
  <c r="E294" i="1"/>
  <c r="F293" i="1"/>
  <c r="E293" i="1"/>
  <c r="F292" i="1"/>
  <c r="E292" i="1"/>
  <c r="F291" i="1"/>
  <c r="E291" i="1"/>
  <c r="D279" i="1"/>
  <c r="D278" i="1"/>
  <c r="D277" i="1"/>
  <c r="F279" i="1"/>
  <c r="E279" i="1"/>
  <c r="F278" i="1"/>
  <c r="E278" i="1"/>
  <c r="F277" i="1"/>
  <c r="E277" i="1"/>
  <c r="F276" i="1"/>
  <c r="E276" i="1"/>
  <c r="D179" i="1"/>
  <c r="D178" i="1"/>
  <c r="D177" i="1"/>
  <c r="F179" i="1"/>
  <c r="E179" i="1"/>
  <c r="F178" i="1"/>
  <c r="E178" i="1"/>
  <c r="F177" i="1"/>
  <c r="E177" i="1"/>
  <c r="F176" i="1"/>
  <c r="E176" i="1"/>
  <c r="F155" i="1"/>
  <c r="E155" i="1"/>
  <c r="D155" i="1"/>
  <c r="F151" i="1"/>
  <c r="E151" i="1"/>
  <c r="F154" i="1"/>
  <c r="E154" i="1"/>
  <c r="D154" i="1"/>
  <c r="F153" i="1"/>
  <c r="E153" i="1"/>
  <c r="D153" i="1"/>
  <c r="F152" i="1"/>
  <c r="E152" i="1"/>
  <c r="D152" i="1"/>
  <c r="D151" i="1"/>
  <c r="D144" i="1"/>
  <c r="D143" i="1"/>
  <c r="D142" i="1"/>
  <c r="F144" i="1"/>
  <c r="E144" i="1"/>
  <c r="F143" i="1"/>
  <c r="E143" i="1"/>
  <c r="F142" i="1"/>
  <c r="E142" i="1"/>
  <c r="F141" i="1"/>
  <c r="E141" i="1"/>
  <c r="D141" i="1"/>
  <c r="D134" i="1"/>
  <c r="D133" i="1"/>
  <c r="D132" i="1"/>
  <c r="F134" i="1"/>
  <c r="E134" i="1"/>
  <c r="F133" i="1"/>
  <c r="E133" i="1"/>
  <c r="F132" i="1"/>
  <c r="E132" i="1"/>
  <c r="F131" i="1"/>
  <c r="E131" i="1"/>
  <c r="D131" i="1"/>
  <c r="D109" i="1"/>
  <c r="D108" i="1"/>
  <c r="D107" i="1"/>
  <c r="F109" i="1"/>
  <c r="E109" i="1"/>
  <c r="F108" i="1"/>
  <c r="E108" i="1"/>
  <c r="F107" i="1"/>
  <c r="E107" i="1"/>
  <c r="F106" i="1"/>
  <c r="E106" i="1"/>
  <c r="D106" i="1"/>
  <c r="D99" i="1"/>
  <c r="D98" i="1"/>
  <c r="D97" i="1"/>
  <c r="F99" i="1"/>
  <c r="E99" i="1"/>
  <c r="F98" i="1"/>
  <c r="E98" i="1"/>
  <c r="E13" i="1" s="1"/>
  <c r="F97" i="1"/>
  <c r="E97" i="1"/>
  <c r="F96" i="1"/>
  <c r="E96" i="1"/>
  <c r="E11" i="1" s="1"/>
  <c r="D96" i="1"/>
  <c r="F69" i="1"/>
  <c r="E69" i="1"/>
  <c r="D69" i="1"/>
  <c r="F68" i="1"/>
  <c r="E68" i="1"/>
  <c r="D68" i="1"/>
  <c r="F67" i="1"/>
  <c r="E67" i="1"/>
  <c r="D67" i="1"/>
  <c r="F66" i="1"/>
  <c r="E66" i="1"/>
  <c r="F15" i="1"/>
  <c r="E15" i="1"/>
  <c r="F20" i="1"/>
  <c r="E20" i="1"/>
  <c r="F25" i="1"/>
  <c r="E25" i="1"/>
  <c r="F30" i="1"/>
  <c r="E30" i="1"/>
  <c r="D30" i="1"/>
  <c r="F35" i="1"/>
  <c r="E35" i="1"/>
  <c r="F40" i="1"/>
  <c r="E40" i="1"/>
  <c r="F70" i="1"/>
  <c r="E70" i="1"/>
  <c r="D70" i="1"/>
  <c r="F75" i="1"/>
  <c r="E75" i="1"/>
  <c r="D75" i="1"/>
  <c r="F80" i="1"/>
  <c r="E80" i="1"/>
  <c r="D80" i="1"/>
  <c r="F85" i="1"/>
  <c r="E85" i="1"/>
  <c r="D85" i="1"/>
  <c r="F90" i="1"/>
  <c r="E90" i="1"/>
  <c r="D90" i="1"/>
  <c r="F100" i="1"/>
  <c r="E100" i="1"/>
  <c r="D100" i="1"/>
  <c r="F110" i="1"/>
  <c r="E110" i="1"/>
  <c r="D110" i="1"/>
  <c r="F115" i="1"/>
  <c r="E115" i="1"/>
  <c r="D115" i="1"/>
  <c r="F120" i="1"/>
  <c r="E120" i="1"/>
  <c r="D120" i="1"/>
  <c r="F125" i="1"/>
  <c r="E125" i="1"/>
  <c r="D125" i="1"/>
  <c r="F135" i="1"/>
  <c r="E135" i="1"/>
  <c r="D135" i="1"/>
  <c r="F145" i="1"/>
  <c r="E145" i="1"/>
  <c r="D145" i="1"/>
  <c r="D165" i="1"/>
  <c r="F160" i="1"/>
  <c r="E160" i="1"/>
  <c r="D160" i="1"/>
  <c r="F180" i="1"/>
  <c r="E180" i="1"/>
  <c r="D180" i="1"/>
  <c r="F185" i="1"/>
  <c r="E185" i="1"/>
  <c r="D185" i="1"/>
  <c r="F190" i="1"/>
  <c r="E190" i="1"/>
  <c r="D190" i="1"/>
  <c r="F195" i="1"/>
  <c r="E195" i="1"/>
  <c r="D195" i="1"/>
  <c r="F200" i="1"/>
  <c r="E200" i="1"/>
  <c r="D200" i="1"/>
  <c r="F210" i="1"/>
  <c r="E210" i="1"/>
  <c r="D210" i="1"/>
  <c r="F215" i="1"/>
  <c r="E215" i="1"/>
  <c r="D215" i="1"/>
  <c r="F220" i="1"/>
  <c r="E220" i="1"/>
  <c r="D220" i="1"/>
  <c r="F225" i="1"/>
  <c r="E225" i="1"/>
  <c r="D225" i="1"/>
  <c r="F230" i="1"/>
  <c r="E230" i="1"/>
  <c r="D230" i="1"/>
  <c r="F240" i="1"/>
  <c r="E240" i="1"/>
  <c r="D240" i="1"/>
  <c r="F245" i="1"/>
  <c r="E245" i="1"/>
  <c r="D245" i="1"/>
  <c r="F250" i="1"/>
  <c r="E250" i="1"/>
  <c r="D250" i="1"/>
  <c r="F255" i="1"/>
  <c r="E255" i="1"/>
  <c r="D255" i="1"/>
  <c r="F260" i="1"/>
  <c r="E260" i="1"/>
  <c r="D260" i="1"/>
  <c r="F265" i="1"/>
  <c r="E265" i="1"/>
  <c r="D265" i="1"/>
  <c r="F270" i="1"/>
  <c r="E270" i="1"/>
  <c r="D270" i="1"/>
  <c r="F280" i="1"/>
  <c r="E280" i="1"/>
  <c r="D280" i="1"/>
  <c r="F285" i="1"/>
  <c r="E285" i="1"/>
  <c r="D285" i="1"/>
  <c r="F295" i="1"/>
  <c r="E295" i="1"/>
  <c r="D295" i="1"/>
  <c r="F300" i="1"/>
  <c r="E300" i="1"/>
  <c r="D300" i="1"/>
  <c r="F310" i="1"/>
  <c r="E310" i="1"/>
  <c r="D310" i="1"/>
  <c r="F315" i="1"/>
  <c r="E315" i="1"/>
  <c r="D315" i="1"/>
  <c r="F320" i="1"/>
  <c r="E320" i="1"/>
  <c r="D320" i="1"/>
  <c r="F325" i="1"/>
  <c r="E325" i="1"/>
  <c r="D325" i="1"/>
  <c r="F335" i="1"/>
  <c r="E335" i="1"/>
  <c r="D335" i="1"/>
  <c r="F350" i="1"/>
  <c r="E350" i="1"/>
  <c r="D350" i="1"/>
  <c r="F355" i="1"/>
  <c r="E355" i="1"/>
  <c r="D355" i="1"/>
  <c r="F360" i="1"/>
  <c r="E360" i="1"/>
  <c r="D360" i="1"/>
  <c r="F370" i="1"/>
  <c r="E370" i="1"/>
  <c r="D370" i="1"/>
  <c r="F375" i="1"/>
  <c r="E375" i="1"/>
  <c r="D375" i="1"/>
  <c r="F380" i="1"/>
  <c r="E380" i="1"/>
  <c r="D380" i="1"/>
  <c r="F385" i="1"/>
  <c r="E385" i="1"/>
  <c r="D385" i="1"/>
  <c r="F405" i="1"/>
  <c r="E405" i="1"/>
  <c r="D405" i="1"/>
  <c r="F410" i="1"/>
  <c r="E410" i="1"/>
  <c r="D410" i="1"/>
  <c r="F415" i="1"/>
  <c r="E415" i="1"/>
  <c r="D415" i="1"/>
  <c r="F420" i="1"/>
  <c r="E420" i="1"/>
  <c r="D420" i="1"/>
  <c r="F435" i="1"/>
  <c r="E435" i="1"/>
  <c r="D435" i="1"/>
  <c r="F440" i="1"/>
  <c r="E440" i="1"/>
  <c r="D440" i="1"/>
  <c r="F445" i="1"/>
  <c r="E445" i="1"/>
  <c r="D445" i="1"/>
  <c r="F450" i="1"/>
  <c r="E450" i="1"/>
  <c r="D450" i="1"/>
  <c r="F455" i="1"/>
  <c r="E455" i="1"/>
  <c r="D455" i="1"/>
  <c r="F460" i="1"/>
  <c r="E460" i="1"/>
  <c r="D460" i="1"/>
  <c r="F465" i="1"/>
  <c r="E465" i="1"/>
  <c r="D465" i="1"/>
  <c r="F470" i="1"/>
  <c r="E470" i="1"/>
  <c r="D470" i="1"/>
  <c r="F475" i="1"/>
  <c r="E475" i="1"/>
  <c r="D475" i="1"/>
  <c r="F485" i="1"/>
  <c r="E485" i="1"/>
  <c r="D485" i="1"/>
  <c r="F490" i="1"/>
  <c r="E490" i="1"/>
  <c r="D490" i="1"/>
  <c r="F500" i="1"/>
  <c r="E500" i="1"/>
  <c r="D500" i="1"/>
  <c r="F11" i="1" l="1"/>
  <c r="F13" i="1"/>
  <c r="E12" i="1"/>
  <c r="E10" i="1" s="1"/>
  <c r="E14" i="1"/>
  <c r="F12" i="1"/>
  <c r="F14" i="1"/>
  <c r="E95" i="1"/>
  <c r="E105" i="1"/>
  <c r="D64" i="1"/>
  <c r="F55" i="1"/>
  <c r="F61" i="1"/>
  <c r="G285" i="1"/>
  <c r="G260" i="1"/>
  <c r="G100" i="1"/>
  <c r="F45" i="1"/>
  <c r="E45" i="1"/>
  <c r="E55" i="1"/>
  <c r="G485" i="1"/>
  <c r="G90" i="1"/>
  <c r="G70" i="1"/>
  <c r="G245" i="1"/>
  <c r="G460" i="1"/>
  <c r="G440" i="1"/>
  <c r="G370" i="1"/>
  <c r="E205" i="1"/>
  <c r="E345" i="1"/>
  <c r="F395" i="1"/>
  <c r="G465" i="1"/>
  <c r="G445" i="1"/>
  <c r="D430" i="1"/>
  <c r="F62" i="1"/>
  <c r="F64" i="1"/>
  <c r="D343" i="1"/>
  <c r="D53" i="1" s="1"/>
  <c r="G225" i="1"/>
  <c r="G210" i="1"/>
  <c r="G185" i="1"/>
  <c r="G115" i="1"/>
  <c r="G75" i="1"/>
  <c r="D63" i="1"/>
  <c r="E64" i="1"/>
  <c r="D105" i="1"/>
  <c r="F130" i="1"/>
  <c r="D130" i="1"/>
  <c r="F140" i="1"/>
  <c r="E61" i="1"/>
  <c r="G155" i="1"/>
  <c r="E290" i="1"/>
  <c r="F330" i="1"/>
  <c r="E342" i="1"/>
  <c r="E344" i="1"/>
  <c r="D344" i="1"/>
  <c r="D54" i="1" s="1"/>
  <c r="F365" i="1"/>
  <c r="E426" i="1"/>
  <c r="E428" i="1"/>
  <c r="D427" i="1"/>
  <c r="F495" i="1"/>
  <c r="F341" i="1"/>
  <c r="F343" i="1"/>
  <c r="G405" i="1"/>
  <c r="G360" i="1"/>
  <c r="G325" i="1"/>
  <c r="G255" i="1"/>
  <c r="G190" i="1"/>
  <c r="G120" i="1"/>
  <c r="E175" i="1"/>
  <c r="E173" i="1"/>
  <c r="D172" i="1"/>
  <c r="D235" i="1"/>
  <c r="E275" i="1"/>
  <c r="F345" i="1"/>
  <c r="E365" i="1"/>
  <c r="E343" i="1"/>
  <c r="D342" i="1"/>
  <c r="D52" i="1" s="1"/>
  <c r="G385" i="1"/>
  <c r="G375" i="1"/>
  <c r="G335" i="1"/>
  <c r="G295" i="1"/>
  <c r="D62" i="1"/>
  <c r="E63" i="1"/>
  <c r="D150" i="1"/>
  <c r="F427" i="1"/>
  <c r="F429" i="1"/>
  <c r="D495" i="1"/>
  <c r="G420" i="1"/>
  <c r="G320" i="1"/>
  <c r="G300" i="1"/>
  <c r="F63" i="1"/>
  <c r="F426" i="1"/>
  <c r="F428" i="1"/>
  <c r="D428" i="1"/>
  <c r="F172" i="1"/>
  <c r="F174" i="1"/>
  <c r="E172" i="1"/>
  <c r="E174" i="1"/>
  <c r="D174" i="1"/>
  <c r="D305" i="1"/>
  <c r="F173" i="1"/>
  <c r="D173" i="1"/>
  <c r="F344" i="1"/>
  <c r="D390" i="1"/>
  <c r="D400" i="1"/>
  <c r="E427" i="1"/>
  <c r="E429" i="1"/>
  <c r="D429" i="1"/>
  <c r="G450" i="1"/>
  <c r="G350" i="1"/>
  <c r="G310" i="1"/>
  <c r="G265" i="1"/>
  <c r="G250" i="1"/>
  <c r="G230" i="1"/>
  <c r="G215" i="1"/>
  <c r="G195" i="1"/>
  <c r="G145" i="1"/>
  <c r="G135" i="1"/>
  <c r="G125" i="1"/>
  <c r="G80" i="1"/>
  <c r="G30" i="1"/>
  <c r="E65" i="1"/>
  <c r="F95" i="1"/>
  <c r="F480" i="1"/>
  <c r="F171" i="1"/>
  <c r="F342" i="1"/>
  <c r="E395" i="1"/>
  <c r="E341" i="1"/>
  <c r="G470" i="1"/>
  <c r="G410" i="1"/>
  <c r="G475" i="1"/>
  <c r="G455" i="1"/>
  <c r="G435" i="1"/>
  <c r="G415" i="1"/>
  <c r="G355" i="1"/>
  <c r="G315" i="1"/>
  <c r="G280" i="1"/>
  <c r="G270" i="1"/>
  <c r="G240" i="1"/>
  <c r="G220" i="1"/>
  <c r="G200" i="1"/>
  <c r="G180" i="1"/>
  <c r="G110" i="1"/>
  <c r="G85" i="1"/>
  <c r="E130" i="1"/>
  <c r="E140" i="1"/>
  <c r="D140" i="1"/>
  <c r="E62" i="1"/>
  <c r="F205" i="1"/>
  <c r="F290" i="1"/>
  <c r="E330" i="1"/>
  <c r="E171" i="1"/>
  <c r="E480" i="1"/>
  <c r="E495" i="1"/>
  <c r="E430" i="1"/>
  <c r="F430" i="1"/>
  <c r="E400" i="1"/>
  <c r="F400" i="1"/>
  <c r="F390" i="1"/>
  <c r="E390" i="1"/>
  <c r="F305" i="1"/>
  <c r="E305" i="1"/>
  <c r="F235" i="1"/>
  <c r="E235" i="1"/>
  <c r="F275" i="1"/>
  <c r="D205" i="1"/>
  <c r="F175" i="1"/>
  <c r="E150" i="1"/>
  <c r="F150" i="1"/>
  <c r="F105" i="1"/>
  <c r="D95" i="1"/>
  <c r="F65" i="1"/>
  <c r="G11" i="1" l="1"/>
  <c r="F10" i="1"/>
  <c r="G430" i="1"/>
  <c r="E9" i="1"/>
  <c r="D9" i="1"/>
  <c r="D8" i="1"/>
  <c r="E7" i="1"/>
  <c r="F60" i="1"/>
  <c r="F8" i="1"/>
  <c r="F7" i="1"/>
  <c r="F6" i="1"/>
  <c r="F9" i="1"/>
  <c r="D7" i="1"/>
  <c r="G95" i="1"/>
  <c r="G235" i="1"/>
  <c r="G140" i="1"/>
  <c r="G495" i="1"/>
  <c r="E8" i="1"/>
  <c r="E6" i="1"/>
  <c r="G105" i="1"/>
  <c r="E425" i="1"/>
  <c r="F50" i="1"/>
  <c r="E340" i="1"/>
  <c r="E50" i="1"/>
  <c r="G130" i="1"/>
  <c r="F425" i="1"/>
  <c r="G205" i="1"/>
  <c r="G400" i="1"/>
  <c r="E170" i="1"/>
  <c r="F340" i="1"/>
  <c r="G150" i="1"/>
  <c r="G305" i="1"/>
  <c r="F170" i="1"/>
  <c r="E60" i="1"/>
  <c r="F5" i="1" l="1"/>
  <c r="E5" i="1"/>
  <c r="G271" i="1" l="1"/>
  <c r="G216" i="1"/>
  <c r="G221" i="1"/>
  <c r="G226" i="1"/>
  <c r="G231" i="1"/>
  <c r="G386" i="1"/>
  <c r="G501" i="1"/>
  <c r="G500" i="1"/>
  <c r="G496" i="1"/>
  <c r="J495" i="1"/>
  <c r="J499" i="1" s="1"/>
  <c r="J484" i="1"/>
  <c r="D481" i="1"/>
  <c r="G466" i="1"/>
  <c r="G456" i="1"/>
  <c r="G436" i="1"/>
  <c r="J434" i="1"/>
  <c r="G431" i="1"/>
  <c r="J428" i="1"/>
  <c r="J427" i="1"/>
  <c r="J426" i="1"/>
  <c r="G416" i="1"/>
  <c r="G411" i="1"/>
  <c r="G406" i="1"/>
  <c r="J404" i="1"/>
  <c r="G401" i="1"/>
  <c r="J399" i="1"/>
  <c r="J369" i="1"/>
  <c r="D346" i="1"/>
  <c r="G351" i="1"/>
  <c r="J349" i="1"/>
  <c r="J343" i="1"/>
  <c r="J342" i="1"/>
  <c r="J341" i="1"/>
  <c r="G337" i="1"/>
  <c r="G336" i="1"/>
  <c r="J334" i="1"/>
  <c r="G334" i="1"/>
  <c r="G333" i="1"/>
  <c r="D331" i="1"/>
  <c r="G327" i="1"/>
  <c r="G326" i="1"/>
  <c r="G322" i="1"/>
  <c r="G321" i="1"/>
  <c r="G317" i="1"/>
  <c r="G316" i="1"/>
  <c r="G312" i="1"/>
  <c r="G311" i="1"/>
  <c r="J309" i="1"/>
  <c r="G307" i="1"/>
  <c r="G302" i="1"/>
  <c r="G301" i="1"/>
  <c r="G297" i="1"/>
  <c r="G296" i="1"/>
  <c r="J294" i="1"/>
  <c r="G292" i="1"/>
  <c r="D291" i="1"/>
  <c r="G286" i="1"/>
  <c r="G281" i="1"/>
  <c r="J279" i="1"/>
  <c r="D276" i="1"/>
  <c r="D275" i="1" s="1"/>
  <c r="G275" i="1" s="1"/>
  <c r="G266" i="1"/>
  <c r="G261" i="1"/>
  <c r="G259" i="1"/>
  <c r="G257" i="1"/>
  <c r="G256" i="1"/>
  <c r="G251" i="1"/>
  <c r="G246" i="1"/>
  <c r="G241" i="1"/>
  <c r="J239" i="1"/>
  <c r="G239" i="1"/>
  <c r="G237" i="1"/>
  <c r="G211" i="1"/>
  <c r="J209" i="1"/>
  <c r="G206" i="1"/>
  <c r="G201" i="1"/>
  <c r="G196" i="1"/>
  <c r="G191" i="1"/>
  <c r="G186" i="1"/>
  <c r="G181" i="1"/>
  <c r="J179" i="1"/>
  <c r="D176" i="1"/>
  <c r="J173" i="1"/>
  <c r="J172" i="1"/>
  <c r="J171" i="1"/>
  <c r="J144" i="1"/>
  <c r="G141" i="1"/>
  <c r="G146" i="1"/>
  <c r="G136" i="1"/>
  <c r="J134" i="1"/>
  <c r="G131" i="1"/>
  <c r="G116" i="1"/>
  <c r="G121" i="1"/>
  <c r="G126" i="1"/>
  <c r="G111" i="1"/>
  <c r="G106" i="1"/>
  <c r="J45" i="1"/>
  <c r="J49" i="1" s="1"/>
  <c r="J55" i="1"/>
  <c r="J59" i="1" s="1"/>
  <c r="G157" i="1"/>
  <c r="J154" i="1"/>
  <c r="G152" i="1"/>
  <c r="G101" i="1"/>
  <c r="J99" i="1"/>
  <c r="G96" i="1"/>
  <c r="G91" i="1"/>
  <c r="G86" i="1"/>
  <c r="G76" i="1"/>
  <c r="G71" i="1"/>
  <c r="J69" i="1"/>
  <c r="D66" i="1"/>
  <c r="G62" i="1"/>
  <c r="J40" i="1"/>
  <c r="J44" i="1" s="1"/>
  <c r="G36" i="1"/>
  <c r="J35" i="1"/>
  <c r="J39" i="1" s="1"/>
  <c r="G31" i="1"/>
  <c r="J30" i="1"/>
  <c r="J34" i="1" s="1"/>
  <c r="J26" i="1"/>
  <c r="J25" i="1" s="1"/>
  <c r="G26" i="1"/>
  <c r="G21" i="1"/>
  <c r="J20" i="1"/>
  <c r="J24" i="1" s="1"/>
  <c r="D15" i="1"/>
  <c r="G14" i="1"/>
  <c r="D10" i="1"/>
  <c r="G10" i="1" s="1"/>
  <c r="G12" i="1"/>
  <c r="G7" i="1"/>
  <c r="J61" i="1" l="1"/>
  <c r="J62" i="1"/>
  <c r="J63" i="1"/>
  <c r="D480" i="1"/>
  <c r="G480" i="1" s="1"/>
  <c r="D46" i="1"/>
  <c r="D45" i="1" s="1"/>
  <c r="G45" i="1" s="1"/>
  <c r="D20" i="1"/>
  <c r="G20" i="1" s="1"/>
  <c r="J340" i="1"/>
  <c r="G366" i="1"/>
  <c r="D365" i="1"/>
  <c r="G365" i="1" s="1"/>
  <c r="G41" i="1"/>
  <c r="D40" i="1"/>
  <c r="G40" i="1" s="1"/>
  <c r="G291" i="1"/>
  <c r="D290" i="1"/>
  <c r="G290" i="1" s="1"/>
  <c r="D61" i="1"/>
  <c r="D65" i="1"/>
  <c r="G65" i="1" s="1"/>
  <c r="G331" i="1"/>
  <c r="D330" i="1"/>
  <c r="G330" i="1" s="1"/>
  <c r="D345" i="1"/>
  <c r="G345" i="1" s="1"/>
  <c r="D341" i="1"/>
  <c r="D51" i="1" s="1"/>
  <c r="G51" i="1" s="1"/>
  <c r="D25" i="1"/>
  <c r="G25" i="1" s="1"/>
  <c r="G176" i="1"/>
  <c r="D175" i="1"/>
  <c r="G175" i="1" s="1"/>
  <c r="D55" i="1"/>
  <c r="G55" i="1" s="1"/>
  <c r="D426" i="1"/>
  <c r="D396" i="1"/>
  <c r="D395" i="1" s="1"/>
  <c r="G395" i="1" s="1"/>
  <c r="J425" i="1"/>
  <c r="J429" i="1" s="1"/>
  <c r="G481" i="1"/>
  <c r="G346" i="1"/>
  <c r="D35" i="1"/>
  <c r="G35" i="1" s="1"/>
  <c r="J170" i="1"/>
  <c r="J174" i="1" s="1"/>
  <c r="G174" i="1"/>
  <c r="G306" i="1"/>
  <c r="D171" i="1"/>
  <c r="G236" i="1"/>
  <c r="G276" i="1"/>
  <c r="G332" i="1"/>
  <c r="G56" i="1"/>
  <c r="J29" i="1"/>
  <c r="G66" i="1"/>
  <c r="J344" i="1" l="1"/>
  <c r="J51" i="1"/>
  <c r="J13" i="1"/>
  <c r="J11" i="1"/>
  <c r="J60" i="1"/>
  <c r="J64" i="1" s="1"/>
  <c r="G46" i="1"/>
  <c r="D6" i="1"/>
  <c r="D50" i="1"/>
  <c r="G50" i="1" s="1"/>
  <c r="D60" i="1"/>
  <c r="G60" i="1" s="1"/>
  <c r="G61" i="1"/>
  <c r="G426" i="1"/>
  <c r="D425" i="1"/>
  <c r="G425" i="1" s="1"/>
  <c r="D340" i="1"/>
  <c r="G340" i="1" s="1"/>
  <c r="G172" i="1"/>
  <c r="D170" i="1"/>
  <c r="G170" i="1" s="1"/>
  <c r="G396" i="1"/>
  <c r="G341" i="1"/>
  <c r="G171" i="1"/>
  <c r="J52" i="1" l="1"/>
  <c r="J50" i="1" s="1"/>
  <c r="J54" i="1" s="1"/>
  <c r="J12" i="1"/>
  <c r="J10" i="1" s="1"/>
  <c r="J14" i="1" s="1"/>
  <c r="J53" i="1"/>
  <c r="G6" i="1"/>
  <c r="D5" i="1"/>
  <c r="G5" i="1" s="1"/>
  <c r="J5" i="1" l="1"/>
  <c r="J9" i="1" s="1"/>
</calcChain>
</file>

<file path=xl/sharedStrings.xml><?xml version="1.0" encoding="utf-8"?>
<sst xmlns="http://schemas.openxmlformats.org/spreadsheetml/2006/main" count="1260" uniqueCount="416">
  <si>
    <t xml:space="preserve"> № п/п</t>
  </si>
  <si>
    <t>Государственная программа, подпрограмма, основное мероприятие, проект, мероприятие</t>
  </si>
  <si>
    <t xml:space="preserve">Государственная программа Мурманской области "Экономический потенциал"
</t>
  </si>
  <si>
    <t>Министерство развития Арктики и экономики Мурманской области</t>
  </si>
  <si>
    <t>Министерство строительства Мурманской области</t>
  </si>
  <si>
    <t>Министерство цифрового развития Мурманской области</t>
  </si>
  <si>
    <t>Министерство имущественных отношений Мурманской области</t>
  </si>
  <si>
    <t>Министерство транспорта и дорожного хозяйства Мурманской области</t>
  </si>
  <si>
    <t>Министерство градостроительства и благоустройства Мурманской области</t>
  </si>
  <si>
    <t>Министерство энергетики и жилищно-коммунального хозяйства Мурманской области</t>
  </si>
  <si>
    <t>Комитет по тарифному регулированию Мурманской области</t>
  </si>
  <si>
    <t>Комитет по туризму Мурманской области</t>
  </si>
  <si>
    <t>Комитет по конкурентной политике Мурманской области</t>
  </si>
  <si>
    <t>1.</t>
  </si>
  <si>
    <t>Подпрограмма 1. Создание условий для привлечения инвестиций, развития и модернизации промышленного комплекса, повышения конкурентоспособности производства (деятельности)</t>
  </si>
  <si>
    <t>ОМ 1.1.</t>
  </si>
  <si>
    <t>Основное мероприятие 1. Поддержка инвестиционной деятельности, сопровождение инвестиционных проектов, информирование бизнес-сообщества об инвестиционном потенциале территории региона</t>
  </si>
  <si>
    <t>1.1.1.</t>
  </si>
  <si>
    <t>Реализация функции "одного окна" АО "Корпорация развития Мурманской области"</t>
  </si>
  <si>
    <t>1.1.2.</t>
  </si>
  <si>
    <t>Проведение и участие в форумах, семинарах, круглых столах, программах повышения квалификации, конференциях, рабочих встречах по вопросам привлечения инвестиций, улучшения инвестиционного и предпринимательского климата</t>
  </si>
  <si>
    <t>1.1.3.</t>
  </si>
  <si>
    <t>Проведение мониторинга состояния конкурентной среды на рынках товаров, работ, услуг Мурманской области</t>
  </si>
  <si>
    <t>1.1.4.</t>
  </si>
  <si>
    <t>Стимулирование органов местного самоуправления к повышению инвестиционной привлекательности территории муниципального образования</t>
  </si>
  <si>
    <t>1.1.5.</t>
  </si>
  <si>
    <t>ОМ 1.2.</t>
  </si>
  <si>
    <t xml:space="preserve">Основное мероприятие 2. Обеспечение условий для реализации инвестиционных проектов резидентами Арктической зоны Российской Федерации и территории опережающего социально-экономического развития «Столица Арктики» </t>
  </si>
  <si>
    <t>1.2.1.</t>
  </si>
  <si>
    <t>Предоставление субсидии на финансовое обеспечение затрат ООО "УК "Столица Арктики", связанных с выполнением в Мурманской области функций управляющей компании по управлению территорией опережающего социально-экономического развития "Столица Арктики" и Арктической зоны Российской Федерации</t>
  </si>
  <si>
    <t>ОМ 1.3.</t>
  </si>
  <si>
    <t>Основное мероприятие 3.Реализация инфраструктурного проекта «Культурно-деловой центр «Новый Мурманск» в рамках привлечения инфраструктурного бюджетного кредита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предоставленного в рамках отобранного в соответствии с постановлением Правительства Российской Федерации от 14.07.2021 № 1189 «Об утверждении Правил отбора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и о внесении изменений в Положение о Правительственной комиссии по региональному развитию в Российской Федерации»)</t>
  </si>
  <si>
    <t>1.3.1.</t>
  </si>
  <si>
    <t>Предоставление субсидии юридическому лицу на возмещение затрат на создание дорожной и транспортной инфраструктуры для реализации инфраструктурного проекта «Культурно-деловой центр «Новый Мурманск» в рамках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(проектирование, строительство, реконструкция и капитальный ремонт)</t>
  </si>
  <si>
    <t>1.3.2.</t>
  </si>
  <si>
    <t>Предоставление субсидии юридическому лицу на возмещение затрат на создание инженерной и коммунальной инфраструктуры для реализации инфраструктурного проекта «Культурно-деловой центр «Новый Мурманск» в рамках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(проектирование, строительство, реконструкция и капитальный ремонт)</t>
  </si>
  <si>
    <t>1.3.3.</t>
  </si>
  <si>
    <t>Предоставление субсидии юридическому лицу на возмещение затрат на благоустройство территории в рамках реализации инфраструктурного проекта «Культурно-деловой центр «Новый Мурманск» в рамках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(проектирование, строительство, реконструкция и капитальный ремонт)</t>
  </si>
  <si>
    <t>1.3.4.</t>
  </si>
  <si>
    <t>Предоставление субсидии юридическому лицу на возмещение затрат на реализацию мероприятия для создания инфраструктуры в рамках реализации инфраструктурного проекта «Культурно-деловой центр «Новый Мурманск» в рамках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(прочие мероприятия, в том числе в сфере земельных отношений)</t>
  </si>
  <si>
    <t>ОМ 1.4.</t>
  </si>
  <si>
    <t>Основное мероприятие 4. Обеспечение условий развития и модернизации промышленности и приоритетных отраслей экономики</t>
  </si>
  <si>
    <t>1.4.1.</t>
  </si>
  <si>
    <t>Предоставлении субсидии некоммерческой микрокредитной компании "Фонд развития малого и среднего предпринимательства Мурманской области" в виде имущественного взноса в целях финансовой поддержки в форме займов хозяйствующим субъектам, осуществляющим деятельность в сфере промышленности на территории Мурманской области, хозяйствующим субъектам, осуществляющим деятельность на территории Мурманской области и зарегистрированным или имеющим филиал или представительство на территории Мурманской области, реализующим проекты в приоритетных отраслях экономики, определенных Правительством Мурманской области, а также в сфере импортозамещения.</t>
  </si>
  <si>
    <t>ОМ 1.5.</t>
  </si>
  <si>
    <t>Основное мероприятие 5. Финансовое обеспечение деятельности (докапитализация) некоммерческой микрокредитной компании "Фонд развития малого и среднего предпринимательства Мурманской области", выполняющей функции регионального фонда развития промышленности, в целях предоставления финансовой поддержки субъектам деятельности в сфере промышленности в форме грантов на компенсацию части затрат на уплату процентов по кредитным договорам, заключенным субъектами промышленности с кредитными  организациями, в целях пополнения оборотных средств</t>
  </si>
  <si>
    <t>1.5.1.</t>
  </si>
  <si>
    <t>Субсидия некоммерческой микрокредитной компании "Фонд развития малого и среднего предпринимательства Мурманской области", выполняющей функции регионального фонда развития промышленности, в целях предоставления финансовой поддержки субъектам деятельности в сфере промышленности в форме грантов на компенсацию части затрат на уплату процентов по кредитным договорам, заключенным субъектами промышленности с кредитными  организациями, в целях пополнения оборотных средств</t>
  </si>
  <si>
    <t>П 1.1.</t>
  </si>
  <si>
    <t>Реализация регионального проекта "Адресная поддержка повышения производительности труда на предприятиях"</t>
  </si>
  <si>
    <t>П 1.1.1.</t>
  </si>
  <si>
    <t>Предоставление субсидии АНО "Арктический центр компетенций" на финансовое обеспечение деятельности по реализации регионального проекта "Адресная поддержка повышения производительности труда на предприятиях"</t>
  </si>
  <si>
    <t>П 1.2.</t>
  </si>
  <si>
    <t>Региональный проект "Системные меры по повышению производительности труда"</t>
  </si>
  <si>
    <t>П 1.3.</t>
  </si>
  <si>
    <t>Региональный проект "Промышленный экспорт"*</t>
  </si>
  <si>
    <t>2.</t>
  </si>
  <si>
    <t>Подпрограмма 2. Поддержка малого и среднего предпринимательства</t>
  </si>
  <si>
    <t>ОМ 2.1.</t>
  </si>
  <si>
    <t>Основное мероприятие 1. Оказание финансовой поддержки субъектам малого и среднего предпринимательства</t>
  </si>
  <si>
    <t>2.1.1.</t>
  </si>
  <si>
    <t>Предоставление субсидий субъектам малого и среднего предпринимательства на возмещение затрат, связанных с кредитно-лизинговыми обязательствами</t>
  </si>
  <si>
    <t>2.1.2.</t>
  </si>
  <si>
    <t>Предоставление субсидий субъектам предпринимательства, осуществляющим общественно-значимую деятельность</t>
  </si>
  <si>
    <t>2.1.3.</t>
  </si>
  <si>
    <t>2.1.4.</t>
  </si>
  <si>
    <t>Предоставление Губернаторского стартапа на поддержку предпринимательских инициатив</t>
  </si>
  <si>
    <t>2.1.5.</t>
  </si>
  <si>
    <t>Предоставление грантов для действующих предпринимателей на приобретение франшизы</t>
  </si>
  <si>
    <t>ОМ 2.2.</t>
  </si>
  <si>
    <t>Основное мероприятие 2. Создание и развитие объектов инфраструктуры поддержки малого и среднего предпринимательства</t>
  </si>
  <si>
    <t>2.2.1.</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</si>
  <si>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(ярмарка «На Севере – Весна!»)</t>
  </si>
  <si>
    <t>2.2.3.</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</si>
  <si>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(ярмарка «На Севере – Тепло!»)</t>
  </si>
  <si>
    <t>2.2.4.</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</si>
  <si>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(ярмарка «На Севере – Светло!»)</t>
  </si>
  <si>
    <t>2.2.5.</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</si>
  <si>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(ярмарка "На Севере – День Знаний!")</t>
  </si>
  <si>
    <t>2.2.8.</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</si>
  <si>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(организация и проведение Арктического инновационного форума)</t>
  </si>
  <si>
    <t>ОМ 2.3.</t>
  </si>
  <si>
    <t>Основное мероприятие 3. Оказание информационной, консультационной поддержки субъектам малого и среднего предпринимательства, а также поддержки в области подготовки, переподготовки и повышения квалификации кадров субъектов малого и среднего предпринимательства</t>
  </si>
  <si>
    <t>2.3.1.</t>
  </si>
  <si>
    <t xml:space="preserve">Организация и проведение регионального конкурса проектов среди некоммерческих организаций, выражающих интересы предпринимателей, иных организаций - инициаторов международных, межрегиональных и межмуниципальных проектов в сфере развития предпринимательства </t>
  </si>
  <si>
    <t>2.3.3.</t>
  </si>
  <si>
    <t>Подготовка и переподготовка кадров: обучение в рамках повышения квалификации, участие в тренинг-курсах, специализированных семинарах, конференциях и других образовательных программах</t>
  </si>
  <si>
    <t>2.3.4.</t>
  </si>
  <si>
    <t xml:space="preserve">Освещение в СМИ вопросов развития малого и среднего предпринимательства и государственной поддержки субъектов малого и среднего предпринимательства </t>
  </si>
  <si>
    <t>2.3.6.</t>
  </si>
  <si>
    <t xml:space="preserve">Подготовка управленческих кадров для организаций народного хозяйства Российской Федерации </t>
  </si>
  <si>
    <t>2.3.7.</t>
  </si>
  <si>
    <t>Организация предоставления государственных и муниципальных услуг в Центрах оказания услуг для бизнеса (ЦОУ)</t>
  </si>
  <si>
    <t>2.3.8.</t>
  </si>
  <si>
    <t xml:space="preserve">Имущественный взнос в организацию инфраструктуры поддержки для предоставления инновационных ваучеров субъектам малого и среднего предпринимательства </t>
  </si>
  <si>
    <t>2.3.9.</t>
  </si>
  <si>
    <t>Организация и проведение мероприятий Центром поддержки предпринимательства Мурманской области  по вопросам предпринимательской деятельности, в том числе проведение исследований  по проблемам и перспективам развития предпринимательства и инноваций, организация и участие представителей Мурманской области в межрегиональных и международных мероприятиях направленных на развитие малого предпринимательства</t>
  </si>
  <si>
    <t>ОМ 2.4.</t>
  </si>
  <si>
    <t>Основное мероприятие 4. Поддержка начинающих предпринимателей, в том числе путем предоставления в аренду нежилых помещений и оказания услуг бизнес-инкубирования</t>
  </si>
  <si>
    <t>2.4.1.</t>
  </si>
  <si>
    <t>Субсидия на финансовое обеспечение выполнения государственного задания</t>
  </si>
  <si>
    <t>2.4.2.</t>
  </si>
  <si>
    <t>Субсидия на компенсацию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</si>
  <si>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П 2.1.</t>
  </si>
  <si>
    <t>Региональный проект "Создание условий для лёгкого старта и комфортного ведения бизнеса"</t>
  </si>
  <si>
    <t>П 2.1.1.</t>
  </si>
  <si>
    <t>Предоставление комплекса услуг организаций инфраструктуры поддержки, направленных на вовлечение в предпринимательскую деятельность</t>
  </si>
  <si>
    <t>П 2.1.2.</t>
  </si>
  <si>
    <t>Предоставление финансовой поддержки в виде грантов субъектам малого и среднего предпринимательства, включенным в реестр социальных предприятий, и субъектам малого и среднего предпринимательства, созданным физическими лицами в возрасте до 25 лет включительно</t>
  </si>
  <si>
    <t>П 2.2.</t>
  </si>
  <si>
    <t>Региональный проект "Акселерация субъектов малого и среднего предпринимательства"</t>
  </si>
  <si>
    <t>П 2.2.2.</t>
  </si>
  <si>
    <t>Развитие Центра "Мой бизнес"</t>
  </si>
  <si>
    <t>П 2.2.3.</t>
  </si>
  <si>
    <t>Развитие ЦПП и осуществление им деятельности по поддержке субъектов малого и среднего предпринимательства</t>
  </si>
  <si>
    <t>П 2.2.4.</t>
  </si>
  <si>
    <t>П 2.2.5.</t>
  </si>
  <si>
    <t>Обеспечение деятельности Центра поддержки экспорта</t>
  </si>
  <si>
    <t>П 2.3.</t>
  </si>
  <si>
    <t>Региональный проект "Создание благоприятных условий для осуществления деятельности самозанятыми гражданами"</t>
  </si>
  <si>
    <t>П. 2.3.1</t>
  </si>
  <si>
    <t>Предоставление комплекса услуг организациями инфраструктуры поддержки самозанятым гражданам</t>
  </si>
  <si>
    <t>3.</t>
  </si>
  <si>
    <t xml:space="preserve">Подпрограмма 3. Развитие туризма </t>
  </si>
  <si>
    <t>ОМ 3.1.</t>
  </si>
  <si>
    <t>Основное мероприятие 1. Продвижение Мурманской области как привлекательного для туристов региона</t>
  </si>
  <si>
    <t>3.1.1.</t>
  </si>
  <si>
    <t>Субсидия на финансовое обеспечение затрат регионального Центра кластерного развития Мурманской области в сфере туризма</t>
  </si>
  <si>
    <t>3.1.2.</t>
  </si>
  <si>
    <t>Функционирование АНО "Туристский информационный центр Мурманской области"</t>
  </si>
  <si>
    <t>3.1.3.</t>
  </si>
  <si>
    <t>Субсидия автономной некоммерческой организации по развитию конгрессно-выставочной деятельности «Мурмансконгресс» на финансовое обеспечение затрат в сфере конгрессно-выставочной деятельности, направленных на развитие туризма</t>
  </si>
  <si>
    <t>ОМ 3.2.</t>
  </si>
  <si>
    <t>Основное мероприятие 2. Государственная поддержка субъектов туриндустрии</t>
  </si>
  <si>
    <t>3.2.1.</t>
  </si>
  <si>
    <t xml:space="preserve">Внедрение системы навигации и ориентирующей информации для туристов на территории Мурманской области </t>
  </si>
  <si>
    <t>3.2.2.</t>
  </si>
  <si>
    <t>Предоставление субсидий субъектам туриндустрии Мурманской области, осуществляющим деятельность в сфере развития внутреннего и въездного туризма</t>
  </si>
  <si>
    <t>3.2.3.</t>
  </si>
  <si>
    <t>Организация и проведение ежегодной региональной премии "MURMANSK.TRAVEL Awards"</t>
  </si>
  <si>
    <t>Предоставление субсидий субъектам туриндустрии Мурманской области на развитие придорожного сервиса</t>
  </si>
  <si>
    <t>П. 3.1</t>
  </si>
  <si>
    <t>4.</t>
  </si>
  <si>
    <t>Подпрограмма 4 "Развитие международных и внешнеэкономических связей, приграничного, межрегионального сотрудничества"</t>
  </si>
  <si>
    <t>ОМ 4.1.</t>
  </si>
  <si>
    <t>Основное мероприятие 1. Содействие в подготовке и проведении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</si>
  <si>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4.1.1.</t>
  </si>
  <si>
    <t>Организация и проведение международных и межрегиональных мероприятий в сфере развития международных, внешнеэкономических связей и межрегионального сотрудничества</t>
  </si>
  <si>
    <t>4.1.2.</t>
  </si>
  <si>
    <t>Изготовление имиджевой презентационной, полиграфической и аудиовизуальной продукции  по вопросам, связанным с развитием международных, внешнеэкономических связей, межрегионального сотрудничества, экспортного потенциала региона</t>
  </si>
  <si>
    <t>4.1.3.</t>
  </si>
  <si>
    <t xml:space="preserve">Субсидия автономной некоммерческой организации по развитию конгрессно-выставочной деятельности "Мурманконгресс"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t>
  </si>
  <si>
    <t>П 4.1.</t>
  </si>
  <si>
    <t>Региональный проект "Системные меры развития международной кооперации и экспорта"</t>
  </si>
  <si>
    <t>5.</t>
  </si>
  <si>
    <t>Подпрограмма 5. Обеспечение реализации государственной программы</t>
  </si>
  <si>
    <t>ОМ 5.1.</t>
  </si>
  <si>
    <t>Основное мероприятие 1. Обеспечение реализации государственных функций в сферах стратегического планирования, налогового регулирования,  стимулирования развития производства в добывающих и обрабатывающих отраслях промышленности, поддержки и сопровождения крупных инвестиционных проектов, экономики социальной сферы, международных и внешнеэкономических связей, приграничного, межрегионального сотрудничества, торговой деятельности, инвестиций, предпринимательства и инноваций, лицензирования отдельных видов деятельности</t>
  </si>
  <si>
    <t>5.1.1.</t>
  </si>
  <si>
    <t>Обеспечение реализации государственных функций Министерства развития Арктики и экономики Мурманской области</t>
  </si>
  <si>
    <t>5.1.2.</t>
  </si>
  <si>
    <t>Предоставление субсидии Арктическому центру компетенций на финансовое обеспечение затрат, связанных с осуществлением уставной деятельности</t>
  </si>
  <si>
    <t>5.1.3.</t>
  </si>
  <si>
    <t>Развитие информационно-коммуникационной инфраструктуры и предоставление доступа исполнительным органам государственной власти Мурманской области к статистической информации</t>
  </si>
  <si>
    <t>5.1.4.</t>
  </si>
  <si>
    <t>Предоставление грантов муниципальным образованиям Мурманской области в целях содействия достижению и (или) поощрения достижения наилучших значений показателей деятельности органов местного самоуправления</t>
  </si>
  <si>
    <t>5.1.5.</t>
  </si>
  <si>
    <t xml:space="preserve">Предоставление субвенций на исполнение органами местного самоуправления муниципальных образований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 </t>
  </si>
  <si>
    <t>5.1.6.</t>
  </si>
  <si>
    <t xml:space="preserve">Проведение социологического опроса населения городских округов, муниципальных округов и муниципальных районов в целях выявления оценки населением деятельности органов местного самоуправления </t>
  </si>
  <si>
    <t>5.1.7.</t>
  </si>
  <si>
    <t>Проведение сбора и  обобщения информации о качестве условий оказания услуг организациями в сфере культуры, охраны здоровья, образования, социального обслуживания в рамках независимой оценки качества условий оказания услуг</t>
  </si>
  <si>
    <t>5.1.8.</t>
  </si>
  <si>
    <t>Предоставление субсидии некоммерческим организациям на осуществление деятельности Ресурсного центра СО НКО</t>
  </si>
  <si>
    <t>5.1.10.</t>
  </si>
  <si>
    <t>Субсидия  из областного бюджета автономной некоммерческой организации по развитию конгрессно-выставочной деятельности «Мурманконгресс» на финансовое обеспечение затрат по организации и проведению конференции с элементами обучения проектной деятельности, современным подходам к реализации региональных проектов, исполняемых в рамках национальных проектов, в том числе направленной на обмен опытом и укрепление коммуникаций участников региональных проектов</t>
  </si>
  <si>
    <t>ОМ 5.3.</t>
  </si>
  <si>
    <t>Основное мероприятие 3. Обеспечение реализации функций в сфере тарифного регулирования на территории Мурманской области</t>
  </si>
  <si>
    <t>5.3.1.</t>
  </si>
  <si>
    <t>Обеспечение реализации функций в сфере государственного регулирования цен (тарифов) на территории МО</t>
  </si>
  <si>
    <t>5.3.2.</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</si>
  <si>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</si>
  <si>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ОМ 5.4.</t>
  </si>
  <si>
    <t>Основное мероприятие 4. Обеспечение реализации государственных функций в сфере туризма</t>
  </si>
  <si>
    <t>5.4.1.</t>
  </si>
  <si>
    <t>Обеспечение реализации государственных функций Комитета по туризму Мурманской области</t>
  </si>
  <si>
    <t>Объемы и источники финансирования (тыс. руб.)</t>
  </si>
  <si>
    <t>Степень освоения средств</t>
  </si>
  <si>
    <t xml:space="preserve"> Результаты выполнения мероприятий </t>
  </si>
  <si>
    <t>Соисполнители, участники, исполнители</t>
  </si>
  <si>
    <t>Причины низкой степени освоения средств, невыполнения мероприятий</t>
  </si>
  <si>
    <t>Код ГРБС</t>
  </si>
  <si>
    <t>Источник</t>
  </si>
  <si>
    <t>Запланировано на отчетный год</t>
  </si>
  <si>
    <t>Кассовое исполнение ГРБС</t>
  </si>
  <si>
    <t>Фактическое исполнение</t>
  </si>
  <si>
    <t>Ожидаемые результаты реализации (краткая характеристика) мероприятий</t>
  </si>
  <si>
    <t>Фактические результаты реализации (краткая характеристика) мероприятий</t>
  </si>
  <si>
    <t>Выполнение (да/нет/ частично)</t>
  </si>
  <si>
    <t>Всего</t>
  </si>
  <si>
    <t>Министерство развития Арктики и экономики Мурманской области, Министерство строительства Мурманской области, Министерство цифрового развития Мурманской области, Комитет по тарифному регулированию Мурманской области, Комитет по туризму Мурманской области, Комитет по конкурентной политике Мурманской области, АО "Корпорация развития Мурманской области, ООО "УК "Столица Арктики", НМК "ФОРМАП", ГОБУ МРИБИ, ГОБУ "МФЦ МО", АНО "Арктический центр компетенций", Автономная некоммерческая организация по развитию конгрессно-выставочной деятельности "Мурманконгресс", АНО "Центр поддержки экспорта"</t>
  </si>
  <si>
    <t>ОБ</t>
  </si>
  <si>
    <t>Выполнено в полном объеме</t>
  </si>
  <si>
    <t>ФБ</t>
  </si>
  <si>
    <t>Выполнено частично</t>
  </si>
  <si>
    <t>МБ</t>
  </si>
  <si>
    <t>Не выполнено</t>
  </si>
  <si>
    <t>ВБС</t>
  </si>
  <si>
    <t>Степень выполнения мероприятий</t>
  </si>
  <si>
    <t xml:space="preserve">Министерство развития Арктики и экономики Мурманской области, Комитет по конкурентной политике Мурманской области, Министерство имущественных отношений Мурманской области, АО "Корпорация развития Мурманской области", ООО "УК "Столица Арктики", АНО "Арктический центр компетенций" </t>
  </si>
  <si>
    <t>Министерство развития Арктики и экономики Мурманской области, Комитет по конкурентной политике Мурманской области, Министерство имущественных отношений Мурманской области,  АО "Корпорация развития Мурманской области"</t>
  </si>
  <si>
    <t xml:space="preserve">Количество инвесторов, которым оказано содействие в рамках заключенных соглашений с АО "Корпорация развития Мурманской области", 20 ед. 
Количество инвестиционных инициатив и проектов, одобренных Рабочими группами по рассмотрению инвестиционных проектов в Мурманской области и (или) Межведомственной комиссией по рассмотрению инвестиционных проектов Мурманской области и (или) иным уполномоченным Правительством Мурманской области органом в текущем году, 5 ед.
</t>
  </si>
  <si>
    <t xml:space="preserve">Министерство развития Арктики и экономики Мурманской области, Министерство имущественных Мурманской области </t>
  </si>
  <si>
    <t>Обеспечение изготовления рекламной продукции, проведения мероприятий и участия сотрудников Министерства развития Арктики и экономики Мурманской области, не менее 4 мероприятий в год</t>
  </si>
  <si>
    <t>Проведение ежегодного мониторинга состояния конкурентной среды на рынках товаров, работ, услуг Мурманской области</t>
  </si>
  <si>
    <t>Обеспечение проведения мероприятий в интересах лидеров рейтинга органов местного самоуправления по содействию развитию конкуренции и обеспечению благоприятного инвестиционного климата, участие сотрудников органов местного самоуправления в выездных мероприятиях, не менее 3 органов местного самоуправления в год</t>
  </si>
  <si>
    <t>Количество инвестиционных проектов, получивших поддержку в рамках системы проекты проектного финансирования, не менее 2</t>
  </si>
  <si>
    <t>Министерство имущественных отношений Мурманской области, Министерство развития Арктики и экономики Мурманской области, АО "Корпорация развития Мурманской области"</t>
  </si>
  <si>
    <t>Министерство развития Арктики и экономики Мурманской области, ООО "УК "Столица Арктики",  АО "Корпорация развития Мурманской области"</t>
  </si>
  <si>
    <t>Обеспечение деятельности управляющей компании ООО "УК "Столица Арктики"</t>
  </si>
  <si>
    <t xml:space="preserve">Министерство развития Арктики
и экономики Мурманской области, АНО "Арктический центр компетенций" </t>
  </si>
  <si>
    <t>Проведение обучения сотрудников предприятий-участников регионального проекта методам повышения производительности труда с использованием инструментов бережливого производства</t>
  </si>
  <si>
    <t>Обеспечение реализации совместных кластерных проектов</t>
  </si>
  <si>
    <t xml:space="preserve">2021 - 2023 годы:                                                           
1. Предоставление СМСП не менее 3 субсидий в год.
2. Создание не менее 7 рабочих мест.                                                                                                                                                                                                                                                                                                                                                                                                                                                                                                    </t>
  </si>
  <si>
    <t>1. Предоставление государственной поддержки не менее 7 субъектам социального предпринимательства в год.
2. Сохранение не менее 55 рабочих мест в год</t>
  </si>
  <si>
    <t xml:space="preserve">Предоставление субсидий не менее чем 10 муниципальным образованиям </t>
  </si>
  <si>
    <t>Министерство развития Арктики и экономики Мурманской области, ГОБУ МРИБИ</t>
  </si>
  <si>
    <t xml:space="preserve">Предоставление поддержки не менее 3 СМСП </t>
  </si>
  <si>
    <t>Министерство развития Арктики и экономики Мурманской области, Автономная некоммерческая организация по развитию конгрессно-выставочной деятельности "Мурманконгресс"</t>
  </si>
  <si>
    <t>Ежегодное финансирование не менее 1 проекта</t>
  </si>
  <si>
    <t>Освещение телевизионного проекта направленного на популяризацию предпринимательства</t>
  </si>
  <si>
    <t>Ежегодное обучение не менее 5 человек</t>
  </si>
  <si>
    <t>Министерство развития Арктики и экономики Мурманской области, предприятия региона - участники федеральной программы по подготовке управленческих кадров для организаций народного хозяйства Российской Федерации</t>
  </si>
  <si>
    <t>Обеспечение предоставления услуг субъектам малого и среднего предпринимательства по принципу "одного окна"</t>
  </si>
  <si>
    <t>Министерство цифрового развития Мурманской области, ГОБУ "МФЦ МО"</t>
  </si>
  <si>
    <t xml:space="preserve">Предоставление не менее 3 инновационных ваучеров в год </t>
  </si>
  <si>
    <t xml:space="preserve">Обеспечение предоставления ГОБУ МРИБИ консультационных и методических услуг субъектам малого и среднего предпринимательства </t>
  </si>
  <si>
    <t>Обеспечение своевременной оплаты расходов, связанных с оплатой проезда и провоза багажа</t>
  </si>
  <si>
    <t>Проведение не менее 6 мероприятий ежегодно (в том числе тренингов, мастер классов, семинаров)
Предоставление услуг не менее чем 846 гражданам ежегодно</t>
  </si>
  <si>
    <t>Количество организаций инфраструктуры поддержки малого и среднего предпринимательства, задействованных в "цепочках" услуг Центра "Мой бизнес", не менее 5 ежегодно</t>
  </si>
  <si>
    <t>Предоставление государственной поддержки не менее 242 СМСП в год. Обеспечение бюджетного финансирования объекта инфраструктуры</t>
  </si>
  <si>
    <t>Финансовое обеспечение деятельности регионального Центра кластерного развития Мурманской области, оказание поддержки не менее 35 СМCП ежегодно, количество проведенных мероприятий для субъектов малого и среднего предпринимательства, являющихся участниками территориальных кластеров не менее 5 ежегодно</t>
  </si>
  <si>
    <t>Министерство развития Арктики и экономики Мурманской области, 
АНО "Центр поддержки экспорта"</t>
  </si>
  <si>
    <t>Комитет по туризму Мурманской области, Автономная некоммерческая организация по развитию конгрессно-выставочной деятельности "Мурманконгресс", Центр кластерного развития Мурманской области, АНО "ТИЦ"</t>
  </si>
  <si>
    <t>Комитет по туризму Мурманской области, 
НМК "ФОРМАП"</t>
  </si>
  <si>
    <t>Комитет по туризму Мурманской области АНО "Туристский информационный центр Мурманской области"</t>
  </si>
  <si>
    <t xml:space="preserve">Комитет по туризму Мурманской области, 
Автономная некоммерческая организация по развитию конгрессно-выставочной деятельности "Мурманконгресс" </t>
  </si>
  <si>
    <t>Комитет по туризму Мурманской области, Министерство строительства Мурманской области</t>
  </si>
  <si>
    <t>Региональный проект «Развитие туристической инфраструктуры»</t>
  </si>
  <si>
    <t xml:space="preserve">Министерство развития Арктики и экономики Мурманской области, Аппарат Правительства Мурманской области, 
Автономная некоммерческая организация по развитию конгрессно-выставочной деятельности "Мурманконгресс" </t>
  </si>
  <si>
    <t xml:space="preserve">Проведение не менее 2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
</t>
  </si>
  <si>
    <t>Изготовление не менее 1500 информационных носителей в год</t>
  </si>
  <si>
    <t>Проведение не менее 7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</si>
  <si>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 xml:space="preserve">Министерство развития Арктики и экономики Мурманской области, Автономная некоммерческая организация по развитию конгрессно-выставочной деятельности "Мурманконгресс" </t>
  </si>
  <si>
    <t>Министерство развития Арктики и экономики Мурманской области, Комитет по тарифному регулированию Мурманской области, Комитет по туризму Мурманской области</t>
  </si>
  <si>
    <t>Финансовое обеспечение реализации функций Министерства в сферах стратегического планирования, налогового регулирования,  стимулирования развития производства в добывающих и обрабатывающих отраслях промышленности, поддержки и сопровождения крупных инвестиционных проектов, экономики социальной сферы, международных и внешнеэкономических связей, приграничного, межрегионального сотрудничества, торговой деятельности, инвестиций, предпринимательства и инноваций, лицензирования отдельных видов деятельности</t>
  </si>
  <si>
    <t>Министерство развития Арктики и экономики Мурманской области, ИОГВ МО</t>
  </si>
  <si>
    <t>Предоставление грантов 3 муниципальным образованиям Мурманской области (в случае принятия соответствующего решения Комиссией)</t>
  </si>
  <si>
    <t xml:space="preserve">Предоставление субвенции 17 муниципальным образованиям Мурманской области на исполнение отдельных государственных полномочий по сбору сведений для формирования и ведения торгового реестра </t>
  </si>
  <si>
    <t xml:space="preserve">Министерство развития Арктики и экономики Мурманской области </t>
  </si>
  <si>
    <t>Подготовка ежегодного отчета об итогах социологического опроса населения</t>
  </si>
  <si>
    <t>Подготовка ежегодного отчета о результатах независимой оценки качества условий оказания услуг организациями в сфере культуры, охраны здоровья, образования, социального обслуживания</t>
  </si>
  <si>
    <t>Обеспечение консультационного сопровождения СО НКО по вопросам доступа к предоставлению услуг социальной сферы</t>
  </si>
  <si>
    <t>Установление регулируемых тарифов на перевозки пассажиров и багажа автомобильным транспортом и городским наземным электрическим транспортом органами местного самоуправления</t>
  </si>
  <si>
    <t>Финансовое обеспечение реализации 26 функций Комитета</t>
  </si>
  <si>
    <t xml:space="preserve">0.1. Индекс промышленного производства.                                                                                                                                                                                                                                                                    
0.2. Объем инвестиций в основной капитал (за исключением бюджетных средств).
1.1. 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
1.2. Количество заключенных соглашений о защите и поощрении капитальных вложений, о государственной поддержке инвестиционной деятельности (нарастающим итогом к 2019 году).                                                                                                                                                                                                                                                                                                                                                                                                                                                                                                                                   1.8. Интегральный индекс Мурманской области в Национальном рейтинге состояния инвестиционного климата в субъектах Российской Федерации.
1.9. Положение Мурманской области в инвестиционном рейтинге российских регионов рейтингового агентства "Эксперт РА" не ниже 3В1.                                                                                                                                                                                                                                                              1.10. Место Мурманской области в рейтинге субъектов Российской Федерации по уровню развития сферы государственно-частного партнерства. </t>
  </si>
  <si>
    <t>0.1. Индекс промышленного производства.                                                        
0.2. Объем инвестиций в основной капитал (без бюджетных средств).                                                                                                                      
1.1. 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
1.3. Количество резидентов Арктической зоны Российской Федерации и территории опережающего социально-экономического развития "Столица Арктики" (нарастающим итогом с 2020 года).                                                            
1.4. Объем инвестиций, привлеченных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                                                                                 
1.5. Количество созданных рабочих мест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t>
  </si>
  <si>
    <t>1.6. Количество предприятий-участников, вовлеченных в национальный проект «Производительность труда» через получение адресной поддержки, нарастающим итогом</t>
  </si>
  <si>
    <t>1.7. Количество руководителей, обученных по программе управленческих навыков для повышения производительности труда, нарастающим итогом</t>
  </si>
  <si>
    <t>0.3. Численность занятых в сфере малого и среднего предпринимательства, включая индивидуальных предпринимателей.
2.1. Доля среднесписочной численности работников малых и средних предприятий в общей численности занятого населения.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</si>
  <si>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0.3. Численность занятых в сфере малого и среднего предпринимательства, включая индивидуальных предпринимателей.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</si>
  <si>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Обеспечение организации и проведения ярмарки</t>
  </si>
  <si>
    <t>Обеспечение организации и проведения форума</t>
  </si>
  <si>
    <t>Проведение не менее 3 мероприятий в год</t>
  </si>
  <si>
    <t>0.3. Численность занятых в сфере малого и среднего предпринимательства, включая индивидуальных предпринимателей.
2.3. Количество субъектов малого и среднего предпринимательства (включая индивидуальных предпринимателей) в расчете на 1 тыс. человек населения</t>
  </si>
  <si>
    <t>0.2. Численность занятых в сфере малого и среднего предпринимательства, включая индивидуальных предпринимателей.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</si>
  <si>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 xml:space="preserve">2021 г.: предоставление грантов не менее 22 субъектам малого и среднего предпринимательства, включённым в реестр социальных предприятий. 
2022-2024 гг.: предоставление грантов не менее 16 субъектам малого и среднего предпринимательства, включённым в реестр социальных предприятий, и субъектам малого и среднего предпринимательства, созданным физическими лицами в возрасте до 25 лет включительно, в год </t>
  </si>
  <si>
    <t>0.2. Численность занятых в сфере малого и среднего предпринимательства, включая индивидуальных предпринимателей.
2.1. Доля среднесписочной численности работников малых и средних предприятий в общей численности занятого населения.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</si>
  <si>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 xml:space="preserve">2.4. Количество самозанятых граждан, зафиксировавших свой статус и применяющих специальный налоговый режим «Налог на профессиональный доход» </t>
  </si>
  <si>
    <t>Количество самозанятых граждан, получивших услуги, в том числе прошедших программы обучения, составит:
- в 2021 году: не менее 63 чел.
- в 2022 году: не менее 111 чел.
- в 2023 году: не менее 178 чел.
- в 2024 году: не менее 231 чел.</t>
  </si>
  <si>
    <t>0.4. Объем платных услуг, оказанных населению в сфере туризма (включая туристские услуги, услуги гостиниц и аналогичных средств размещения, санаторно-оздоровительных организаций).
3.1. Объем туристского потока в Мурманской области</t>
  </si>
  <si>
    <t>2021 год: обеспечение организации и проведения мероприятий по продвижению туристского потенциала МО. Общий объем возмездных работ (услуг), выполненных (оказанных) центром кластерного развития не менее 6.
2022:  общий объем возмездных работ (услуг), выполненных (оказанных) центром кластерного развития не менее 3, размещение информации о туристском потенциале Мурманской области в СМИ,  изготовление презентационной (сувенирной) продукции.
2025 год: общий объем возмездных работ (услуг), выполненных (оказанных) центром кластерного развития не менее 3, размещение информации о туристском потенциале Мурманской области в СМИ,  изготовление презентационной (сувенирной) продукции.</t>
  </si>
  <si>
    <t>Установка знаков туристской навигации:
2021 год -не менее 7 указателей; 
2022 год - не менее 76 указателей в год;
2023 год - не менее10 указателей в год;
2024 год - не менее 10 указателей в год;
2025 годы: не менее 10 указателей в год</t>
  </si>
  <si>
    <t>Предоставление субсидий субъектам туриндустрии в сфере внутреннего и въездного туризма (2021 год - не менее 10 субсидий, 2022 - 2024 годы - не менее 4 субсидий, 2025 год - не менее 15 субсидий в год)</t>
  </si>
  <si>
    <t>Предоставление субсидии субъектам туриндустрии на финансовое обеспечение затрат создания и обустройства объектов придорожного сервиса (не менее 10 субсидий в год)</t>
  </si>
  <si>
    <t>3.2. Количество инвестиционных проектов, поддержанных путем софинансирования строительства (реконструкции) объектов обеспечивающей инфраструктуры с длительным сроком окупаемости.
3.3. Количество общественных инициатив, направленных на развитие туризма
3.4. Количество предпринимательских инициатив, направленных на развитие туризма, обеспеченных грантовой поддержкой.</t>
  </si>
  <si>
    <t>4.2. Количество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</si>
  <si>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 xml:space="preserve">4.1. Внедрен и реализуется Региональный экспортный стандарт 2.0.
4.3. Доля экспорта товаров в объеме внешнеторгового оборота не менее 90 %                                                   </t>
  </si>
  <si>
    <t>Подготовка  информационно-аналитических, экспертно-аналитических материалов по вопросам социально-экономического развития, организация проведения  исследований в рамках разработки и (или) реализации стратегии социально-экономического развития: 2021 год - не менее 3, 2022 год - не менее 9, 2023-2025 годы не менее 6 ежегодно</t>
  </si>
  <si>
    <t>Приобретение статистических материалов</t>
  </si>
  <si>
    <t>Обеспечение организации и проведения конференции с элементами обучения проектной деятельности, современным подходам к реализации региональных проектов, исполняемых в рамках национальных проектов, в том числе направленной на обмен опытом и укрепление коммуникаций участников региональных проектов.
Количество человек, прошедших обучение, - не менее 30 человек.
Количество участников, посетивших мероприятие, - не менее 80 человек</t>
  </si>
  <si>
    <t>5.2. Доля ресурсоснабжающих организаций, перешедших на долгосрочные методы регулирования тарифов</t>
  </si>
  <si>
    <t>Финансовое обеспечение реализации 40 функции Комитета, и необходимыми программно-техническими средствами</t>
  </si>
  <si>
    <t xml:space="preserve">0.2. Объем инвестиций в основной капитал (без бюджетных средств).                                                                                                                                                                                                                                                                                                                                                                                                                 
1.3. Количество резидентов Арктической зоны Российской Федерации и территории опережающего социально-экономического развития "Столица Арктики" (нарастающим итогом с 2020 года).                                                            
1.4. Объем инвестиций, привлеченных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                                                                                 
1.5. Количество созданных рабочих мест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                                                                                                                                                                    В 2022 году проведены проектно-изыскательские работы по планировке территории, модернизации существующей и строительству новой инженерной инфраструктуры.  
К 2023 году реализованы мероприятия по модернизации существующей и строительству новой инженерной инфраструктуры в рамках инфраструктурного проекта </t>
  </si>
  <si>
    <t xml:space="preserve">К 2023 году проведены проектно-изыскательские работы по модернизации существующей и строительству новой инфраструктуры  </t>
  </si>
  <si>
    <t>К 2023 году проведены проектно-изыскательские работы по модернизации существующей и строительству новой инфраструктуры</t>
  </si>
  <si>
    <t>К 2023 году проведены работы по благоустройству в рамках реализации инфраструктурного проекта</t>
  </si>
  <si>
    <t>В 2022 году реализовано обеспечивающее мероприятие в рамках инфраструктурного проекта</t>
  </si>
  <si>
    <t xml:space="preserve">0.1. Индекс промышленного производства                                                                           0.2. Объем инвестиций в основной капитал (за исключением бюджетных средств)                                                                                                                                                 </t>
  </si>
  <si>
    <t>Количество поддержанных предприятий и (или) проектов - не менее 3</t>
  </si>
  <si>
    <t xml:space="preserve">1.11. Количество субъектов деятельности в сфере промышленности, получивших в 2022 году финансовую поддержку, предусмотренную постановлением Правительства РФ от 18.04.2022 № 686 </t>
  </si>
  <si>
    <t xml:space="preserve">Количество субъектов деятельности в сфере промышленности, получивших в 2022 году финансовую поддержку - не менее 3 </t>
  </si>
  <si>
    <r>
      <rPr>
        <strike/>
        <sz val="10"/>
        <rFont val="Times New Roman"/>
        <family val="1"/>
        <charset val="204"/>
      </rPr>
      <t>Ф</t>
    </r>
    <r>
      <rPr>
        <sz val="10"/>
        <rFont val="Times New Roman"/>
        <family val="1"/>
        <charset val="204"/>
      </rPr>
      <t>ункционирование регионального Центра кластерного развития Мурманской области</t>
    </r>
  </si>
  <si>
    <t>Сведения о ходе реализации мероприятий государственной программы за 6 месяцев 2022 года</t>
  </si>
  <si>
    <t>-</t>
  </si>
  <si>
    <t>нет</t>
  </si>
  <si>
    <t>Министерство имущественных отношений МО</t>
  </si>
  <si>
    <t>Министерство развития Арктики и экономики Мурманской области, АО "Корпорация развития Мурманской области", ООО "УК "Столица Арктики", Министерство транспорта и дорожного хозяйства МО,
Министерство градостроительства и благоустройства МО,
Министерство энергетики и ЖКХ МО,
Министерство имущественных отношений МО</t>
  </si>
  <si>
    <t>Министерство транспорта и дорожного хозяйства МО</t>
  </si>
  <si>
    <t>Министерство энергетики и ЖКХ МО</t>
  </si>
  <si>
    <t xml:space="preserve">
Министерство градостроительства и благоустройства МО</t>
  </si>
  <si>
    <t>Министерство развития Арктики и экономики Мурманской области, НМК "ФОРМАП"</t>
  </si>
  <si>
    <t>В рамках реализации мероприятий регионального проекта "Адресная поддержка повышения производительности труда на предприятиях", входящего в состав  национального проекта  «Производительность труда», при поддержке сертифицированных экспертов РЦК 62 сотрудника  предприятий-участников обучено инструментам бережливого производства (в том числе на базе учебной производственной площадки «Фабрика процессов»), подготовлено 4 внутренних тренера.</t>
  </si>
  <si>
    <t>19 руководителей предприятий-участников национального проекта "Производительность труда" обучено по программе управленческих навыков для повышения производительности труда, нарастающим итогом</t>
  </si>
  <si>
    <t>Не реализуется</t>
  </si>
  <si>
    <t>Министерство развития Арктики и экономики Мурманской области, Министерство цифрового развития Мурманской области, НМКК "ФОРМАП" (фонд), ГОБУ МРИБИ, ГОБУ "МФЦ МО", Автономная некоммерческая организация по развитию 
конгрессно-выставочной, ярмарочной и информационной деятельности «Мурманконгресс», АНО "Центр поддержки экспорта Мурманской области"</t>
  </si>
  <si>
    <t>Министерство развития Арктики и экономики Мурманской области, 
НМКК "ФОРМАП" (фонд), ГОБУ МРИБИ</t>
  </si>
  <si>
    <t>Министерство развития Арктики и экономики Мурманской области, 
НМКК "ФОРМАП" (фонд)</t>
  </si>
  <si>
    <t>да</t>
  </si>
  <si>
    <t>Муниципальные образования планируют заключение соглашений до ноября текущего года и распределение средств субсидии до 15 декабря текущего года. 
Мероприятие реализуется в течение года</t>
  </si>
  <si>
    <t>Предоставление поддержки:
- в 2022 г. - не менее 25 СМСП</t>
  </si>
  <si>
    <t>частично</t>
  </si>
  <si>
    <t>В соответствии с приказом Министерства развития Арктики и экономики Мурманской области от 16.05.2022 № 97-ОД (в ред. приказа от 02.06.2022 № 109-ОД) победителями признаны 30 заявителей с проектами на сумму 27 920 800,0 рублей. На 01.07.2022 договора заключены с 27 победителями на сумму 24,9 млн рублей.</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</si>
  <si>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 
ГОБУ МРИБИ</t>
  </si>
  <si>
    <t>Второй этап ярмарки запланирован на период с 25.12.2022 по 31.12.2022.
Мероприятие реализуется в течение года</t>
  </si>
  <si>
    <t>Мероприятие планируется реализовать в 3 квартале текущего года</t>
  </si>
  <si>
    <t>Мероприятие планируется реализовать в 4 квартале текущего года</t>
  </si>
  <si>
    <t>Министерство развития Арктики и экономики, 
Министерство цифрового развития Мурманской области, НМКК "ФОРМАП" (фонд), ГОБУ "МФЦ МО"</t>
  </si>
  <si>
    <t>2022 год: подготовка и(или) переподготовка не менее 2 специалистов</t>
  </si>
  <si>
    <t>Мероприятие планируется реализовать в 3-4 квартале текущего года</t>
  </si>
  <si>
    <t>Мероприятие реализуется в течение года.
Оплата за обучение будет произведена в декабре текущего года</t>
  </si>
  <si>
    <t xml:space="preserve">В соответствии с протоколом заседания комиссии по государственной поддержке малого и среднего предпринимательства Мурманской области от 08.06.2022 № 04-07/11, по итогам конкурсного отбора победителями признаны 2 заявителя на общую сумму 500,000 рублей. Срок использования инновационного ваучера составляет 6 месяцев со дня подписания трехстороннего договора.  </t>
  </si>
  <si>
    <t>Организовано проведение Совета по развитию малого и среднего предпринимательства при Правительстве Мурманской области (26.05.2022). 
Организован приём заявок на проведение образовательной онлайн-программы "Арктический акселератор"</t>
  </si>
  <si>
    <t>Оказание государственных и муниципальных услуг субъектам малого и среднего предпринимательства в ЦОУ</t>
  </si>
  <si>
    <t>Специалистами ГОБУ МРИБИ проведены консультации  191 субъекта МСП по вопросам бизнес-планирования и оказания государственной поддержки; проведено 242 экспертизы пакета конкурсной документации (ПКД), представленной СМСП на получение государственной поддержки; проведен мониторинг деятельности в отношении 173 субъектов МСП - получателей государственной поддержки</t>
  </si>
  <si>
    <t>В марте и июне 2022 года сотрудники ГОБУ МРИБИ воспользовались правом оплаты стоимости проезда и провоза багажа к месту использования отпуска и обратно</t>
  </si>
  <si>
    <t>Мероприятие реализуется в течение года</t>
  </si>
  <si>
    <t>Министерство развития Арктики и экономики Мурманской области, 
НМКК "ФОРМАП" (фонд), АНО "Центр поддержки экспорта Мурманской области"</t>
  </si>
  <si>
    <t>На территории Мурманской области функционируют следующие организации инфраструктуры поддержки СМСП: ЦПП МО, ЦКР МО, НМКК "ФОРМАП" (Фонд), ЦМИТ, Центр "Мой бизнес"</t>
  </si>
  <si>
    <t>Государственная поддержка в виде оказания комплексных услуг предоставлена 144 субъектам МСП</t>
  </si>
  <si>
    <t>2022 год: обеспечение вывода 17 субъектов МСП на экспорт</t>
  </si>
  <si>
    <t>Количество самозанятых граждан, получивших услуги, в том числе прошедших программы обучения, составило 61 чел.</t>
  </si>
  <si>
    <t>По состоянию на 30.06.2022: 1.обеспечен вывод  9 субъектов МСП на экспорт 2.ежегодный объем экспорта субъектов МСП, получивших поддержку центра поддержки экспорта, составил 3,8 млн. долл.США</t>
  </si>
  <si>
    <t>Обеспечено проведение деловой миссии Франко-российской торговой палаты в Мурманскую область (05.04.2022)</t>
  </si>
  <si>
    <t>Реализация мероприятий запланирована на II полугодие</t>
  </si>
  <si>
    <t>Обеспечено проведение бизнес-миссии Мурманской области в Республику Беларусь (6-9 июня 2022 года). Переведены авансовые выплаты за мероприятие День экспорта Мурманской области, проведение реверсной бизнес миссии иностранного государства в Мурманскую область и обеспечение бизнес-миссии Мурманской области в иностранное государство</t>
  </si>
  <si>
    <t>Обеспечена реализация функций Министерства</t>
  </si>
  <si>
    <t>Заключен государственный контракт от 16.03.2022 № 04-04/10 на оказание информационных услуг по предоставлению статистической информации. Обеспечено  получение и передача ИО МО статистической информации</t>
  </si>
  <si>
    <t>Проведение заседания Комиссии планируется в 3-4 квартале</t>
  </si>
  <si>
    <t>Приказом Министерства экономического развития Мурманской области от 27.12.2017 № ОД-98 полномочия получателя средств субвенций на осуществление государственных полномочий по формированию и ведению торгового реестра переданы Управлению Федерального казначейства по Мурманской области (УФК по МО). Приказом Министерства развития Арктики и экономики Мурманской области от 27.12.2021 № ОД-206 утверждены средства субвенций ОМСУ на формирование и ведение торгового реестра на 2022 год. Расходное расписание по доведению лимитов бюджетных обязательств было доведено до ОМСУ через УФК по МО в январе 2022 года.</t>
  </si>
  <si>
    <t>Средства субсидии израсходованы в соответствии с фактически сложившейся потребностью</t>
  </si>
  <si>
    <t>Оплата по государственному контракту после принятия аналитических отчетов оператора в 4 квартале</t>
  </si>
  <si>
    <t>1. Подготовлена информация о результатах независимой оценки качества условий оказания услуг организациями в сфере культуры, охраны здоровья, образования, социального обслуживания, которые расположены на территории Мурманской области и учредителем которых являются Мурманская область и муниципальные образования Мурманской области, за 2021 год и принимаемые меры по совершенствованию деятельности указанных организаций. Информация включена в ежегодный отчет Губернатора МО о результатах деятельности Правительства МО.
2. По итогам открытого электронного конкурса заключен государственный контракт № 01492000023220014980001 от 04.05.2022 на сумму 400,00 рублей на проведение НОК в 2022 году.</t>
  </si>
  <si>
    <t>1. Проведен конкурс и заключено соглашение от 24.03.2022 № 04-04/11 с ЧУСО "Социальный центр - SOS Мурманск" о предоставлении субсидии из областного бюджета на финансовое обеспечение деятельности Ресурсного центра СО НКО в 2022 году.
2. Ресурсным центром СО НКО по итогам 6 месяцев :
- разработана программа «Школа для создания СО НКО», зарегистрированы 4 новых СО НКО;
- оказано 89 консультации по различным направлениям деятельности СО НКО;
- проведено 3 обучающих мероприятия для представителей СО НК с суммарным охватом в 32 участника; - 2 обучающих вебинара для представителей СО НКО с суммарным охватом в 47 человек;
При поддержке Ресурсного центра СО НКО:
- СО НКО подготовлены и направлены в фонды 11 заявок на участие в конкурсе грантовой поддержки (в Президентских фонд культурных инициатив, Благотворительный фонд CSS, в фонд Тимченко, в фонд "Абсолют помощь", в #Мы вместе); - 3 СО НКО подали заявки на участие в конкурсах для получения бюджетных средств;
- 1 СО НКО получила статус исполнителя общественно полезных услуг.</t>
  </si>
  <si>
    <t>Средства субсидии израсходованы в соответствии с фактически сложившейся потребностью. Остаток планируется перераспределить между мероприятиями государственной программы</t>
  </si>
  <si>
    <t>В связи со спецификой работы Комитета (проведение тарифных кампаний в период с сентября по декабрь) освоение планируется во втором полугодии 2022 года</t>
  </si>
  <si>
    <t>Не реализуется. Полномочия по установлению регулируемых тарифов на перевозки пассажиров и багажа автомобильным транспортом и городским наземным электрическим транспортом переданы органам государственной власти Мурманской области</t>
  </si>
  <si>
    <t>Обеспечена реализация 26 функций Комитета по туризму Мурманской области</t>
  </si>
  <si>
    <t>Идет сбор предложений от субъектов туриндустрии на установку знаков навигации.</t>
  </si>
  <si>
    <t>Проведение ежегодной региональной премии "MURMANSK.TRAVEL Awards" (не менее 5 победителей)</t>
  </si>
  <si>
    <t>Средства 2022 года планируется перераспределить на другие мероприятия в целях обеспечения уровня софинансирования средств из областного бюджета в рамках выделяемой субсидии из ФБ в соответствии с распоряжением Правительства РФ от 21.04.22 № 958-р</t>
  </si>
  <si>
    <t>3.2.7.</t>
  </si>
  <si>
    <t xml:space="preserve">Комитет по туризму Мурманской области, Министерство строительства Мурманской области, НМКК "ФОРМАП" (фонд), Автономная некоммерческая организация по развитию конгрессно-выставочной деятельности "Мурманконгресс" </t>
  </si>
  <si>
    <t>Количество инвесторов, которым оказано содействие в рамках заключенных соглашений с АО "Корпорация развития Мурманской области", 5 ед. 
Количество инвестиционных инициатив и проектов, одобренных Рабочими группами по рассмотрению инвестиционных проектов в Мурманской области и (или) Межведомственной комиссией по рассмотрению инвестиционных проектов Мурманской области и (или) иным уполномоченным Правительством Мурманской области органом в текущем году, 1 ед.</t>
  </si>
  <si>
    <t>Заключен контракт на комплексную образовательную программу в сфере государственно-частного партнерства на 4,985 млн рублей</t>
  </si>
  <si>
    <t>Оплата будет производится по факту оказания услуг, мероприятие запланировано на 2 полугодие</t>
  </si>
  <si>
    <t>Бюджетные инвестиции перечислены в июне 2022 года, осуществляется регистрация отчета об итогах выпуска акций</t>
  </si>
  <si>
    <t>На сегодняшний день насчитывается 158 резидентов АЗРФ с объемом инвестиций 146,9 млрд рублей и созданием 6005 новых рабочих мест.</t>
  </si>
  <si>
    <t>Мероприятие запланировано на второе полугодие 2022 года</t>
  </si>
  <si>
    <t>Мероприятие не может быть профинансированы за счет средств инфраструктурных бюджетных кредитов. В госпрограмму будут внесены соответствующие изменения.</t>
  </si>
  <si>
    <t>Согласовывается решение о переносе реализации мероприятия на 2023 год</t>
  </si>
  <si>
    <t>Ведется разработка проектной документации</t>
  </si>
  <si>
    <t>Реализация мероприятий запланирована на второе полугодие</t>
  </si>
  <si>
    <t>Реализация мероприятий запланирована на второе полугодие. Также отменены ряд традиционных международных мероприятий в связи с попаданием стран -участников в список недружественных по отношению к Российской Федерации.</t>
  </si>
  <si>
    <t xml:space="preserve">Подготовлены информационно-аналитические, экспертно-аналитические материалы по вопросам социально-экономического развития - 2 шт. Организация проведения исследований в рамках разработки и (или) реализации стратегии социально-экономического развития в 2022 году приостановлена. </t>
  </si>
  <si>
    <t>Приём заявок на конкурс осуществлялся с 28.03.2022 по 10.05.2022. По итогам конкурсного отбора субсидия предоставлена 11 субъектам МСП на сумму 3,6 млн рублей. Количественный показатель по рабочим местам будет подведен по итогам года.</t>
  </si>
  <si>
    <t>Приём заявок на конкурс осуществлялся с 04.04.2022 по 15.05.2022. По итогам конкурсного отбора субсидия предоставлена 13 субъектам МСП на сумму 6,0 млн рублей. Количественный показатель по созданию рабочих мест будет подведен по итогам года.</t>
  </si>
  <si>
    <r>
      <t xml:space="preserve">Перечисление средств </t>
    </r>
    <r>
      <rPr>
        <sz val="10"/>
        <rFont val="Times New Roman"/>
        <family val="1"/>
        <charset val="204"/>
      </rPr>
      <t>запланировано</t>
    </r>
    <r>
      <rPr>
        <sz val="10"/>
        <color theme="1"/>
        <rFont val="Times New Roman"/>
        <family val="1"/>
        <charset val="204"/>
      </rPr>
      <t xml:space="preserve"> в первой декаде июля 2022 года. 
Проведение второго конкурсного отбора запланировано во втором полугодии 2022 года</t>
    </r>
  </si>
  <si>
    <t>Денежные средства частично доведены до Фонда</t>
  </si>
  <si>
    <t>Денежные средства доведены до Фонда</t>
  </si>
  <si>
    <t>Мероприятие реализуется в течение года. Остаток денежных средств будет доведен до Фонда до конца 2022 года</t>
  </si>
  <si>
    <t>Мероприятие реализуется в течение года. Потенциальные получатели поддержки произведут оплату первых платежей по кредитным договорам во втором полугодии 2022 года</t>
  </si>
  <si>
    <t>Средства субсидии израсходованы в соответствии с фактически сложившейся потребностью. Остаток планируется перераспределить между мероприятиями госпрограммы или будет возвращен в резервный фонд</t>
  </si>
  <si>
    <t>За отчетный период ЦКР выполнено (оказано) 3 услуги. Проведена выставка "ИНТУРМАРКЕТ" г.Москва, изготовлена раздаточная и сувенирная продукция, размещены публикации о туристическом потенциале в журналах "Дискавери" и "Турбизнес"</t>
  </si>
  <si>
    <t>Оставшаяся часть запланированных  мероприятий будет реализована  во втором полугодие 2022 года</t>
  </si>
  <si>
    <t>Готовится к проведению Арктический фестиваль "Териберка" и региональная туристическая выставка "MURMANSK.TRAVEL Market", проведение которых запланировано на 16-17 июля 2022</t>
  </si>
  <si>
    <t>Мероприятие реализуется в течение года.
Организация и проведение Арктического инновационного форума запланирована на 4 квартал текущего года.</t>
  </si>
  <si>
    <t xml:space="preserve">Произведена частичная оплата услуг по предстоящим мероприятиям. Реализация мероприятий запланирована на второе полугодие 2022 года </t>
  </si>
  <si>
    <t>Мероприятие планируется реализовать во втором полугодии 2022 года</t>
  </si>
  <si>
    <t>Создание системы проектного финансирования инвестиционных проектов Мурманской области (в том числе взнос в уставный капитал АО "Корпорация развития Мурманской области)</t>
  </si>
  <si>
    <t>АО "КР МО" определены необходимая мощности и стоимость по созданию инженерной инфраструктуры. РСО прорабатывается возможность, условия создания инфраструктуры с включением мероприятий по созданию объектов инфраструктуры проекта в программы организаций. По итогам передачи земельных участков будущему собственнику/арендатору необходимо обращение в РСО для подготовки договора на тех. присоединение и тех. условий.</t>
  </si>
  <si>
    <t>В рамках инфраструктурного проекта «Культурно-деловой центр «Новый Мурманск» планировалось благоустройство территории 12,29 Га. В соответствии с пп. «а» п. 3 Правил отбора средства бюджета субъекта Российской Федерации, полученные из федерального бюджета в виде бюджетных кредитов на финансовое обеспечение реализации инфраструктурных проектов, подлежат использованию на проектирование, строительство, реконструкцию, техническое перевооружение, капитальный ремонт объектов транспортной, инженерной, энергетической, коммунальной, социальной, туристской инфраструктур, объектов инфраструктуры индустриальных (промышленных) парков, промышленных технопарков, особых экономических зон.
Таким образом мероприятия по благоустройству не могут быть профинансированы за счет средств инфраструктурных бюджетных кредитов и, следовательно, исключены из инфраструктурного проекта. Изменения приняты протоколом Президиума (штаба) Правительственной комиссии по региональному развитию в Российской Федерации от 02.06.2022 № 29.</t>
  </si>
  <si>
    <t>В соответствии с приказом Министерства развития Арктики и экономики Мурманской области от от 12.05.2022 № 93-ОД, победителями признаны 3 заявителя на сумму 2 633 277,0 рублей</t>
  </si>
  <si>
    <t>Обеспечена организация и проведение ярмарки. Для участия в ярмарке привлечено 19 субъектов МСП</t>
  </si>
  <si>
    <t xml:space="preserve">В текущем году ярмарка проводится в два этапа: с 01.01.2022 по 09.01.2022 и с 25.12.2022 по 31.12.2022.
Обеспечена организация и проведение ярмарки с 01.01.2022 по 09.01.2022. Для участия в ярмарке привлечено 24 субъекта МСП
</t>
  </si>
  <si>
    <t>Обеспечена организация и проведение ярмарки. Для участия в ярмарке привлечено 17 субъектов МСП</t>
  </si>
  <si>
    <t xml:space="preserve">В соответствии с приказом Министерства развития Арктики и экономики Мурманской области от от 20.04.2022 № 83-ОД, победителями признаны 2 заявителя на сумму 500 000,0 рублей </t>
  </si>
  <si>
    <t>Услуги получили 871 гражданин, желающих вести бизнес, начинающих и действующих предпринимателей. Центром поддержки предпринимательства Мурманской области заключено 14 договоров по маркетинговому сопровождению деятельности, 1- по юридическому сопровождению деятельности, 5 договоров на содействие по выходу на маркетплейсы.
Проведены следующие мероприятия:                                                                        
20.01.2022 Тренинг Финансовая поддержка"  АО " Корпорация МСП"  "Финансовая поддержка"                                                                          
04.02.2022 Семинар "Анализ ниш на маркетплейсах Wildberries и Ozon"                                                                                                               
05.02.2022 Семинар "Анализ ниш на маркетплейсах Wildberries и Ozon"                                                                                                     
09.02.2022Управление проектами (генерация бизнес-идей) совместное мероприятие с МАГУ и МРИБИ                                                      
17.02.2022 Семинар "Самозанятость -путь к личному успеху"
21.02.2022 Знакомство студентов Мурманского арктического государственного университета с Центром «Мой Бизнес».
28.02.2022 Тренинг "Генерация бизнес идей"
28.02.2022 Обучающая программа " Азбука предпринимателя"   
06.03.2022 Опрос по антикризисным мерам
26.02.-31.03.2022 Тренинг -Курс "Бизнес sMART: эффективное управление командой"
16.03.2022, 17.03.2022, 21.03.2022 Тренинг "Основы бизнес- планирования"
17.03.2022 Тренинг "Финансовая поддержка"
24.03.2022 Семинар " Информационная безопасность и импортозамещение"
24.03.2022 Тренинг "Юридические аспекты и налогообложение"
01.04.2022-22.04.2022 -Тренинг-курс "Шаг за шагом"
07.04.2022 -Практический семинар "Как начать работу с Wildberries. Анализ и выбор ниши на маркетплейсе"
09.04.2022 - Деловая игра по развитию навыков публичного выступления "Говорим смело"
12.04.2022- Тренинг " Работа компании в условиях неопределенности: ориентиры, решения, управление, отношения"
17.04.2022 - Практический семинар "Как начать работу с Wildberries. Анализ и выбор ниши на маркетплейсе"
17.04.2022 - Семинар «Самозанятость – путь к личному успеху!»
21.04.2022 - Семинар «Сервис как способ увеличения прибыли»
22.04.2022- Тренинг "Финансовая поддержка" Апатиты
22.04.2022- Тренинг "Финансовая поддержка" Кировск
28.04.2022- Тренинг "Финансовая поддержка" Полярные Зори
28.04.2022- Тренинг "Финансовая поддержка" Кандалакша
06.05.2022 - Тренинг "Финансовая поддержка» Кола
11.05.2022- Тренинг "Финансовая поддержка» Ловозеро
12.05.2022- Тренинг "Финансовая поддержка» ЗАТО Александровск, Островной, Заозерск, Видяево
16.05.2022- Беседа с молодежью «Из первых уст»
17.05.2022- Тренинг "Финансовая поддержка» Североморск
18.05.2022- Тренинг "Финансовая поддержка» Ковдор
20.05.2022- Конференция B2B
23.05.2022- Тренинг "Финансовая поддержка"
24.05.2022- Тренинг-игра "Играй-бизнес развивай" в рамках Дней предпринимательства в Мурманской области
26.05.2022- Совета по развитию малого и среднего предпринимательства при Правительстве Мурманской области
29.05.2022- Форум "МЫ есть!"</t>
  </si>
  <si>
    <t>Обязательное условие для предоставления гранта - прохождение образовательной программы. Образовательная программа проводится в период с 11.07.22 по 27.07.22. Организация и проведение конкурса запланировано на сентябрь-октябрь 2022 года</t>
  </si>
  <si>
    <t>Центром кластерного развития Мурманской области ведётся приём заявлений о вступлении в кластеры: в туристско-рекреационный кластер 26 СМСП; в производственно-пищевой - 7 СМСП; в кластер северного дизайна - 1 СМСП.
Услуги предоставлены 266 субъектам МСП.
Проведены следующие мероприятия:
1. Выставка Интурмаркет;
2. Круглый стол "Воркшоп Санкт-Петербург"
3. Круглый стол "Воркшоп Москва"</t>
  </si>
  <si>
    <t>Количество мероприятий, всего, в т..:</t>
  </si>
  <si>
    <t>Количество мероприятий, всего, в т.ч..:</t>
  </si>
  <si>
    <t>2021 год: организация и функционирование фронт офисов (не менее 3-х) на территории Мурманской области. Количество обслуженных туристов (не менее 5000 чел.). 
2022: организация пресс-туров и инфо-туров (не менее 6), количество привлеченных представителей средств массовой информации в сфере туризма и инфлюенсеров, размещение в местах прибытия и передвижения туристов информационных стендов, баннеров, буклетниц с информационными материалами. Проведение 1 маркетингового исследования. Количество обслуженных туристов (не менее 5000 чел.), организация и функционирование фронт офисов (не менее 3-х) на территории Мурманской области
2023-2025 годы:  обеспечение деятельности АНО "ТИЦ", организация пресс-туров и инфо-туров (не менее 3), обеспечение работы туристического портала, координация деятельности муниципальных ТИЦов Мурманской области, Количество обслуженных туристов (не менее 5000 чел.)</t>
  </si>
  <si>
    <t>Организовано и проведено 3 инфотура, в т.ч. 1 блогер-тур, 2 пресс-тура. Обеспечено размещение в местах прибытия и передвижения туристов информационных стендов, баннеров, буклетниц с информационными материалами. Обеспечено функционирование 1 фронт-офиса в с Умба. 14 ед. привлеченных представителей средств массовой информации в сфере туризма и инфлюенсеров. 8 618 обслуженных туристов</t>
  </si>
  <si>
    <t>Обеспечение организации и сопровождения  не менее 3-х мероприятий, направленных на развитие туризма, в т.ч. мероприятий в сфере гастрономического туризма, конгрессно-выставочных мероприятий в сфере туризма, обеспечение организации и проведения Арктического фестиваля "Териберка".
2022-2025 Организация и проведение ежегодной региональной премии "MURMANSK.TRAVEL Awards"</t>
  </si>
  <si>
    <t>Конкурсный отбор проходил в период с 28.04.2022 по 06.06.2022. По итогам конкурсных процедур победителями признаны 5 субъектов  общий объем финансовой поддержки составил  4 млн рублей. Заключение соглашений и перечисление средств победителям будет осуществлено до конца июля т.г..</t>
  </si>
  <si>
    <t>Объявлен конкурсный отбор (прием заявок до 18.07.2022). Заседание конкурсной комиссии запланирован на 16.08.2022. После проведения конкурсных процедур средства будут переведены победителям. Реализация мероприятия до конца 2022 года</t>
  </si>
  <si>
    <t>Реализация регионального проекта «Развитие туристической инфраструктуры» планируется во втором полугодии 2022 года, соответствующие изменения будут внесены в госпрограмму и план ее реализации, объемы бюджетных средств приведены в соответствии со сводной бюджетной росписью</t>
  </si>
  <si>
    <t>Мероприятие реализуется в течение года. Будет произведена корректировка плановых значений денежных средств в связи с их уменьшением, соответствующие изменения будут внесены в госпрограмму и план ее реализации</t>
  </si>
  <si>
    <t>Проведена конференция с элементами обучения проектной деятельности с элементами обучения проектной деятельности, современным подходам к реализации региональных проектов, исполняемых в рамках национальных проектов, в том числе направленной на обмен опытом и укрепление коммуникаций участников региональных проектов, в котором приняло участие 80 человек. 65 сотрудников органов власти Мурманской области, муниципальных образований и подведомственных организаций прошли обучение по программе семинара по проектной деятельности</t>
  </si>
  <si>
    <t>Обеспечены реализация 40 функций Комитета, и необходимыми программно-техническим средствами</t>
  </si>
  <si>
    <t>В связи с пересмотром федерального финансирования во 2 квартале т.г.. была высвобождена (и осуществлен возврат в ФБ) часть ранее доведенных бюджетных ассигнований из ФБ в объеме 7 422,6 тыс. рублей, соответствующие изменения будут внесены в госпрограмму и план ее реализации</t>
  </si>
  <si>
    <t>Предоставление субсидий из областного бюджета бюджетам муниципальных образований Мурманской области на реализацию мероприятий муниципальных программ развития малого и среднего предпринимательства (разделов программ социально-экономического развития), в т.ч.. моногородов</t>
  </si>
  <si>
    <t>По результатам конкурсного отбора заключены соглашения с 13  муниципальными образованиями: г.Мурманск, Терский район, г. Апатиты, ЗАТО г. Североморск, г. Мончегорск, Кандалакшский район, г. Оленегорск, Ковдорский муниципальный округ, г. Полярные Зори, Печенгский муниципальный округ, Кольский район, ЗАТО Александровск, г. Кировск. Муниципальными образованиями проводятся конкурсные отборы в целях распределения средств субсидии. Одно муниципальное образование (ЗАТО Александровск) заключило соглашения с победителями конкурсного отбора и частично израсходовало средства субсидий.</t>
  </si>
  <si>
    <t>Расхождение по кассовому исполнению с данными Министерства финансов МО в сумме 59 254,2 тыс. рублей по данному мероприятию связано с образовавшимся кассовым расходом за счет подтвержденных остатков прошлых лет (ГРБС – Минстрой МО)</t>
  </si>
  <si>
    <t>Расхождение по кассовому исполнению с данными Министерства финансов МО в сумме 59 254,2 тыс. рублей по подпрограмме 3 "Развитие туризма" связано с образовавшимся кассовым расходом за счет подтвержденных остатков прошлых лет по основному мероприятию 2 "Государственная поддержка субъектов туриндустрии"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</si>
</sst>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
    <numFmt numFmtId="167" formatCode="#,##0.0000"/>
  </numFmts>
  <fonts count="11" x14ac:knownFonts="1">
    <font>
      <sz val="11"/>
      <color theme="1"/>
      <name val="Calibri"/>
      <family val="2"/>
      <charset val="204"/>
      <scheme val="minor"/>
    </font>
    <font>
      <sz val="11"/>
      <color rgb="FF9C0006"/>
      <name val="Calibri"/>
      <family val="2"/>
      <charset val="204"/>
      <scheme val="minor"/>
    </font>
    <font>
      <sz val="8"/>
      <name val="Times New Roman"/>
      <family val="1"/>
      <charset val="204"/>
    </font>
    <font>
      <b/>
      <sz val="8"/>
      <name val="Times New Roman"/>
      <family val="1"/>
      <charset val="204"/>
    </font>
    <font>
      <sz val="10"/>
      <color theme="1"/>
      <name val="Times New Roman"/>
      <family val="1"/>
      <charset val="204"/>
    </font>
    <font>
      <b/>
      <sz val="10"/>
      <color theme="1"/>
      <name val="Times New Roman"/>
      <family val="1"/>
      <charset val="204"/>
    </font>
    <font>
      <b/>
      <sz val="10"/>
      <name val="Times New Roman"/>
      <family val="1"/>
      <charset val="204"/>
    </font>
    <font>
      <strike/>
      <sz val="10"/>
      <color theme="1"/>
      <name val="Times New Roman"/>
      <family val="1"/>
      <charset val="204"/>
    </font>
    <font>
      <sz val="10"/>
      <name val="Times New Roman"/>
      <family val="1"/>
      <charset val="204"/>
    </font>
    <font>
      <strike/>
      <sz val="10"/>
      <name val="Times New Roman"/>
      <family val="1"/>
      <charset val="204"/>
    </font>
    <font>
      <b/>
      <sz val="14"/>
      <color theme="1"/>
      <name val="Times New Roman"/>
      <family val="1"/>
      <charset val="204"/>
    </font>
  </fonts>
  <fills count="7">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 fillId="2" borderId="0" applyNumberFormat="0" applyBorder="0" applyAlignment="0" applyProtection="0"/>
  </cellStyleXfs>
  <cellXfs count="313">
    <xf numFmtId="0" fontId="0" fillId="0" borderId="0" xfId="0"/>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8" xfId="0" applyFont="1" applyBorder="1" applyAlignment="1">
      <alignment horizontal="center" vertical="top" wrapText="1"/>
    </xf>
    <xf numFmtId="166" fontId="5" fillId="0" borderId="1" xfId="0" applyNumberFormat="1" applyFont="1" applyBorder="1" applyAlignment="1">
      <alignment horizontal="center" vertical="top" wrapText="1"/>
    </xf>
    <xf numFmtId="3" fontId="5" fillId="0" borderId="1" xfId="0" applyNumberFormat="1" applyFont="1" applyBorder="1" applyAlignment="1">
      <alignment horizontal="center" vertical="top" wrapText="1"/>
    </xf>
    <xf numFmtId="166" fontId="4" fillId="0" borderId="1" xfId="0" applyNumberFormat="1" applyFont="1" applyBorder="1" applyAlignment="1">
      <alignment horizontal="center" vertical="center" wrapText="1"/>
    </xf>
    <xf numFmtId="0" fontId="5" fillId="4" borderId="1" xfId="0" applyFont="1" applyFill="1" applyBorder="1" applyAlignment="1">
      <alignment horizontal="center" vertical="top" wrapText="1"/>
    </xf>
    <xf numFmtId="166" fontId="5" fillId="4" borderId="1" xfId="0" applyNumberFormat="1" applyFont="1" applyFill="1" applyBorder="1" applyAlignment="1">
      <alignment horizontal="center" vertical="top" wrapText="1"/>
    </xf>
    <xf numFmtId="0" fontId="5" fillId="4" borderId="1" xfId="0" applyFont="1" applyFill="1" applyBorder="1" applyAlignment="1">
      <alignment horizontal="center" vertical="center" wrapText="1"/>
    </xf>
    <xf numFmtId="0" fontId="4" fillId="6" borderId="1" xfId="0" applyFont="1" applyFill="1" applyBorder="1" applyAlignment="1">
      <alignment horizontal="center" vertical="top" wrapText="1"/>
    </xf>
    <xf numFmtId="166" fontId="4" fillId="6" borderId="1" xfId="0" applyNumberFormat="1" applyFont="1" applyFill="1" applyBorder="1" applyAlignment="1">
      <alignment horizontal="center" vertical="top" wrapText="1"/>
    </xf>
    <xf numFmtId="0" fontId="5" fillId="6" borderId="1" xfId="0" applyFont="1" applyFill="1" applyBorder="1" applyAlignment="1">
      <alignment horizontal="center" vertical="top" wrapText="1"/>
    </xf>
    <xf numFmtId="166" fontId="5" fillId="6"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166" fontId="4" fillId="5" borderId="1" xfId="0" applyNumberFormat="1" applyFont="1" applyFill="1" applyBorder="1" applyAlignment="1">
      <alignment horizontal="center" vertical="top" wrapText="1"/>
    </xf>
    <xf numFmtId="0" fontId="5" fillId="6" borderId="1" xfId="0" applyFont="1" applyFill="1" applyBorder="1" applyAlignment="1">
      <alignment horizontal="center" vertical="center" wrapText="1"/>
    </xf>
    <xf numFmtId="166" fontId="5" fillId="5" borderId="1" xfId="0" applyNumberFormat="1" applyFont="1" applyFill="1" applyBorder="1" applyAlignment="1">
      <alignment horizontal="center" vertical="top" wrapText="1"/>
    </xf>
    <xf numFmtId="0" fontId="5" fillId="5" borderId="1" xfId="0" applyFont="1" applyFill="1" applyBorder="1" applyAlignment="1">
      <alignment horizontal="center" vertical="top"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6" borderId="1" xfId="0" applyFont="1" applyFill="1" applyBorder="1" applyAlignment="1">
      <alignment horizontal="center" vertical="top" wrapText="1"/>
    </xf>
    <xf numFmtId="0" fontId="4"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6" borderId="7" xfId="0" applyFont="1" applyFill="1" applyBorder="1" applyAlignment="1">
      <alignment horizontal="center" vertical="center" wrapText="1"/>
    </xf>
    <xf numFmtId="0" fontId="5" fillId="6" borderId="7" xfId="0" applyFont="1" applyFill="1" applyBorder="1" applyAlignment="1">
      <alignment horizontal="center" vertical="center" wrapText="1"/>
    </xf>
    <xf numFmtId="165" fontId="4" fillId="0" borderId="1" xfId="0" applyNumberFormat="1" applyFont="1" applyBorder="1" applyAlignment="1">
      <alignment horizontal="right" vertical="center" wrapText="1"/>
    </xf>
    <xf numFmtId="165" fontId="4" fillId="3" borderId="1" xfId="0" applyNumberFormat="1" applyFont="1" applyFill="1" applyBorder="1" applyAlignment="1">
      <alignment horizontal="right" vertical="center" wrapText="1"/>
    </xf>
    <xf numFmtId="165" fontId="5" fillId="0" borderId="1" xfId="0" applyNumberFormat="1" applyFont="1" applyBorder="1" applyAlignment="1">
      <alignment horizontal="right" vertical="center" wrapText="1"/>
    </xf>
    <xf numFmtId="165" fontId="5" fillId="4" borderId="1" xfId="0" applyNumberFormat="1" applyFont="1" applyFill="1" applyBorder="1" applyAlignment="1">
      <alignment horizontal="right" vertical="center" wrapText="1"/>
    </xf>
    <xf numFmtId="165" fontId="4" fillId="6" borderId="1" xfId="0" applyNumberFormat="1" applyFont="1" applyFill="1" applyBorder="1" applyAlignment="1">
      <alignment horizontal="right" vertical="center" wrapText="1"/>
    </xf>
    <xf numFmtId="165" fontId="5" fillId="6" borderId="1" xfId="0" applyNumberFormat="1" applyFont="1" applyFill="1" applyBorder="1" applyAlignment="1">
      <alignment horizontal="right" vertical="center" wrapText="1"/>
    </xf>
    <xf numFmtId="165" fontId="4" fillId="5" borderId="1" xfId="0" applyNumberFormat="1" applyFont="1" applyFill="1" applyBorder="1" applyAlignment="1">
      <alignment horizontal="right" vertical="center" wrapText="1"/>
    </xf>
    <xf numFmtId="165" fontId="5" fillId="5" borderId="1" xfId="0" applyNumberFormat="1" applyFont="1" applyFill="1" applyBorder="1" applyAlignment="1">
      <alignment horizontal="right" vertical="center" wrapText="1"/>
    </xf>
    <xf numFmtId="0" fontId="4" fillId="0" borderId="1" xfId="0" applyFont="1" applyBorder="1" applyAlignment="1">
      <alignment horizontal="righ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5" fillId="4" borderId="1" xfId="0" applyFont="1" applyFill="1" applyBorder="1" applyAlignment="1">
      <alignment horizontal="center" vertical="top" wrapText="1"/>
    </xf>
    <xf numFmtId="0" fontId="5" fillId="4"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top" wrapText="1"/>
    </xf>
    <xf numFmtId="0" fontId="5"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5" fillId="6" borderId="1" xfId="0" applyFont="1" applyFill="1" applyBorder="1" applyAlignment="1">
      <alignment horizontal="center" vertical="top" wrapText="1"/>
    </xf>
    <xf numFmtId="166" fontId="4" fillId="5" borderId="1"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166" fontId="5" fillId="0" borderId="1" xfId="0" applyNumberFormat="1" applyFont="1" applyBorder="1" applyAlignment="1">
      <alignment horizontal="center" vertical="center" wrapText="1"/>
    </xf>
    <xf numFmtId="164" fontId="4" fillId="0" borderId="0" xfId="0" applyNumberFormat="1" applyFont="1" applyAlignment="1">
      <alignment horizontal="center" vertical="center"/>
    </xf>
    <xf numFmtId="166" fontId="5" fillId="4" borderId="1" xfId="0" applyNumberFormat="1" applyFont="1" applyFill="1" applyBorder="1" applyAlignment="1">
      <alignment horizontal="center" vertical="center" wrapText="1"/>
    </xf>
    <xf numFmtId="166" fontId="4" fillId="6" borderId="1" xfId="0" applyNumberFormat="1" applyFont="1" applyFill="1" applyBorder="1" applyAlignment="1">
      <alignment horizontal="center" vertical="center" wrapText="1"/>
    </xf>
    <xf numFmtId="166" fontId="5" fillId="6" borderId="1" xfId="0" applyNumberFormat="1" applyFont="1" applyFill="1" applyBorder="1" applyAlignment="1">
      <alignment horizontal="center" vertical="center" wrapText="1"/>
    </xf>
    <xf numFmtId="165" fontId="5" fillId="6" borderId="1" xfId="0" applyNumberFormat="1" applyFont="1" applyFill="1" applyBorder="1" applyAlignment="1">
      <alignment horizontal="center" vertical="center" wrapText="1"/>
    </xf>
    <xf numFmtId="166" fontId="4" fillId="3" borderId="1" xfId="0" applyNumberFormat="1" applyFont="1" applyFill="1" applyBorder="1" applyAlignment="1">
      <alignment horizontal="center" vertical="center" wrapText="1"/>
    </xf>
    <xf numFmtId="166" fontId="5" fillId="5"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165" fontId="6" fillId="4" borderId="1" xfId="0" applyNumberFormat="1" applyFont="1" applyFill="1" applyBorder="1" applyAlignment="1">
      <alignment horizontal="right" vertical="center" wrapText="1"/>
    </xf>
    <xf numFmtId="166" fontId="6" fillId="4"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6" borderId="1" xfId="0" applyFont="1" applyFill="1" applyBorder="1" applyAlignment="1">
      <alignment horizontal="center" vertical="top" wrapText="1"/>
    </xf>
    <xf numFmtId="0" fontId="5" fillId="4" borderId="1" xfId="0" applyFont="1" applyFill="1" applyBorder="1" applyAlignment="1">
      <alignment horizontal="center" vertical="top" wrapText="1"/>
    </xf>
    <xf numFmtId="0" fontId="5" fillId="5" borderId="1" xfId="0" applyFont="1" applyFill="1" applyBorder="1" applyAlignment="1">
      <alignment horizontal="center" vertical="top" wrapText="1"/>
    </xf>
    <xf numFmtId="165" fontId="4" fillId="0" borderId="1" xfId="0" applyNumberFormat="1" applyFont="1" applyFill="1" applyBorder="1" applyAlignment="1">
      <alignment horizontal="right" vertical="center" wrapText="1"/>
    </xf>
    <xf numFmtId="165" fontId="5" fillId="0" borderId="1" xfId="0"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165" fontId="8" fillId="0" borderId="1" xfId="0" applyNumberFormat="1" applyFont="1" applyFill="1" applyBorder="1" applyAlignment="1">
      <alignment horizontal="right" vertical="center" wrapText="1"/>
    </xf>
    <xf numFmtId="166" fontId="5"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0" fontId="5" fillId="4" borderId="1" xfId="0" applyFont="1" applyFill="1" applyBorder="1" applyAlignment="1">
      <alignment horizontal="center" vertical="top" wrapText="1"/>
    </xf>
    <xf numFmtId="0" fontId="4" fillId="6" borderId="1" xfId="0" applyFont="1" applyFill="1" applyBorder="1" applyAlignment="1">
      <alignment horizontal="center" vertical="top" wrapText="1"/>
    </xf>
    <xf numFmtId="165"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right" vertical="center"/>
    </xf>
    <xf numFmtId="0" fontId="4" fillId="0" borderId="1" xfId="0" applyFont="1" applyFill="1" applyBorder="1" applyAlignment="1">
      <alignment horizontal="right" vertical="center"/>
    </xf>
    <xf numFmtId="0" fontId="5" fillId="0" borderId="1" xfId="0" applyFont="1" applyFill="1" applyBorder="1" applyAlignment="1">
      <alignment horizontal="center" vertical="center" wrapText="1"/>
    </xf>
    <xf numFmtId="0" fontId="0" fillId="0" borderId="0" xfId="0" applyFill="1"/>
    <xf numFmtId="0" fontId="4" fillId="0" borderId="1" xfId="0" applyFont="1" applyFill="1" applyBorder="1" applyAlignment="1">
      <alignment horizontal="center" vertical="top" wrapText="1"/>
    </xf>
    <xf numFmtId="0" fontId="0" fillId="0" borderId="0" xfId="0"/>
    <xf numFmtId="166" fontId="4" fillId="0" borderId="1" xfId="0" applyNumberFormat="1" applyFont="1" applyFill="1" applyBorder="1" applyAlignment="1">
      <alignment horizontal="center" vertical="top" wrapText="1"/>
    </xf>
    <xf numFmtId="3" fontId="4" fillId="0" borderId="1" xfId="0" applyNumberFormat="1" applyFont="1" applyFill="1" applyBorder="1" applyAlignment="1">
      <alignment horizontal="center" vertical="top" wrapText="1"/>
    </xf>
    <xf numFmtId="165" fontId="5" fillId="5" borderId="1" xfId="0" applyNumberFormat="1" applyFont="1" applyFill="1" applyBorder="1" applyAlignment="1">
      <alignment horizontal="center" vertical="center" wrapText="1"/>
    </xf>
    <xf numFmtId="165" fontId="0" fillId="0" borderId="0" xfId="0" applyNumberFormat="1"/>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0" fillId="0" borderId="0" xfId="0" applyFont="1" applyAlignment="1">
      <alignment horizontal="center" vertical="center"/>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165" fontId="4" fillId="0" borderId="1" xfId="0" applyNumberFormat="1"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14" fontId="2" fillId="0" borderId="2"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4" fillId="0" borderId="1" xfId="0" applyFont="1" applyBorder="1" applyAlignment="1">
      <alignment horizontal="center" vertical="top" wrapText="1"/>
    </xf>
    <xf numFmtId="167" fontId="4" fillId="0" borderId="2" xfId="0" applyNumberFormat="1" applyFont="1" applyBorder="1" applyAlignment="1">
      <alignment horizontal="left" vertical="center"/>
    </xf>
    <xf numFmtId="167" fontId="4" fillId="0" borderId="3" xfId="0" applyNumberFormat="1" applyFont="1" applyBorder="1" applyAlignment="1">
      <alignment horizontal="left" vertical="center"/>
    </xf>
    <xf numFmtId="167" fontId="4" fillId="0" borderId="4" xfId="0" applyNumberFormat="1" applyFont="1" applyBorder="1" applyAlignment="1">
      <alignment horizontal="left" vertical="center"/>
    </xf>
    <xf numFmtId="167" fontId="4" fillId="0" borderId="1" xfId="0" applyNumberFormat="1" applyFont="1" applyBorder="1" applyAlignment="1">
      <alignment horizontal="center" vertical="top"/>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164" fontId="5" fillId="0" borderId="2" xfId="0" applyNumberFormat="1" applyFont="1" applyBorder="1" applyAlignment="1">
      <alignment horizontal="left" vertical="center"/>
    </xf>
    <xf numFmtId="164" fontId="5" fillId="0" borderId="3" xfId="0" applyNumberFormat="1" applyFont="1" applyBorder="1" applyAlignment="1">
      <alignment horizontal="left" vertical="center"/>
    </xf>
    <xf numFmtId="164" fontId="5" fillId="0" borderId="4" xfId="0" applyNumberFormat="1" applyFont="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2" xfId="0" applyNumberFormat="1" applyFont="1" applyBorder="1" applyAlignment="1">
      <alignment horizontal="center" vertical="top" wrapText="1"/>
    </xf>
    <xf numFmtId="49" fontId="4" fillId="0" borderId="3" xfId="0" applyNumberFormat="1" applyFont="1" applyBorder="1" applyAlignment="1">
      <alignment horizontal="center" vertical="top" wrapText="1"/>
    </xf>
    <xf numFmtId="49" fontId="4" fillId="0" borderId="4" xfId="0" applyNumberFormat="1" applyFont="1" applyBorder="1" applyAlignment="1">
      <alignment horizontal="center" vertical="top" wrapText="1"/>
    </xf>
    <xf numFmtId="0" fontId="4" fillId="0" borderId="1" xfId="0" applyFont="1" applyBorder="1" applyAlignment="1">
      <alignment horizontal="center" vertical="top"/>
    </xf>
    <xf numFmtId="0" fontId="5" fillId="4" borderId="1" xfId="0" applyFont="1" applyFill="1" applyBorder="1" applyAlignment="1">
      <alignment horizontal="left" vertical="center"/>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top" wrapText="1"/>
    </xf>
    <xf numFmtId="0" fontId="5" fillId="4"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top" wrapText="1"/>
    </xf>
    <xf numFmtId="0" fontId="4" fillId="6" borderId="1" xfId="0" applyFont="1" applyFill="1" applyBorder="1" applyAlignment="1">
      <alignment horizontal="left" vertical="center" wrapText="1"/>
    </xf>
    <xf numFmtId="0" fontId="4" fillId="6" borderId="1" xfId="0" applyFont="1" applyFill="1" applyBorder="1" applyAlignment="1">
      <alignment horizontal="left"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1" xfId="0" applyFont="1" applyFill="1" applyBorder="1" applyAlignment="1">
      <alignment horizontal="center" vertical="top"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7" fillId="0" borderId="1" xfId="0" applyFont="1" applyBorder="1" applyAlignment="1">
      <alignment horizontal="center" vertical="center" wrapText="1"/>
    </xf>
    <xf numFmtId="0" fontId="7" fillId="0" borderId="3" xfId="0" applyFont="1" applyFill="1" applyBorder="1" applyAlignment="1">
      <alignment horizontal="center" vertical="top" wrapText="1"/>
    </xf>
    <xf numFmtId="0" fontId="7" fillId="0" borderId="4" xfId="0" applyFont="1" applyFill="1" applyBorder="1" applyAlignment="1">
      <alignment horizontal="center" vertical="top"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top" wrapText="1"/>
    </xf>
    <xf numFmtId="0" fontId="5" fillId="6" borderId="3" xfId="0" applyFont="1" applyFill="1" applyBorder="1" applyAlignment="1">
      <alignment horizontal="center" vertical="top" wrapText="1"/>
    </xf>
    <xf numFmtId="0" fontId="5" fillId="6" borderId="4" xfId="0" applyFont="1" applyFill="1" applyBorder="1" applyAlignment="1">
      <alignment horizontal="center" vertical="top"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top" wrapText="1"/>
    </xf>
    <xf numFmtId="0" fontId="4" fillId="5" borderId="1" xfId="0" applyFont="1" applyFill="1" applyBorder="1" applyAlignment="1">
      <alignment horizontal="center" vertical="center" wrapText="1"/>
    </xf>
    <xf numFmtId="166" fontId="4" fillId="5" borderId="2" xfId="0" applyNumberFormat="1" applyFont="1" applyFill="1" applyBorder="1" applyAlignment="1">
      <alignment horizontal="center" vertical="top" wrapText="1"/>
    </xf>
    <xf numFmtId="166" fontId="4" fillId="5" borderId="3" xfId="0" applyNumberFormat="1" applyFont="1" applyFill="1" applyBorder="1" applyAlignment="1">
      <alignment horizontal="center" vertical="top" wrapText="1"/>
    </xf>
    <xf numFmtId="166" fontId="4" fillId="5" borderId="4" xfId="0" applyNumberFormat="1" applyFont="1" applyFill="1" applyBorder="1" applyAlignment="1">
      <alignment horizontal="center" vertical="top" wrapText="1"/>
    </xf>
    <xf numFmtId="0" fontId="8" fillId="5" borderId="2" xfId="0" applyFont="1" applyFill="1" applyBorder="1" applyAlignment="1">
      <alignment horizontal="center" vertical="top" wrapText="1"/>
    </xf>
    <xf numFmtId="0" fontId="8" fillId="5" borderId="3" xfId="0" applyFont="1" applyFill="1" applyBorder="1" applyAlignment="1">
      <alignment horizontal="center" vertical="top" wrapText="1"/>
    </xf>
    <xf numFmtId="0" fontId="8" fillId="5" borderId="4" xfId="0" applyFont="1" applyFill="1" applyBorder="1" applyAlignment="1">
      <alignment horizontal="center" vertical="top" wrapText="1"/>
    </xf>
    <xf numFmtId="0" fontId="4"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7" fillId="5" borderId="2" xfId="0" applyFont="1" applyFill="1" applyBorder="1" applyAlignment="1">
      <alignment horizontal="center" vertical="top" wrapText="1"/>
    </xf>
    <xf numFmtId="0" fontId="7" fillId="5" borderId="3" xfId="0" applyFont="1" applyFill="1" applyBorder="1" applyAlignment="1">
      <alignment horizontal="center" vertical="top" wrapText="1"/>
    </xf>
    <xf numFmtId="0" fontId="7" fillId="5" borderId="4" xfId="0" applyFont="1" applyFill="1" applyBorder="1" applyAlignment="1">
      <alignment horizontal="center" vertical="top" wrapText="1"/>
    </xf>
    <xf numFmtId="166" fontId="4" fillId="0" borderId="2" xfId="0" applyNumberFormat="1" applyFont="1" applyFill="1" applyBorder="1" applyAlignment="1">
      <alignment horizontal="center" vertical="top" wrapText="1"/>
    </xf>
    <xf numFmtId="166" fontId="4" fillId="0" borderId="3" xfId="0" applyNumberFormat="1" applyFont="1" applyFill="1" applyBorder="1" applyAlignment="1">
      <alignment horizontal="center" vertical="top" wrapText="1"/>
    </xf>
    <xf numFmtId="166" fontId="4" fillId="0" borderId="4" xfId="0" applyNumberFormat="1" applyFont="1" applyFill="1" applyBorder="1" applyAlignment="1">
      <alignment horizontal="center" vertical="top"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4" fillId="6" borderId="3" xfId="0" applyFont="1" applyFill="1" applyBorder="1" applyAlignment="1">
      <alignment horizontal="left" vertical="center"/>
    </xf>
    <xf numFmtId="0" fontId="4" fillId="6" borderId="4" xfId="0" applyFont="1" applyFill="1" applyBorder="1" applyAlignment="1">
      <alignment horizontal="left" vertical="center"/>
    </xf>
    <xf numFmtId="0" fontId="5" fillId="6" borderId="1" xfId="0" applyFont="1" applyFill="1" applyBorder="1" applyAlignment="1">
      <alignment horizontal="center" vertical="top"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top" wrapText="1"/>
    </xf>
    <xf numFmtId="0" fontId="8" fillId="0" borderId="1" xfId="0" applyFont="1" applyBorder="1" applyAlignment="1">
      <alignment horizontal="center" vertical="top" wrapText="1"/>
    </xf>
    <xf numFmtId="0" fontId="7" fillId="0"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top" wrapText="1"/>
    </xf>
    <xf numFmtId="0" fontId="8" fillId="0" borderId="1" xfId="0" applyFont="1" applyBorder="1" applyAlignment="1">
      <alignment horizontal="left" vertical="top"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4"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8" fillId="5" borderId="2" xfId="0" applyFont="1" applyFill="1" applyBorder="1" applyAlignment="1">
      <alignment horizontal="left" vertical="top" wrapText="1"/>
    </xf>
    <xf numFmtId="0" fontId="8" fillId="5" borderId="3" xfId="0" applyFont="1" applyFill="1" applyBorder="1" applyAlignment="1">
      <alignment horizontal="left" vertical="top" wrapText="1"/>
    </xf>
    <xf numFmtId="0" fontId="8" fillId="5" borderId="4" xfId="0" applyFont="1" applyFill="1" applyBorder="1" applyAlignment="1">
      <alignment horizontal="left" vertical="top" wrapText="1"/>
    </xf>
    <xf numFmtId="166" fontId="4" fillId="0" borderId="2" xfId="0" applyNumberFormat="1" applyFont="1" applyBorder="1" applyAlignment="1">
      <alignment horizontal="center" vertical="top" wrapText="1"/>
    </xf>
    <xf numFmtId="166" fontId="4" fillId="0" borderId="3" xfId="0" applyNumberFormat="1" applyFont="1" applyBorder="1" applyAlignment="1">
      <alignment horizontal="center" vertical="top" wrapText="1"/>
    </xf>
    <xf numFmtId="166" fontId="4" fillId="0" borderId="4" xfId="0" applyNumberFormat="1" applyFont="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4" fillId="5" borderId="2" xfId="0" applyFont="1" applyFill="1" applyBorder="1" applyAlignment="1">
      <alignment horizontal="center" vertical="top" wrapText="1"/>
    </xf>
    <xf numFmtId="0" fontId="4" fillId="5" borderId="3" xfId="0" applyFont="1" applyFill="1" applyBorder="1" applyAlignment="1">
      <alignment horizontal="center" vertical="top" wrapText="1"/>
    </xf>
    <xf numFmtId="0" fontId="4" fillId="5" borderId="4" xfId="0" applyFont="1" applyFill="1" applyBorder="1" applyAlignment="1">
      <alignment horizontal="center" vertical="top"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6" borderId="2" xfId="0" applyFont="1" applyFill="1" applyBorder="1" applyAlignment="1">
      <alignment horizontal="left" vertical="center"/>
    </xf>
    <xf numFmtId="0" fontId="5" fillId="6" borderId="3" xfId="0" applyFont="1" applyFill="1" applyBorder="1" applyAlignment="1">
      <alignment horizontal="left" vertical="center"/>
    </xf>
    <xf numFmtId="0" fontId="5" fillId="6" borderId="4" xfId="0" applyFont="1" applyFill="1" applyBorder="1" applyAlignment="1">
      <alignment horizontal="lef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0" borderId="1" xfId="0" applyFont="1" applyFill="1" applyBorder="1" applyAlignment="1">
      <alignment horizontal="center" vertical="top" wrapText="1"/>
    </xf>
    <xf numFmtId="0" fontId="4" fillId="4" borderId="1" xfId="0" applyFont="1" applyFill="1" applyBorder="1" applyAlignment="1">
      <alignment horizontal="center" vertical="top" wrapText="1"/>
    </xf>
  </cellXfs>
  <cellStyles count="2">
    <cellStyle name="Обычный" xfId="0" builtinId="0"/>
    <cellStyle name="Плохой 2" xfId="1"/>
  </cellStyles>
  <dxfs count="0"/>
  <tableStyles count="0" defaultTableStyle="TableStyleMedium2"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504"/>
  <sheetViews>
    <sheetView tabSelected="1" zoomScale="80" zoomScaleNormal="80" workbookViewId="0">
      <pane ySplit="4" topLeftCell="A5" activePane="bottomLeft" state="frozen"/>
      <selection pane="bottomLeft" activeCell="L365" sqref="L365:L369"/>
    </sheetView>
  </sheetViews>
  <sheetFormatPr defaultRowHeight="15" x14ac:dyDescent="0.25"/>
  <cols>
    <col min="2" max="2" width="46" customWidth="1"/>
    <col min="3" max="3" width="9.140625" customWidth="1"/>
    <col min="4" max="4" width="15.28515625" customWidth="1"/>
    <col min="5" max="6" width="11.7109375" customWidth="1"/>
    <col min="7" max="7" width="13.140625" customWidth="1"/>
    <col min="8" max="8" width="52.42578125" customWidth="1"/>
    <col min="9" max="9" width="47.5703125" customWidth="1"/>
    <col min="10" max="10" width="10.7109375" customWidth="1"/>
    <col min="11" max="12" width="29.5703125" customWidth="1"/>
  </cols>
  <sheetData>
    <row r="1" spans="1:16" ht="18.75" x14ac:dyDescent="0.25">
      <c r="C1" s="97" t="s">
        <v>303</v>
      </c>
      <c r="D1" s="97"/>
      <c r="E1" s="97"/>
      <c r="F1" s="97"/>
      <c r="G1" s="97"/>
      <c r="H1" s="97"/>
      <c r="I1" s="97"/>
      <c r="J1" s="97"/>
      <c r="K1" s="97"/>
    </row>
    <row r="3" spans="1:16" ht="38.25" customHeight="1" x14ac:dyDescent="0.25">
      <c r="A3" s="95" t="s">
        <v>0</v>
      </c>
      <c r="B3" s="95" t="s">
        <v>1</v>
      </c>
      <c r="C3" s="102" t="s">
        <v>186</v>
      </c>
      <c r="D3" s="102"/>
      <c r="E3" s="102"/>
      <c r="F3" s="102"/>
      <c r="G3" s="129" t="s">
        <v>187</v>
      </c>
      <c r="H3" s="141" t="s">
        <v>188</v>
      </c>
      <c r="I3" s="142"/>
      <c r="J3" s="143"/>
      <c r="K3" s="144" t="s">
        <v>189</v>
      </c>
      <c r="L3" s="144" t="s">
        <v>190</v>
      </c>
      <c r="M3" s="102" t="s">
        <v>191</v>
      </c>
    </row>
    <row r="4" spans="1:16" ht="38.25" x14ac:dyDescent="0.25">
      <c r="A4" s="96"/>
      <c r="B4" s="96"/>
      <c r="C4" s="2" t="s">
        <v>192</v>
      </c>
      <c r="D4" s="3" t="s">
        <v>193</v>
      </c>
      <c r="E4" s="3" t="s">
        <v>194</v>
      </c>
      <c r="F4" s="3" t="s">
        <v>195</v>
      </c>
      <c r="G4" s="129"/>
      <c r="H4" s="2" t="s">
        <v>196</v>
      </c>
      <c r="I4" s="2" t="s">
        <v>197</v>
      </c>
      <c r="J4" s="4" t="s">
        <v>198</v>
      </c>
      <c r="K4" s="145"/>
      <c r="L4" s="145"/>
      <c r="M4" s="102"/>
    </row>
    <row r="5" spans="1:16" ht="15" customHeight="1" x14ac:dyDescent="0.25">
      <c r="A5" s="92"/>
      <c r="B5" s="130" t="s">
        <v>2</v>
      </c>
      <c r="C5" s="28" t="s">
        <v>199</v>
      </c>
      <c r="D5" s="74">
        <f>SUM(D6:D9)</f>
        <v>4099326.3240200006</v>
      </c>
      <c r="E5" s="33">
        <f t="shared" ref="E5" si="0">SUM(E6:E9)</f>
        <v>1765160.1726899999</v>
      </c>
      <c r="F5" s="33">
        <f t="shared" ref="F5" si="1">SUM(F6:F9)</f>
        <v>1638636.79265</v>
      </c>
      <c r="G5" s="57">
        <f>F5/D5</f>
        <v>0.39973319104858973</v>
      </c>
      <c r="H5" s="146"/>
      <c r="I5" s="40" t="s">
        <v>401</v>
      </c>
      <c r="J5" s="6">
        <f>SUM(J6:J8)</f>
        <v>62</v>
      </c>
      <c r="K5" s="102" t="s">
        <v>200</v>
      </c>
      <c r="L5" s="184" t="s">
        <v>415</v>
      </c>
      <c r="M5" s="149"/>
    </row>
    <row r="6" spans="1:16" x14ac:dyDescent="0.25">
      <c r="A6" s="93"/>
      <c r="B6" s="131"/>
      <c r="C6" s="28" t="s">
        <v>201</v>
      </c>
      <c r="D6" s="74">
        <f t="shared" ref="D6:F9" si="2">D61+D171+D341+D396+D426</f>
        <v>3923188.6487000007</v>
      </c>
      <c r="E6" s="33">
        <f t="shared" si="2"/>
        <v>1612481.77269</v>
      </c>
      <c r="F6" s="33">
        <f t="shared" si="2"/>
        <v>1535483.23318</v>
      </c>
      <c r="G6" s="57">
        <f t="shared" ref="G6:G7" si="3">F6/D6</f>
        <v>0.3913865405602665</v>
      </c>
      <c r="H6" s="147"/>
      <c r="I6" s="40" t="s">
        <v>202</v>
      </c>
      <c r="J6" s="6">
        <f>J11+J21+J26+J31+J36+J41+J46+J51+J56</f>
        <v>6</v>
      </c>
      <c r="K6" s="102"/>
      <c r="L6" s="311"/>
      <c r="M6" s="150"/>
    </row>
    <row r="7" spans="1:16" x14ac:dyDescent="0.25">
      <c r="A7" s="93"/>
      <c r="B7" s="131"/>
      <c r="C7" s="28" t="s">
        <v>203</v>
      </c>
      <c r="D7" s="74">
        <f t="shared" si="2"/>
        <v>176003</v>
      </c>
      <c r="E7" s="33">
        <f t="shared" si="2"/>
        <v>152678.39999999999</v>
      </c>
      <c r="F7" s="33">
        <f t="shared" si="2"/>
        <v>103153.55947000001</v>
      </c>
      <c r="G7" s="57">
        <f t="shared" si="3"/>
        <v>0.58608977954921226</v>
      </c>
      <c r="H7" s="147"/>
      <c r="I7" s="40" t="s">
        <v>204</v>
      </c>
      <c r="J7" s="6">
        <f>J12+J22+J27+J32+J37+J42+J47+J52+J57</f>
        <v>29</v>
      </c>
      <c r="K7" s="102"/>
      <c r="L7" s="311"/>
      <c r="M7" s="150"/>
      <c r="O7" s="87"/>
      <c r="P7" s="87"/>
    </row>
    <row r="8" spans="1:16" x14ac:dyDescent="0.25">
      <c r="A8" s="93"/>
      <c r="B8" s="131"/>
      <c r="C8" s="28" t="s">
        <v>205</v>
      </c>
      <c r="D8" s="74">
        <f t="shared" si="2"/>
        <v>0</v>
      </c>
      <c r="E8" s="33">
        <f t="shared" si="2"/>
        <v>0</v>
      </c>
      <c r="F8" s="33">
        <f t="shared" si="2"/>
        <v>0</v>
      </c>
      <c r="G8" s="57">
        <v>1</v>
      </c>
      <c r="H8" s="147"/>
      <c r="I8" s="40" t="s">
        <v>206</v>
      </c>
      <c r="J8" s="6">
        <f>J13+J23+J28+J33+J38+J43+J48+J53+J58</f>
        <v>27</v>
      </c>
      <c r="K8" s="102"/>
      <c r="L8" s="311"/>
      <c r="M8" s="150"/>
      <c r="O8" s="87"/>
      <c r="P8" s="87"/>
    </row>
    <row r="9" spans="1:16" ht="19.5" customHeight="1" x14ac:dyDescent="0.25">
      <c r="A9" s="94"/>
      <c r="B9" s="132"/>
      <c r="C9" s="28" t="s">
        <v>207</v>
      </c>
      <c r="D9" s="74">
        <f t="shared" si="2"/>
        <v>134.67532</v>
      </c>
      <c r="E9" s="33">
        <f t="shared" si="2"/>
        <v>0</v>
      </c>
      <c r="F9" s="33">
        <f t="shared" si="2"/>
        <v>0</v>
      </c>
      <c r="G9" s="57">
        <v>0</v>
      </c>
      <c r="H9" s="148"/>
      <c r="I9" s="40" t="s">
        <v>208</v>
      </c>
      <c r="J9" s="5">
        <f>(J6+0.5*J7)/J5</f>
        <v>0.33064516129032256</v>
      </c>
      <c r="K9" s="102"/>
      <c r="L9" s="311"/>
      <c r="M9" s="151"/>
    </row>
    <row r="10" spans="1:16" ht="15" customHeight="1" x14ac:dyDescent="0.25">
      <c r="A10" s="92"/>
      <c r="B10" s="104" t="s">
        <v>3</v>
      </c>
      <c r="C10" s="28" t="s">
        <v>199</v>
      </c>
      <c r="D10" s="74">
        <f>SUM(D11:D14)</f>
        <v>768143.43595000007</v>
      </c>
      <c r="E10" s="33">
        <f t="shared" ref="E10" si="4">SUM(E11:E14)</f>
        <v>503565.5171</v>
      </c>
      <c r="F10" s="33">
        <f t="shared" ref="F10" si="5">SUM(F11:F14)</f>
        <v>427857.43705999991</v>
      </c>
      <c r="G10" s="57">
        <f>F10/D10</f>
        <v>0.5570020090464588</v>
      </c>
      <c r="H10" s="101"/>
      <c r="I10" s="41" t="s">
        <v>401</v>
      </c>
      <c r="J10" s="86">
        <f>SUM(J11:J13)</f>
        <v>45</v>
      </c>
      <c r="K10" s="102" t="s">
        <v>3</v>
      </c>
      <c r="L10" s="136"/>
      <c r="M10" s="102">
        <v>809</v>
      </c>
    </row>
    <row r="11" spans="1:16" x14ac:dyDescent="0.25">
      <c r="A11" s="93"/>
      <c r="B11" s="105"/>
      <c r="C11" s="2" t="s">
        <v>201</v>
      </c>
      <c r="D11" s="73">
        <v>592005.76063000003</v>
      </c>
      <c r="E11" s="31">
        <f t="shared" ref="E11:F14" si="6">E71+E76+E96+E131+E141+E151+E161+E166+E176+E206+E241+E246+E251+E256+E266+E271+E276+E291+E306+E331+E396+E431</f>
        <v>350887.11709999997</v>
      </c>
      <c r="F11" s="31">
        <f t="shared" si="6"/>
        <v>324703.87758999993</v>
      </c>
      <c r="G11" s="7">
        <f t="shared" ref="G11:G14" si="7">F11/D11</f>
        <v>0.54848094255781721</v>
      </c>
      <c r="H11" s="101"/>
      <c r="I11" s="41" t="s">
        <v>202</v>
      </c>
      <c r="J11" s="86">
        <f>COUNTIFS($J$70:$J$504,"да",$M$70:$M$504,"809")</f>
        <v>6</v>
      </c>
      <c r="K11" s="102"/>
      <c r="L11" s="136"/>
      <c r="M11" s="102"/>
    </row>
    <row r="12" spans="1:16" x14ac:dyDescent="0.25">
      <c r="A12" s="93"/>
      <c r="B12" s="105"/>
      <c r="C12" s="2" t="s">
        <v>203</v>
      </c>
      <c r="D12" s="73">
        <v>176003</v>
      </c>
      <c r="E12" s="31">
        <f t="shared" si="6"/>
        <v>152678.40000000002</v>
      </c>
      <c r="F12" s="31">
        <f t="shared" si="6"/>
        <v>103153.55947000001</v>
      </c>
      <c r="G12" s="7">
        <f t="shared" si="7"/>
        <v>0.58608977954921226</v>
      </c>
      <c r="H12" s="101"/>
      <c r="I12" s="41" t="s">
        <v>204</v>
      </c>
      <c r="J12" s="86">
        <f>COUNTIFS($J$70:$J$504,"частично",$M$70:$M$504,"809")</f>
        <v>22</v>
      </c>
      <c r="K12" s="102"/>
      <c r="L12" s="136"/>
      <c r="M12" s="102"/>
    </row>
    <row r="13" spans="1:16" x14ac:dyDescent="0.25">
      <c r="A13" s="93"/>
      <c r="B13" s="105"/>
      <c r="C13" s="2" t="s">
        <v>205</v>
      </c>
      <c r="D13" s="73">
        <v>0</v>
      </c>
      <c r="E13" s="31">
        <f t="shared" si="6"/>
        <v>0</v>
      </c>
      <c r="F13" s="31">
        <f t="shared" si="6"/>
        <v>0</v>
      </c>
      <c r="G13" s="7">
        <v>0</v>
      </c>
      <c r="H13" s="101"/>
      <c r="I13" s="41" t="s">
        <v>206</v>
      </c>
      <c r="J13" s="86">
        <f>COUNTIFS($J$70:$J$504,"нет",$M$70:$M$504,"809")</f>
        <v>17</v>
      </c>
      <c r="K13" s="102"/>
      <c r="L13" s="136"/>
      <c r="M13" s="102"/>
    </row>
    <row r="14" spans="1:16" x14ac:dyDescent="0.25">
      <c r="A14" s="94"/>
      <c r="B14" s="106"/>
      <c r="C14" s="2" t="s">
        <v>207</v>
      </c>
      <c r="D14" s="73">
        <v>134.67532</v>
      </c>
      <c r="E14" s="31">
        <f t="shared" si="6"/>
        <v>0</v>
      </c>
      <c r="F14" s="31">
        <f t="shared" si="6"/>
        <v>0</v>
      </c>
      <c r="G14" s="7">
        <f t="shared" si="7"/>
        <v>0</v>
      </c>
      <c r="H14" s="101"/>
      <c r="I14" s="41" t="s">
        <v>208</v>
      </c>
      <c r="J14" s="88">
        <f>(J11+0.5*J12)/J10</f>
        <v>0.37777777777777777</v>
      </c>
      <c r="K14" s="102"/>
      <c r="L14" s="136"/>
      <c r="M14" s="102"/>
    </row>
    <row r="15" spans="1:16" hidden="1" x14ac:dyDescent="0.25">
      <c r="A15" s="92"/>
      <c r="B15" s="104" t="s">
        <v>4</v>
      </c>
      <c r="C15" s="28" t="s">
        <v>199</v>
      </c>
      <c r="D15" s="74">
        <f>SUM(D16:D19)</f>
        <v>0</v>
      </c>
      <c r="E15" s="33">
        <f t="shared" ref="E15" si="8">SUM(E16:E19)</f>
        <v>0</v>
      </c>
      <c r="F15" s="33">
        <f t="shared" ref="F15" si="9">SUM(F16:F19)</f>
        <v>0</v>
      </c>
      <c r="G15" s="57">
        <v>0</v>
      </c>
      <c r="H15" s="137"/>
      <c r="I15" s="41" t="s">
        <v>401</v>
      </c>
      <c r="J15" s="86">
        <f>SUM(J16:J18)</f>
        <v>0</v>
      </c>
      <c r="K15" s="103" t="s">
        <v>4</v>
      </c>
      <c r="L15" s="140"/>
      <c r="M15" s="102">
        <v>807</v>
      </c>
    </row>
    <row r="16" spans="1:16" hidden="1" x14ac:dyDescent="0.25">
      <c r="A16" s="93"/>
      <c r="B16" s="105"/>
      <c r="C16" s="2" t="s">
        <v>201</v>
      </c>
      <c r="D16" s="73">
        <v>0</v>
      </c>
      <c r="E16" s="73">
        <v>0</v>
      </c>
      <c r="F16" s="73">
        <v>0</v>
      </c>
      <c r="G16" s="7">
        <v>0</v>
      </c>
      <c r="H16" s="138"/>
      <c r="I16" s="41" t="s">
        <v>202</v>
      </c>
      <c r="J16" s="86">
        <v>0</v>
      </c>
      <c r="K16" s="103"/>
      <c r="L16" s="140"/>
      <c r="M16" s="102"/>
    </row>
    <row r="17" spans="1:13" hidden="1" x14ac:dyDescent="0.25">
      <c r="A17" s="93"/>
      <c r="B17" s="105"/>
      <c r="C17" s="2" t="s">
        <v>203</v>
      </c>
      <c r="D17" s="73">
        <v>0</v>
      </c>
      <c r="E17" s="73">
        <v>0</v>
      </c>
      <c r="F17" s="73">
        <v>0</v>
      </c>
      <c r="G17" s="7">
        <v>0</v>
      </c>
      <c r="H17" s="138"/>
      <c r="I17" s="41" t="s">
        <v>204</v>
      </c>
      <c r="J17" s="86">
        <v>0</v>
      </c>
      <c r="K17" s="103"/>
      <c r="L17" s="140"/>
      <c r="M17" s="102"/>
    </row>
    <row r="18" spans="1:13" hidden="1" x14ac:dyDescent="0.25">
      <c r="A18" s="93"/>
      <c r="B18" s="105"/>
      <c r="C18" s="2" t="s">
        <v>205</v>
      </c>
      <c r="D18" s="73">
        <v>0</v>
      </c>
      <c r="E18" s="73">
        <v>0</v>
      </c>
      <c r="F18" s="73">
        <v>0</v>
      </c>
      <c r="G18" s="7">
        <v>0</v>
      </c>
      <c r="H18" s="138"/>
      <c r="I18" s="41" t="s">
        <v>206</v>
      </c>
      <c r="J18" s="86">
        <v>0</v>
      </c>
      <c r="K18" s="103"/>
      <c r="L18" s="140"/>
      <c r="M18" s="102"/>
    </row>
    <row r="19" spans="1:13" hidden="1" x14ac:dyDescent="0.25">
      <c r="A19" s="94"/>
      <c r="B19" s="106"/>
      <c r="C19" s="2" t="s">
        <v>207</v>
      </c>
      <c r="D19" s="73">
        <v>0</v>
      </c>
      <c r="E19" s="73">
        <v>0</v>
      </c>
      <c r="F19" s="73">
        <v>0</v>
      </c>
      <c r="G19" s="7">
        <v>0</v>
      </c>
      <c r="H19" s="139"/>
      <c r="I19" s="41" t="s">
        <v>208</v>
      </c>
      <c r="J19" s="88" t="e">
        <f>(J16+0.5*J17)/J15</f>
        <v>#DIV/0!</v>
      </c>
      <c r="K19" s="103"/>
      <c r="L19" s="140"/>
      <c r="M19" s="102"/>
    </row>
    <row r="20" spans="1:13" ht="15" customHeight="1" x14ac:dyDescent="0.25">
      <c r="A20" s="92"/>
      <c r="B20" s="104" t="s">
        <v>5</v>
      </c>
      <c r="C20" s="28" t="s">
        <v>199</v>
      </c>
      <c r="D20" s="74">
        <f>SUM(D21:D24)</f>
        <v>63.706380000000003</v>
      </c>
      <c r="E20" s="33">
        <f t="shared" ref="E20" si="10">SUM(E21:E24)</f>
        <v>34</v>
      </c>
      <c r="F20" s="33">
        <f t="shared" ref="F20" si="11">SUM(F21:F24)</f>
        <v>34</v>
      </c>
      <c r="G20" s="57">
        <f>F20/D20</f>
        <v>0.5336985086893965</v>
      </c>
      <c r="H20" s="154"/>
      <c r="I20" s="41" t="s">
        <v>401</v>
      </c>
      <c r="J20" s="86">
        <f>SUM(J21:J23)</f>
        <v>1</v>
      </c>
      <c r="K20" s="157" t="s">
        <v>5</v>
      </c>
      <c r="L20" s="160"/>
      <c r="M20" s="102">
        <v>831</v>
      </c>
    </row>
    <row r="21" spans="1:13" x14ac:dyDescent="0.25">
      <c r="A21" s="93"/>
      <c r="B21" s="105"/>
      <c r="C21" s="2" t="s">
        <v>201</v>
      </c>
      <c r="D21" s="73">
        <f>D261</f>
        <v>63.706380000000003</v>
      </c>
      <c r="E21" s="32">
        <f t="shared" ref="E21:F21" si="12">E261</f>
        <v>34</v>
      </c>
      <c r="F21" s="32">
        <f t="shared" si="12"/>
        <v>34</v>
      </c>
      <c r="G21" s="7">
        <f>F21/D21</f>
        <v>0.5336985086893965</v>
      </c>
      <c r="H21" s="155"/>
      <c r="I21" s="41" t="s">
        <v>202</v>
      </c>
      <c r="J21" s="86">
        <v>0</v>
      </c>
      <c r="K21" s="158"/>
      <c r="L21" s="161"/>
      <c r="M21" s="102"/>
    </row>
    <row r="22" spans="1:13" x14ac:dyDescent="0.25">
      <c r="A22" s="93"/>
      <c r="B22" s="105"/>
      <c r="C22" s="2" t="s">
        <v>203</v>
      </c>
      <c r="D22" s="73">
        <f t="shared" ref="D22:F24" si="13">D262</f>
        <v>0</v>
      </c>
      <c r="E22" s="32">
        <f t="shared" si="13"/>
        <v>0</v>
      </c>
      <c r="F22" s="32">
        <f t="shared" si="13"/>
        <v>0</v>
      </c>
      <c r="G22" s="7">
        <v>0</v>
      </c>
      <c r="H22" s="155"/>
      <c r="I22" s="41" t="s">
        <v>204</v>
      </c>
      <c r="J22" s="86">
        <v>1</v>
      </c>
      <c r="K22" s="158"/>
      <c r="L22" s="161"/>
      <c r="M22" s="102"/>
    </row>
    <row r="23" spans="1:13" x14ac:dyDescent="0.25">
      <c r="A23" s="93"/>
      <c r="B23" s="105"/>
      <c r="C23" s="2" t="s">
        <v>205</v>
      </c>
      <c r="D23" s="73">
        <f t="shared" si="13"/>
        <v>0</v>
      </c>
      <c r="E23" s="32">
        <f t="shared" si="13"/>
        <v>0</v>
      </c>
      <c r="F23" s="32">
        <f t="shared" si="13"/>
        <v>0</v>
      </c>
      <c r="G23" s="7">
        <v>0</v>
      </c>
      <c r="H23" s="155"/>
      <c r="I23" s="41" t="s">
        <v>206</v>
      </c>
      <c r="J23" s="86">
        <v>0</v>
      </c>
      <c r="K23" s="158"/>
      <c r="L23" s="161"/>
      <c r="M23" s="102"/>
    </row>
    <row r="24" spans="1:13" x14ac:dyDescent="0.25">
      <c r="A24" s="94"/>
      <c r="B24" s="106"/>
      <c r="C24" s="2" t="s">
        <v>207</v>
      </c>
      <c r="D24" s="73">
        <f t="shared" si="13"/>
        <v>0</v>
      </c>
      <c r="E24" s="32">
        <f t="shared" si="13"/>
        <v>0</v>
      </c>
      <c r="F24" s="32">
        <f t="shared" si="13"/>
        <v>0</v>
      </c>
      <c r="G24" s="7">
        <v>0</v>
      </c>
      <c r="H24" s="156"/>
      <c r="I24" s="41" t="s">
        <v>208</v>
      </c>
      <c r="J24" s="88">
        <f>(J21+0.5*J22)/J20</f>
        <v>0.5</v>
      </c>
      <c r="K24" s="159"/>
      <c r="L24" s="162"/>
      <c r="M24" s="102"/>
    </row>
    <row r="25" spans="1:13" ht="15" customHeight="1" x14ac:dyDescent="0.25">
      <c r="A25" s="92"/>
      <c r="B25" s="104" t="s">
        <v>6</v>
      </c>
      <c r="C25" s="28" t="s">
        <v>199</v>
      </c>
      <c r="D25" s="74">
        <f>SUM(D26:D29)</f>
        <v>1241884</v>
      </c>
      <c r="E25" s="33">
        <f t="shared" ref="E25" si="14">SUM(E26:E29)</f>
        <v>1149999.9480000001</v>
      </c>
      <c r="F25" s="33">
        <f t="shared" ref="F25" si="15">SUM(F26:F29)</f>
        <v>1149999.9480000001</v>
      </c>
      <c r="G25" s="57">
        <f>F25/D25</f>
        <v>0.92601237152584304</v>
      </c>
      <c r="H25" s="152"/>
      <c r="I25" s="41" t="s">
        <v>401</v>
      </c>
      <c r="J25" s="86">
        <f>SUM(J26:J28)</f>
        <v>2</v>
      </c>
      <c r="K25" s="103" t="s">
        <v>6</v>
      </c>
      <c r="L25" s="163"/>
      <c r="M25" s="102">
        <v>810</v>
      </c>
    </row>
    <row r="26" spans="1:13" x14ac:dyDescent="0.25">
      <c r="A26" s="93"/>
      <c r="B26" s="105"/>
      <c r="C26" s="2" t="s">
        <v>201</v>
      </c>
      <c r="D26" s="73">
        <f>D91+D126</f>
        <v>1241884</v>
      </c>
      <c r="E26" s="32">
        <f t="shared" ref="E26:F26" si="16">E91+E126</f>
        <v>1149999.9480000001</v>
      </c>
      <c r="F26" s="32">
        <f t="shared" si="16"/>
        <v>1149999.9480000001</v>
      </c>
      <c r="G26" s="7">
        <f t="shared" ref="G26" si="17">F26/D26</f>
        <v>0.92601237152584304</v>
      </c>
      <c r="H26" s="152"/>
      <c r="I26" s="41" t="s">
        <v>202</v>
      </c>
      <c r="J26" s="89">
        <f>J71+J91</f>
        <v>0</v>
      </c>
      <c r="K26" s="103"/>
      <c r="L26" s="163"/>
      <c r="M26" s="102"/>
    </row>
    <row r="27" spans="1:13" x14ac:dyDescent="0.25">
      <c r="A27" s="93"/>
      <c r="B27" s="105"/>
      <c r="C27" s="2" t="s">
        <v>203</v>
      </c>
      <c r="D27" s="73">
        <f t="shared" ref="D27:F29" si="18">D92+D127</f>
        <v>0</v>
      </c>
      <c r="E27" s="32">
        <f t="shared" si="18"/>
        <v>0</v>
      </c>
      <c r="F27" s="32">
        <f t="shared" si="18"/>
        <v>0</v>
      </c>
      <c r="G27" s="7">
        <v>0</v>
      </c>
      <c r="H27" s="152"/>
      <c r="I27" s="41" t="s">
        <v>204</v>
      </c>
      <c r="J27" s="89">
        <v>1</v>
      </c>
      <c r="K27" s="103"/>
      <c r="L27" s="163"/>
      <c r="M27" s="102"/>
    </row>
    <row r="28" spans="1:13" x14ac:dyDescent="0.25">
      <c r="A28" s="93"/>
      <c r="B28" s="105"/>
      <c r="C28" s="2" t="s">
        <v>205</v>
      </c>
      <c r="D28" s="73">
        <f t="shared" si="18"/>
        <v>0</v>
      </c>
      <c r="E28" s="32">
        <f t="shared" si="18"/>
        <v>0</v>
      </c>
      <c r="F28" s="32">
        <f t="shared" si="18"/>
        <v>0</v>
      </c>
      <c r="G28" s="7">
        <v>0</v>
      </c>
      <c r="H28" s="152"/>
      <c r="I28" s="41" t="s">
        <v>206</v>
      </c>
      <c r="J28" s="89">
        <v>1</v>
      </c>
      <c r="K28" s="103"/>
      <c r="L28" s="163"/>
      <c r="M28" s="102"/>
    </row>
    <row r="29" spans="1:13" x14ac:dyDescent="0.25">
      <c r="A29" s="94"/>
      <c r="B29" s="106"/>
      <c r="C29" s="2" t="s">
        <v>207</v>
      </c>
      <c r="D29" s="73">
        <f t="shared" si="18"/>
        <v>0</v>
      </c>
      <c r="E29" s="32">
        <f t="shared" si="18"/>
        <v>0</v>
      </c>
      <c r="F29" s="32">
        <f t="shared" si="18"/>
        <v>0</v>
      </c>
      <c r="G29" s="7">
        <v>0</v>
      </c>
      <c r="H29" s="152"/>
      <c r="I29" s="41" t="s">
        <v>208</v>
      </c>
      <c r="J29" s="88">
        <f>(J26+0.5*J27)/J25</f>
        <v>0.25</v>
      </c>
      <c r="K29" s="103"/>
      <c r="L29" s="163"/>
      <c r="M29" s="102"/>
    </row>
    <row r="30" spans="1:13" ht="15" customHeight="1" x14ac:dyDescent="0.25">
      <c r="A30" s="92"/>
      <c r="B30" s="104" t="s">
        <v>7</v>
      </c>
      <c r="C30" s="28" t="s">
        <v>199</v>
      </c>
      <c r="D30" s="74">
        <f>SUM(D31:D34)</f>
        <v>1509694.6</v>
      </c>
      <c r="E30" s="33">
        <f t="shared" ref="E30" si="19">SUM(E31:E34)</f>
        <v>0</v>
      </c>
      <c r="F30" s="33">
        <f t="shared" ref="F30" si="20">SUM(F31:F34)</f>
        <v>0</v>
      </c>
      <c r="G30" s="57">
        <f>F30/D30</f>
        <v>0</v>
      </c>
      <c r="H30" s="152"/>
      <c r="I30" s="41" t="s">
        <v>401</v>
      </c>
      <c r="J30" s="86">
        <f>SUM(J31:J33)</f>
        <v>1</v>
      </c>
      <c r="K30" s="103" t="s">
        <v>7</v>
      </c>
      <c r="L30" s="136"/>
      <c r="M30" s="102">
        <v>806</v>
      </c>
    </row>
    <row r="31" spans="1:13" x14ac:dyDescent="0.25">
      <c r="A31" s="93"/>
      <c r="B31" s="105"/>
      <c r="C31" s="2" t="s">
        <v>201</v>
      </c>
      <c r="D31" s="73">
        <v>1509694.6</v>
      </c>
      <c r="E31" s="31">
        <v>0</v>
      </c>
      <c r="F31" s="31">
        <v>0</v>
      </c>
      <c r="G31" s="7">
        <f>E31/D31</f>
        <v>0</v>
      </c>
      <c r="H31" s="152"/>
      <c r="I31" s="41" t="s">
        <v>202</v>
      </c>
      <c r="J31" s="89">
        <v>0</v>
      </c>
      <c r="K31" s="103"/>
      <c r="L31" s="136"/>
      <c r="M31" s="102"/>
    </row>
    <row r="32" spans="1:13" x14ac:dyDescent="0.25">
      <c r="A32" s="93"/>
      <c r="B32" s="105"/>
      <c r="C32" s="2" t="s">
        <v>203</v>
      </c>
      <c r="D32" s="73">
        <v>0</v>
      </c>
      <c r="E32" s="31">
        <v>0</v>
      </c>
      <c r="F32" s="31">
        <v>0</v>
      </c>
      <c r="G32" s="7">
        <v>0</v>
      </c>
      <c r="H32" s="152"/>
      <c r="I32" s="41" t="s">
        <v>204</v>
      </c>
      <c r="J32" s="89">
        <v>0</v>
      </c>
      <c r="K32" s="103"/>
      <c r="L32" s="136"/>
      <c r="M32" s="102"/>
    </row>
    <row r="33" spans="1:13" x14ac:dyDescent="0.25">
      <c r="A33" s="93"/>
      <c r="B33" s="105"/>
      <c r="C33" s="2" t="s">
        <v>205</v>
      </c>
      <c r="D33" s="73">
        <v>0</v>
      </c>
      <c r="E33" s="31">
        <v>0</v>
      </c>
      <c r="F33" s="31">
        <v>0</v>
      </c>
      <c r="G33" s="7">
        <v>0</v>
      </c>
      <c r="H33" s="152"/>
      <c r="I33" s="41" t="s">
        <v>206</v>
      </c>
      <c r="J33" s="89">
        <v>1</v>
      </c>
      <c r="K33" s="103"/>
      <c r="L33" s="136"/>
      <c r="M33" s="102"/>
    </row>
    <row r="34" spans="1:13" x14ac:dyDescent="0.25">
      <c r="A34" s="94"/>
      <c r="B34" s="106"/>
      <c r="C34" s="2" t="s">
        <v>207</v>
      </c>
      <c r="D34" s="73">
        <v>0</v>
      </c>
      <c r="E34" s="31">
        <v>0</v>
      </c>
      <c r="F34" s="31">
        <v>0</v>
      </c>
      <c r="G34" s="7">
        <v>0</v>
      </c>
      <c r="H34" s="152"/>
      <c r="I34" s="41" t="s">
        <v>208</v>
      </c>
      <c r="J34" s="88">
        <f>(J31+0.5*J32)/J30</f>
        <v>0</v>
      </c>
      <c r="K34" s="103"/>
      <c r="L34" s="136"/>
      <c r="M34" s="102"/>
    </row>
    <row r="35" spans="1:13" ht="15" customHeight="1" x14ac:dyDescent="0.25">
      <c r="A35" s="92"/>
      <c r="B35" s="104" t="s">
        <v>8</v>
      </c>
      <c r="C35" s="28" t="s">
        <v>199</v>
      </c>
      <c r="D35" s="74">
        <f>SUM(D36:D39)</f>
        <v>264000</v>
      </c>
      <c r="E35" s="33">
        <f t="shared" ref="E35" si="21">SUM(E36:E39)</f>
        <v>0</v>
      </c>
      <c r="F35" s="33">
        <f t="shared" ref="F35" si="22">SUM(F36:F39)</f>
        <v>0</v>
      </c>
      <c r="G35" s="57">
        <f>F35/D35</f>
        <v>0</v>
      </c>
      <c r="H35" s="152"/>
      <c r="I35" s="41" t="s">
        <v>401</v>
      </c>
      <c r="J35" s="86">
        <f>SUM(J36:J38)</f>
        <v>1</v>
      </c>
      <c r="K35" s="103" t="s">
        <v>8</v>
      </c>
      <c r="L35" s="136"/>
      <c r="M35" s="144">
        <v>814</v>
      </c>
    </row>
    <row r="36" spans="1:13" x14ac:dyDescent="0.25">
      <c r="A36" s="93"/>
      <c r="B36" s="105"/>
      <c r="C36" s="2" t="s">
        <v>201</v>
      </c>
      <c r="D36" s="73">
        <v>264000</v>
      </c>
      <c r="E36" s="31">
        <v>0</v>
      </c>
      <c r="F36" s="31">
        <v>0</v>
      </c>
      <c r="G36" s="7">
        <f>F36/D36</f>
        <v>0</v>
      </c>
      <c r="H36" s="152"/>
      <c r="I36" s="41" t="s">
        <v>202</v>
      </c>
      <c r="J36" s="86">
        <v>0</v>
      </c>
      <c r="K36" s="103"/>
      <c r="L36" s="136"/>
      <c r="M36" s="153"/>
    </row>
    <row r="37" spans="1:13" x14ac:dyDescent="0.25">
      <c r="A37" s="93"/>
      <c r="B37" s="105"/>
      <c r="C37" s="2" t="s">
        <v>203</v>
      </c>
      <c r="D37" s="73">
        <v>0</v>
      </c>
      <c r="E37" s="31">
        <v>0</v>
      </c>
      <c r="F37" s="31">
        <v>0</v>
      </c>
      <c r="G37" s="58">
        <v>0</v>
      </c>
      <c r="H37" s="152"/>
      <c r="I37" s="41" t="s">
        <v>204</v>
      </c>
      <c r="J37" s="86">
        <v>0</v>
      </c>
      <c r="K37" s="103"/>
      <c r="L37" s="136"/>
      <c r="M37" s="153"/>
    </row>
    <row r="38" spans="1:13" x14ac:dyDescent="0.25">
      <c r="A38" s="93"/>
      <c r="B38" s="105"/>
      <c r="C38" s="2" t="s">
        <v>205</v>
      </c>
      <c r="D38" s="73">
        <v>0</v>
      </c>
      <c r="E38" s="31">
        <v>0</v>
      </c>
      <c r="F38" s="31">
        <v>0</v>
      </c>
      <c r="G38" s="7">
        <v>0</v>
      </c>
      <c r="H38" s="152"/>
      <c r="I38" s="41" t="s">
        <v>206</v>
      </c>
      <c r="J38" s="86">
        <v>1</v>
      </c>
      <c r="K38" s="103"/>
      <c r="L38" s="136"/>
      <c r="M38" s="153"/>
    </row>
    <row r="39" spans="1:13" x14ac:dyDescent="0.25">
      <c r="A39" s="94"/>
      <c r="B39" s="106"/>
      <c r="C39" s="2" t="s">
        <v>207</v>
      </c>
      <c r="D39" s="73">
        <v>0</v>
      </c>
      <c r="E39" s="31">
        <v>0</v>
      </c>
      <c r="F39" s="31">
        <v>0</v>
      </c>
      <c r="G39" s="7">
        <v>0</v>
      </c>
      <c r="H39" s="152"/>
      <c r="I39" s="41" t="s">
        <v>208</v>
      </c>
      <c r="J39" s="88">
        <f>(J36+0.5*J37)/J35</f>
        <v>0</v>
      </c>
      <c r="K39" s="103"/>
      <c r="L39" s="136"/>
      <c r="M39" s="145"/>
    </row>
    <row r="40" spans="1:13" ht="15" customHeight="1" x14ac:dyDescent="0.25">
      <c r="A40" s="92"/>
      <c r="B40" s="104" t="s">
        <v>9</v>
      </c>
      <c r="C40" s="28" t="s">
        <v>199</v>
      </c>
      <c r="D40" s="74">
        <f>SUM(D41:D44)</f>
        <v>77200</v>
      </c>
      <c r="E40" s="33">
        <f t="shared" ref="E40" si="23">SUM(E41:E44)</f>
        <v>0</v>
      </c>
      <c r="F40" s="33">
        <f t="shared" ref="F40" si="24">SUM(F41:F44)</f>
        <v>0</v>
      </c>
      <c r="G40" s="57">
        <f>F40/D40</f>
        <v>0</v>
      </c>
      <c r="H40" s="152"/>
      <c r="I40" s="41" t="s">
        <v>401</v>
      </c>
      <c r="J40" s="86">
        <f>SUM(J41:J43)</f>
        <v>1</v>
      </c>
      <c r="K40" s="103" t="s">
        <v>9</v>
      </c>
      <c r="L40" s="136"/>
      <c r="M40" s="144">
        <v>813</v>
      </c>
    </row>
    <row r="41" spans="1:13" x14ac:dyDescent="0.25">
      <c r="A41" s="93"/>
      <c r="B41" s="105"/>
      <c r="C41" s="2" t="s">
        <v>201</v>
      </c>
      <c r="D41" s="73">
        <f>D116</f>
        <v>77200</v>
      </c>
      <c r="E41" s="32">
        <f t="shared" ref="E41:F41" si="25">E116</f>
        <v>0</v>
      </c>
      <c r="F41" s="32">
        <f t="shared" si="25"/>
        <v>0</v>
      </c>
      <c r="G41" s="7">
        <f t="shared" ref="G41" si="26">F41/D41</f>
        <v>0</v>
      </c>
      <c r="H41" s="152"/>
      <c r="I41" s="41" t="s">
        <v>202</v>
      </c>
      <c r="J41" s="89">
        <v>0</v>
      </c>
      <c r="K41" s="103"/>
      <c r="L41" s="136"/>
      <c r="M41" s="153"/>
    </row>
    <row r="42" spans="1:13" x14ac:dyDescent="0.25">
      <c r="A42" s="93"/>
      <c r="B42" s="105"/>
      <c r="C42" s="2" t="s">
        <v>203</v>
      </c>
      <c r="D42" s="73">
        <f t="shared" ref="D42:F44" si="27">D117</f>
        <v>0</v>
      </c>
      <c r="E42" s="32">
        <f t="shared" si="27"/>
        <v>0</v>
      </c>
      <c r="F42" s="32">
        <f t="shared" si="27"/>
        <v>0</v>
      </c>
      <c r="G42" s="7">
        <v>0</v>
      </c>
      <c r="H42" s="152"/>
      <c r="I42" s="41" t="s">
        <v>204</v>
      </c>
      <c r="J42" s="89">
        <v>0</v>
      </c>
      <c r="K42" s="103"/>
      <c r="L42" s="136"/>
      <c r="M42" s="153"/>
    </row>
    <row r="43" spans="1:13" x14ac:dyDescent="0.25">
      <c r="A43" s="93"/>
      <c r="B43" s="105"/>
      <c r="C43" s="2" t="s">
        <v>205</v>
      </c>
      <c r="D43" s="73">
        <f t="shared" si="27"/>
        <v>0</v>
      </c>
      <c r="E43" s="32">
        <f t="shared" si="27"/>
        <v>0</v>
      </c>
      <c r="F43" s="32">
        <f t="shared" si="27"/>
        <v>0</v>
      </c>
      <c r="G43" s="7">
        <v>0</v>
      </c>
      <c r="H43" s="152"/>
      <c r="I43" s="41" t="s">
        <v>206</v>
      </c>
      <c r="J43" s="89">
        <v>1</v>
      </c>
      <c r="K43" s="103"/>
      <c r="L43" s="136"/>
      <c r="M43" s="153"/>
    </row>
    <row r="44" spans="1:13" x14ac:dyDescent="0.25">
      <c r="A44" s="94"/>
      <c r="B44" s="106"/>
      <c r="C44" s="2" t="s">
        <v>207</v>
      </c>
      <c r="D44" s="73">
        <f t="shared" si="27"/>
        <v>0</v>
      </c>
      <c r="E44" s="32">
        <f t="shared" si="27"/>
        <v>0</v>
      </c>
      <c r="F44" s="32">
        <f t="shared" si="27"/>
        <v>0</v>
      </c>
      <c r="G44" s="7">
        <v>0</v>
      </c>
      <c r="H44" s="152"/>
      <c r="I44" s="41" t="s">
        <v>208</v>
      </c>
      <c r="J44" s="88">
        <f>(J41+0.5*J42)/J40</f>
        <v>0</v>
      </c>
      <c r="K44" s="103"/>
      <c r="L44" s="136"/>
      <c r="M44" s="145"/>
    </row>
    <row r="45" spans="1:13" ht="15" customHeight="1" x14ac:dyDescent="0.25">
      <c r="A45" s="92"/>
      <c r="B45" s="104" t="s">
        <v>10</v>
      </c>
      <c r="C45" s="28" t="s">
        <v>199</v>
      </c>
      <c r="D45" s="74">
        <f>SUM(D46:D49)</f>
        <v>61208.69169</v>
      </c>
      <c r="E45" s="33">
        <f t="shared" ref="E45" si="28">SUM(E46:E49)</f>
        <v>26900.00243</v>
      </c>
      <c r="F45" s="33">
        <f t="shared" ref="F45" si="29">SUM(F46:F49)</f>
        <v>26900.00243</v>
      </c>
      <c r="G45" s="57">
        <f>F45/D45</f>
        <v>0.43948010792713615</v>
      </c>
      <c r="H45" s="152"/>
      <c r="I45" s="41" t="s">
        <v>401</v>
      </c>
      <c r="J45" s="86">
        <f t="shared" ref="J45" si="30">SUM(J46:J48)</f>
        <v>1</v>
      </c>
      <c r="K45" s="103" t="s">
        <v>10</v>
      </c>
      <c r="L45" s="136"/>
      <c r="M45" s="172">
        <v>824</v>
      </c>
    </row>
    <row r="46" spans="1:13" x14ac:dyDescent="0.25">
      <c r="A46" s="93"/>
      <c r="B46" s="105"/>
      <c r="C46" s="2" t="s">
        <v>201</v>
      </c>
      <c r="D46" s="73">
        <f>D481</f>
        <v>61208.69169</v>
      </c>
      <c r="E46" s="31">
        <f t="shared" ref="E46:F46" si="31">E481</f>
        <v>26900.00243</v>
      </c>
      <c r="F46" s="31">
        <f t="shared" si="31"/>
        <v>26900.00243</v>
      </c>
      <c r="G46" s="7">
        <f t="shared" ref="G46" si="32">F46/D46</f>
        <v>0.43948010792713615</v>
      </c>
      <c r="H46" s="152"/>
      <c r="I46" s="41" t="s">
        <v>202</v>
      </c>
      <c r="J46" s="89">
        <v>0</v>
      </c>
      <c r="K46" s="103"/>
      <c r="L46" s="136"/>
      <c r="M46" s="173"/>
    </row>
    <row r="47" spans="1:13" x14ac:dyDescent="0.25">
      <c r="A47" s="93"/>
      <c r="B47" s="105"/>
      <c r="C47" s="2" t="s">
        <v>203</v>
      </c>
      <c r="D47" s="73">
        <f t="shared" ref="D47:D49" si="33">D482</f>
        <v>0</v>
      </c>
      <c r="E47" s="31">
        <f t="shared" ref="E47:F47" si="34">E482</f>
        <v>0</v>
      </c>
      <c r="F47" s="31">
        <f t="shared" si="34"/>
        <v>0</v>
      </c>
      <c r="G47" s="7">
        <v>0</v>
      </c>
      <c r="H47" s="152"/>
      <c r="I47" s="41" t="s">
        <v>204</v>
      </c>
      <c r="J47" s="89">
        <v>1</v>
      </c>
      <c r="K47" s="103"/>
      <c r="L47" s="136"/>
      <c r="M47" s="173"/>
    </row>
    <row r="48" spans="1:13" x14ac:dyDescent="0.25">
      <c r="A48" s="93"/>
      <c r="B48" s="105"/>
      <c r="C48" s="2" t="s">
        <v>205</v>
      </c>
      <c r="D48" s="73">
        <f t="shared" si="33"/>
        <v>0</v>
      </c>
      <c r="E48" s="31">
        <f t="shared" ref="E48:F48" si="35">E483</f>
        <v>0</v>
      </c>
      <c r="F48" s="31">
        <f t="shared" si="35"/>
        <v>0</v>
      </c>
      <c r="G48" s="7">
        <v>0</v>
      </c>
      <c r="H48" s="152"/>
      <c r="I48" s="41" t="s">
        <v>206</v>
      </c>
      <c r="J48" s="89">
        <v>0</v>
      </c>
      <c r="K48" s="103"/>
      <c r="L48" s="136"/>
      <c r="M48" s="173"/>
    </row>
    <row r="49" spans="1:13" x14ac:dyDescent="0.25">
      <c r="A49" s="94"/>
      <c r="B49" s="106"/>
      <c r="C49" s="2" t="s">
        <v>207</v>
      </c>
      <c r="D49" s="73">
        <f t="shared" si="33"/>
        <v>0</v>
      </c>
      <c r="E49" s="31">
        <f t="shared" ref="E49:F49" si="36">E484</f>
        <v>0</v>
      </c>
      <c r="F49" s="31">
        <f t="shared" si="36"/>
        <v>0</v>
      </c>
      <c r="G49" s="7">
        <v>0</v>
      </c>
      <c r="H49" s="152"/>
      <c r="I49" s="41" t="s">
        <v>208</v>
      </c>
      <c r="J49" s="88">
        <f t="shared" ref="J49" si="37">(J46+0.5*J47)/J45</f>
        <v>0.5</v>
      </c>
      <c r="K49" s="103"/>
      <c r="L49" s="136"/>
      <c r="M49" s="174"/>
    </row>
    <row r="50" spans="1:13" x14ac:dyDescent="0.25">
      <c r="A50" s="92"/>
      <c r="B50" s="104" t="s">
        <v>11</v>
      </c>
      <c r="C50" s="28" t="s">
        <v>199</v>
      </c>
      <c r="D50" s="74">
        <f>SUM(D51:D54)</f>
        <v>174831.88999999998</v>
      </c>
      <c r="E50" s="33">
        <f t="shared" ref="E50" si="38">SUM(E51:E54)</f>
        <v>84660.705159999998</v>
      </c>
      <c r="F50" s="33">
        <f t="shared" ref="F50" si="39">SUM(F51:F54)</f>
        <v>33845.405159999995</v>
      </c>
      <c r="G50" s="57">
        <f>F50/D50</f>
        <v>0.19358828163443179</v>
      </c>
      <c r="H50" s="152"/>
      <c r="I50" s="41" t="s">
        <v>401</v>
      </c>
      <c r="J50" s="86">
        <f t="shared" ref="J50" si="40">SUM(J51:J53)</f>
        <v>8</v>
      </c>
      <c r="K50" s="103" t="s">
        <v>11</v>
      </c>
      <c r="L50" s="136"/>
      <c r="M50" s="172">
        <v>834</v>
      </c>
    </row>
    <row r="51" spans="1:13" x14ac:dyDescent="0.25">
      <c r="A51" s="93"/>
      <c r="B51" s="105"/>
      <c r="C51" s="2" t="s">
        <v>201</v>
      </c>
      <c r="D51" s="73">
        <f>D341+D496</f>
        <v>174831.88999999998</v>
      </c>
      <c r="E51" s="31">
        <f t="shared" ref="E51:F54" si="41">E346+E371+E376+E381+E386+E391+E496</f>
        <v>84660.705159999998</v>
      </c>
      <c r="F51" s="31">
        <f t="shared" si="41"/>
        <v>33845.405159999995</v>
      </c>
      <c r="G51" s="7">
        <f t="shared" ref="G51" si="42">F51/D51</f>
        <v>0.19358828163443179</v>
      </c>
      <c r="H51" s="152"/>
      <c r="I51" s="41" t="s">
        <v>202</v>
      </c>
      <c r="J51" s="89">
        <f>COUNTIFS(J$70:J$504,"да",M$70:M$504,"834")</f>
        <v>0</v>
      </c>
      <c r="K51" s="103"/>
      <c r="L51" s="136"/>
      <c r="M51" s="173"/>
    </row>
    <row r="52" spans="1:13" x14ac:dyDescent="0.25">
      <c r="A52" s="93"/>
      <c r="B52" s="105"/>
      <c r="C52" s="2" t="s">
        <v>203</v>
      </c>
      <c r="D52" s="73">
        <f>D342+D497</f>
        <v>0</v>
      </c>
      <c r="E52" s="31">
        <f t="shared" si="41"/>
        <v>0</v>
      </c>
      <c r="F52" s="31">
        <f t="shared" si="41"/>
        <v>0</v>
      </c>
      <c r="G52" s="7">
        <v>0</v>
      </c>
      <c r="H52" s="152"/>
      <c r="I52" s="41" t="s">
        <v>204</v>
      </c>
      <c r="J52" s="89">
        <f>COUNTIFS(J$70:J$504,"частично",M$70:M$504,"834")</f>
        <v>4</v>
      </c>
      <c r="K52" s="103"/>
      <c r="L52" s="136"/>
      <c r="M52" s="173"/>
    </row>
    <row r="53" spans="1:13" x14ac:dyDescent="0.25">
      <c r="A53" s="93"/>
      <c r="B53" s="105"/>
      <c r="C53" s="2" t="s">
        <v>205</v>
      </c>
      <c r="D53" s="73">
        <f>D343+D498</f>
        <v>0</v>
      </c>
      <c r="E53" s="31">
        <f t="shared" si="41"/>
        <v>0</v>
      </c>
      <c r="F53" s="31">
        <f t="shared" si="41"/>
        <v>0</v>
      </c>
      <c r="G53" s="7">
        <v>0</v>
      </c>
      <c r="H53" s="152"/>
      <c r="I53" s="41" t="s">
        <v>206</v>
      </c>
      <c r="J53" s="89">
        <f>COUNTIFS(J$70:J$504,"нет",M$70:M$504,"834")</f>
        <v>4</v>
      </c>
      <c r="K53" s="103"/>
      <c r="L53" s="136"/>
      <c r="M53" s="173"/>
    </row>
    <row r="54" spans="1:13" x14ac:dyDescent="0.25">
      <c r="A54" s="94"/>
      <c r="B54" s="106"/>
      <c r="C54" s="2" t="s">
        <v>207</v>
      </c>
      <c r="D54" s="73">
        <f>D344+D499</f>
        <v>0</v>
      </c>
      <c r="E54" s="31">
        <f t="shared" si="41"/>
        <v>0</v>
      </c>
      <c r="F54" s="31">
        <f t="shared" si="41"/>
        <v>0</v>
      </c>
      <c r="G54" s="7">
        <v>0</v>
      </c>
      <c r="H54" s="152"/>
      <c r="I54" s="41" t="s">
        <v>208</v>
      </c>
      <c r="J54" s="88">
        <f t="shared" ref="J54" si="43">(J51+0.5*J52)/J50</f>
        <v>0.25</v>
      </c>
      <c r="K54" s="103"/>
      <c r="L54" s="136"/>
      <c r="M54" s="174"/>
    </row>
    <row r="55" spans="1:13" ht="15" customHeight="1" x14ac:dyDescent="0.25">
      <c r="A55" s="92"/>
      <c r="B55" s="104" t="s">
        <v>12</v>
      </c>
      <c r="C55" s="28" t="s">
        <v>199</v>
      </c>
      <c r="D55" s="74">
        <f>SUM(D56:D59)</f>
        <v>2300</v>
      </c>
      <c r="E55" s="33">
        <f t="shared" ref="E55" si="44">SUM(E56:E59)</f>
        <v>0</v>
      </c>
      <c r="F55" s="33">
        <f t="shared" ref="F55" si="45">SUM(F56:F59)</f>
        <v>0</v>
      </c>
      <c r="G55" s="57">
        <f>F55/D55</f>
        <v>0</v>
      </c>
      <c r="H55" s="152"/>
      <c r="I55" s="41" t="s">
        <v>401</v>
      </c>
      <c r="J55" s="86">
        <f t="shared" ref="J55" si="46">SUM(J56:J58)</f>
        <v>2</v>
      </c>
      <c r="K55" s="103" t="s">
        <v>12</v>
      </c>
      <c r="L55" s="136"/>
      <c r="M55" s="172">
        <v>845</v>
      </c>
    </row>
    <row r="56" spans="1:13" x14ac:dyDescent="0.25">
      <c r="A56" s="93"/>
      <c r="B56" s="105"/>
      <c r="C56" s="2" t="s">
        <v>201</v>
      </c>
      <c r="D56" s="73">
        <f>D81+D86</f>
        <v>2300</v>
      </c>
      <c r="E56" s="31">
        <f t="shared" ref="E56:F56" si="47">E81+E86</f>
        <v>0</v>
      </c>
      <c r="F56" s="31">
        <f t="shared" si="47"/>
        <v>0</v>
      </c>
      <c r="G56" s="7">
        <f t="shared" ref="G56" si="48">F56/D56</f>
        <v>0</v>
      </c>
      <c r="H56" s="152"/>
      <c r="I56" s="41" t="s">
        <v>202</v>
      </c>
      <c r="J56" s="89">
        <v>0</v>
      </c>
      <c r="K56" s="103"/>
      <c r="L56" s="136"/>
      <c r="M56" s="173"/>
    </row>
    <row r="57" spans="1:13" x14ac:dyDescent="0.25">
      <c r="A57" s="93"/>
      <c r="B57" s="105"/>
      <c r="C57" s="2" t="s">
        <v>203</v>
      </c>
      <c r="D57" s="73">
        <f t="shared" ref="D57:D59" si="49">D82+D87</f>
        <v>0</v>
      </c>
      <c r="E57" s="31">
        <f t="shared" ref="E57:F57" si="50">E82+E87</f>
        <v>0</v>
      </c>
      <c r="F57" s="31">
        <f t="shared" si="50"/>
        <v>0</v>
      </c>
      <c r="G57" s="7">
        <v>0</v>
      </c>
      <c r="H57" s="152"/>
      <c r="I57" s="41" t="s">
        <v>204</v>
      </c>
      <c r="J57" s="89">
        <v>0</v>
      </c>
      <c r="K57" s="103"/>
      <c r="L57" s="136"/>
      <c r="M57" s="173"/>
    </row>
    <row r="58" spans="1:13" x14ac:dyDescent="0.25">
      <c r="A58" s="93"/>
      <c r="B58" s="105"/>
      <c r="C58" s="2" t="s">
        <v>205</v>
      </c>
      <c r="D58" s="73">
        <f t="shared" si="49"/>
        <v>0</v>
      </c>
      <c r="E58" s="31">
        <f t="shared" ref="E58:F58" si="51">E83+E88</f>
        <v>0</v>
      </c>
      <c r="F58" s="31">
        <f t="shared" si="51"/>
        <v>0</v>
      </c>
      <c r="G58" s="7">
        <v>0</v>
      </c>
      <c r="H58" s="152"/>
      <c r="I58" s="41" t="s">
        <v>206</v>
      </c>
      <c r="J58" s="89">
        <v>2</v>
      </c>
      <c r="K58" s="103"/>
      <c r="L58" s="136"/>
      <c r="M58" s="173"/>
    </row>
    <row r="59" spans="1:13" x14ac:dyDescent="0.25">
      <c r="A59" s="94"/>
      <c r="B59" s="106"/>
      <c r="C59" s="2" t="s">
        <v>207</v>
      </c>
      <c r="D59" s="73">
        <f t="shared" si="49"/>
        <v>0</v>
      </c>
      <c r="E59" s="31">
        <f t="shared" ref="E59:F59" si="52">E84+E89</f>
        <v>0</v>
      </c>
      <c r="F59" s="31">
        <f t="shared" si="52"/>
        <v>0</v>
      </c>
      <c r="G59" s="7">
        <v>0</v>
      </c>
      <c r="H59" s="152"/>
      <c r="I59" s="41" t="s">
        <v>208</v>
      </c>
      <c r="J59" s="88">
        <f t="shared" ref="J59" si="53">(J56+0.5*J57)/J55</f>
        <v>0</v>
      </c>
      <c r="K59" s="103"/>
      <c r="L59" s="136"/>
      <c r="M59" s="174"/>
    </row>
    <row r="60" spans="1:13" ht="15" customHeight="1" x14ac:dyDescent="0.25">
      <c r="A60" s="98" t="s">
        <v>13</v>
      </c>
      <c r="B60" s="210" t="s">
        <v>14</v>
      </c>
      <c r="C60" s="49" t="s">
        <v>199</v>
      </c>
      <c r="D60" s="34">
        <f>SUM(D61:D64)</f>
        <v>3420482.5314100008</v>
      </c>
      <c r="E60" s="34">
        <f t="shared" ref="E60" si="54">SUM(E61:E64)</f>
        <v>1432681.3217800001</v>
      </c>
      <c r="F60" s="34">
        <f t="shared" ref="F60" si="55">SUM(F61:F64)</f>
        <v>1426348.5217800001</v>
      </c>
      <c r="G60" s="59">
        <f>F60/D60</f>
        <v>0.41700213600916325</v>
      </c>
      <c r="H60" s="164"/>
      <c r="I60" s="42" t="s">
        <v>401</v>
      </c>
      <c r="J60" s="48">
        <f>J61+J62+J63</f>
        <v>14</v>
      </c>
      <c r="K60" s="165" t="s">
        <v>209</v>
      </c>
      <c r="L60" s="166"/>
      <c r="M60" s="167"/>
    </row>
    <row r="61" spans="1:13" x14ac:dyDescent="0.25">
      <c r="A61" s="99"/>
      <c r="B61" s="211"/>
      <c r="C61" s="49" t="s">
        <v>201</v>
      </c>
      <c r="D61" s="34">
        <f>D66+D96+D106+D131+D141+D151+D161+D166</f>
        <v>3315539.3314100006</v>
      </c>
      <c r="E61" s="34">
        <f t="shared" ref="E61:F61" si="56">E66+E96+E106+E131+E141+E151+E161+E166</f>
        <v>1335160.72178</v>
      </c>
      <c r="F61" s="34">
        <f t="shared" si="56"/>
        <v>1335160.72178</v>
      </c>
      <c r="G61" s="59">
        <f>F61/D61</f>
        <v>0.40269789868913897</v>
      </c>
      <c r="H61" s="164"/>
      <c r="I61" s="42" t="s">
        <v>202</v>
      </c>
      <c r="J61" s="48">
        <f>COUNTIF($J$70:$J$164,"да")</f>
        <v>1</v>
      </c>
      <c r="K61" s="165"/>
      <c r="L61" s="166"/>
      <c r="M61" s="167"/>
    </row>
    <row r="62" spans="1:13" x14ac:dyDescent="0.25">
      <c r="A62" s="99"/>
      <c r="B62" s="211"/>
      <c r="C62" s="49" t="s">
        <v>203</v>
      </c>
      <c r="D62" s="34">
        <f t="shared" ref="D62:F64" si="57">D67+D97+D107+D132+D142+D152+D162+D167</f>
        <v>104943.20000000001</v>
      </c>
      <c r="E62" s="34">
        <f t="shared" si="57"/>
        <v>97520.6</v>
      </c>
      <c r="F62" s="34">
        <f t="shared" si="57"/>
        <v>91187.8</v>
      </c>
      <c r="G62" s="59">
        <f t="shared" ref="G62" si="58">F62/D62</f>
        <v>0.86892528529718926</v>
      </c>
      <c r="H62" s="164"/>
      <c r="I62" s="42" t="s">
        <v>204</v>
      </c>
      <c r="J62" s="79">
        <f>COUNTIF($J$70:$J$164,"частично")</f>
        <v>6</v>
      </c>
      <c r="K62" s="165"/>
      <c r="L62" s="166"/>
      <c r="M62" s="167"/>
    </row>
    <row r="63" spans="1:13" x14ac:dyDescent="0.25">
      <c r="A63" s="99"/>
      <c r="B63" s="211"/>
      <c r="C63" s="49" t="s">
        <v>205</v>
      </c>
      <c r="D63" s="34">
        <f t="shared" si="57"/>
        <v>0</v>
      </c>
      <c r="E63" s="34">
        <f t="shared" si="57"/>
        <v>0</v>
      </c>
      <c r="F63" s="34">
        <f t="shared" si="57"/>
        <v>0</v>
      </c>
      <c r="G63" s="59">
        <v>0</v>
      </c>
      <c r="H63" s="164"/>
      <c r="I63" s="42" t="s">
        <v>206</v>
      </c>
      <c r="J63" s="79">
        <f>COUNTIF($J$70:$J$164,"нет")</f>
        <v>7</v>
      </c>
      <c r="K63" s="165"/>
      <c r="L63" s="166"/>
      <c r="M63" s="167"/>
    </row>
    <row r="64" spans="1:13" ht="22.5" customHeight="1" x14ac:dyDescent="0.25">
      <c r="A64" s="100"/>
      <c r="B64" s="212"/>
      <c r="C64" s="49" t="s">
        <v>207</v>
      </c>
      <c r="D64" s="34">
        <f t="shared" si="57"/>
        <v>0</v>
      </c>
      <c r="E64" s="34">
        <f t="shared" si="57"/>
        <v>0</v>
      </c>
      <c r="F64" s="34">
        <f t="shared" si="57"/>
        <v>0</v>
      </c>
      <c r="G64" s="59">
        <v>0</v>
      </c>
      <c r="H64" s="164"/>
      <c r="I64" s="42" t="s">
        <v>208</v>
      </c>
      <c r="J64" s="9">
        <f>(J61+0.5*J62)/J60</f>
        <v>0.2857142857142857</v>
      </c>
      <c r="K64" s="165"/>
      <c r="L64" s="166"/>
      <c r="M64" s="167"/>
    </row>
    <row r="65" spans="1:13" ht="59.25" customHeight="1" x14ac:dyDescent="0.25">
      <c r="A65" s="107" t="s">
        <v>15</v>
      </c>
      <c r="B65" s="207" t="s">
        <v>16</v>
      </c>
      <c r="C65" s="52" t="s">
        <v>199</v>
      </c>
      <c r="D65" s="36">
        <f>SUM(D66:D69)</f>
        <v>1258600.6000000001</v>
      </c>
      <c r="E65" s="36">
        <f t="shared" ref="E65" si="59">SUM(E66:E69)</f>
        <v>1251000.55837</v>
      </c>
      <c r="F65" s="36">
        <f t="shared" ref="F65" si="60">SUM(F66:F69)</f>
        <v>1251000.55837</v>
      </c>
      <c r="G65" s="61">
        <f>F65/D65</f>
        <v>0.99396151437556912</v>
      </c>
      <c r="H65" s="170" t="s">
        <v>265</v>
      </c>
      <c r="I65" s="53" t="s">
        <v>401</v>
      </c>
      <c r="J65" s="51">
        <f>SUM(J66:J68)</f>
        <v>5</v>
      </c>
      <c r="K65" s="168" t="s">
        <v>210</v>
      </c>
      <c r="L65" s="169"/>
      <c r="M65" s="168"/>
    </row>
    <row r="66" spans="1:13" ht="59.25" customHeight="1" x14ac:dyDescent="0.25">
      <c r="A66" s="108"/>
      <c r="B66" s="208"/>
      <c r="C66" s="50" t="s">
        <v>201</v>
      </c>
      <c r="D66" s="35">
        <f>D71+D76+D81+D86+D91</f>
        <v>1258600.6000000001</v>
      </c>
      <c r="E66" s="35">
        <f t="shared" ref="E66:F66" si="61">E71+E76+E81+E86+E91</f>
        <v>1251000.55837</v>
      </c>
      <c r="F66" s="35">
        <f t="shared" si="61"/>
        <v>1251000.55837</v>
      </c>
      <c r="G66" s="60">
        <f>F66/D66</f>
        <v>0.99396151437556912</v>
      </c>
      <c r="H66" s="171"/>
      <c r="I66" s="53" t="s">
        <v>202</v>
      </c>
      <c r="J66" s="51">
        <f>COUNTIF($J$70:$J$94,"да")</f>
        <v>0</v>
      </c>
      <c r="K66" s="168"/>
      <c r="L66" s="169"/>
      <c r="M66" s="168"/>
    </row>
    <row r="67" spans="1:13" ht="59.25" customHeight="1" x14ac:dyDescent="0.25">
      <c r="A67" s="108"/>
      <c r="B67" s="208"/>
      <c r="C67" s="50" t="s">
        <v>203</v>
      </c>
      <c r="D67" s="35">
        <f t="shared" ref="D67:F67" si="62">D72+D77+D82+D87+D92</f>
        <v>0</v>
      </c>
      <c r="E67" s="35">
        <f t="shared" si="62"/>
        <v>0</v>
      </c>
      <c r="F67" s="35">
        <f t="shared" si="62"/>
        <v>0</v>
      </c>
      <c r="G67" s="60">
        <v>0</v>
      </c>
      <c r="H67" s="171"/>
      <c r="I67" s="53" t="s">
        <v>204</v>
      </c>
      <c r="J67" s="80">
        <f>COUNTIF($J$70:$J$94,"частично")</f>
        <v>2</v>
      </c>
      <c r="K67" s="168"/>
      <c r="L67" s="169"/>
      <c r="M67" s="168"/>
    </row>
    <row r="68" spans="1:13" ht="59.25" customHeight="1" x14ac:dyDescent="0.25">
      <c r="A68" s="108"/>
      <c r="B68" s="208"/>
      <c r="C68" s="50" t="s">
        <v>205</v>
      </c>
      <c r="D68" s="35">
        <f t="shared" ref="D68:F68" si="63">D73+D78+D83+D88+D93</f>
        <v>0</v>
      </c>
      <c r="E68" s="35">
        <f t="shared" si="63"/>
        <v>0</v>
      </c>
      <c r="F68" s="35">
        <f t="shared" si="63"/>
        <v>0</v>
      </c>
      <c r="G68" s="60">
        <v>0</v>
      </c>
      <c r="H68" s="171"/>
      <c r="I68" s="53" t="s">
        <v>206</v>
      </c>
      <c r="J68" s="80">
        <f>COUNTIF($J$70:$J$94,"нет")</f>
        <v>3</v>
      </c>
      <c r="K68" s="168"/>
      <c r="L68" s="169"/>
      <c r="M68" s="168"/>
    </row>
    <row r="69" spans="1:13" ht="59.25" customHeight="1" x14ac:dyDescent="0.25">
      <c r="A69" s="109"/>
      <c r="B69" s="209"/>
      <c r="C69" s="50" t="s">
        <v>207</v>
      </c>
      <c r="D69" s="35">
        <f t="shared" ref="D69:F69" si="64">D74+D79+D84+D89+D94</f>
        <v>0</v>
      </c>
      <c r="E69" s="35">
        <f t="shared" si="64"/>
        <v>0</v>
      </c>
      <c r="F69" s="35">
        <f t="shared" si="64"/>
        <v>0</v>
      </c>
      <c r="G69" s="60">
        <v>0</v>
      </c>
      <c r="H69" s="171"/>
      <c r="I69" s="53" t="s">
        <v>208</v>
      </c>
      <c r="J69" s="12">
        <f>(J66+0.5*J67)/J65</f>
        <v>0.2</v>
      </c>
      <c r="K69" s="168"/>
      <c r="L69" s="169"/>
      <c r="M69" s="168"/>
    </row>
    <row r="70" spans="1:13" ht="24.75" customHeight="1" x14ac:dyDescent="0.25">
      <c r="A70" s="95" t="s">
        <v>17</v>
      </c>
      <c r="B70" s="213" t="s">
        <v>18</v>
      </c>
      <c r="C70" s="28" t="s">
        <v>199</v>
      </c>
      <c r="D70" s="33">
        <f>SUM(D71:D74)</f>
        <v>101000.6</v>
      </c>
      <c r="E70" s="33">
        <f t="shared" ref="E70" si="65">SUM(E71:E74)</f>
        <v>101000.61036999999</v>
      </c>
      <c r="F70" s="33">
        <f t="shared" ref="F70" si="66">SUM(F71:F74)</f>
        <v>101000.61036999999</v>
      </c>
      <c r="G70" s="57">
        <f>F70/D70</f>
        <v>1.0000001026726573</v>
      </c>
      <c r="H70" s="175" t="s">
        <v>211</v>
      </c>
      <c r="I70" s="178" t="s">
        <v>363</v>
      </c>
      <c r="J70" s="181" t="s">
        <v>321</v>
      </c>
      <c r="K70" s="102" t="s">
        <v>212</v>
      </c>
      <c r="L70" s="184" t="s">
        <v>336</v>
      </c>
      <c r="M70" s="103">
        <v>809</v>
      </c>
    </row>
    <row r="71" spans="1:13" ht="23.25" customHeight="1" x14ac:dyDescent="0.25">
      <c r="A71" s="110"/>
      <c r="B71" s="214"/>
      <c r="C71" s="47" t="s">
        <v>201</v>
      </c>
      <c r="D71" s="73">
        <v>101000.6</v>
      </c>
      <c r="E71" s="31">
        <v>101000.61036999999</v>
      </c>
      <c r="F71" s="31">
        <v>101000.61036999999</v>
      </c>
      <c r="G71" s="7">
        <f>F71/D71</f>
        <v>1.0000001026726573</v>
      </c>
      <c r="H71" s="176"/>
      <c r="I71" s="179"/>
      <c r="J71" s="182"/>
      <c r="K71" s="102"/>
      <c r="L71" s="184"/>
      <c r="M71" s="103"/>
    </row>
    <row r="72" spans="1:13" ht="25.5" customHeight="1" x14ac:dyDescent="0.25">
      <c r="A72" s="110"/>
      <c r="B72" s="214"/>
      <c r="C72" s="47" t="s">
        <v>203</v>
      </c>
      <c r="D72" s="73">
        <v>0</v>
      </c>
      <c r="E72" s="31">
        <v>0</v>
      </c>
      <c r="F72" s="31">
        <v>0</v>
      </c>
      <c r="G72" s="7">
        <v>0</v>
      </c>
      <c r="H72" s="176"/>
      <c r="I72" s="179"/>
      <c r="J72" s="182"/>
      <c r="K72" s="102"/>
      <c r="L72" s="184"/>
      <c r="M72" s="103"/>
    </row>
    <row r="73" spans="1:13" ht="22.5" customHeight="1" x14ac:dyDescent="0.25">
      <c r="A73" s="110"/>
      <c r="B73" s="214"/>
      <c r="C73" s="47" t="s">
        <v>205</v>
      </c>
      <c r="D73" s="73">
        <v>0</v>
      </c>
      <c r="E73" s="31">
        <v>0</v>
      </c>
      <c r="F73" s="31">
        <v>0</v>
      </c>
      <c r="G73" s="7">
        <v>0</v>
      </c>
      <c r="H73" s="176"/>
      <c r="I73" s="179"/>
      <c r="J73" s="182"/>
      <c r="K73" s="102"/>
      <c r="L73" s="184"/>
      <c r="M73" s="103"/>
    </row>
    <row r="74" spans="1:13" ht="27" customHeight="1" x14ac:dyDescent="0.25">
      <c r="A74" s="96"/>
      <c r="B74" s="215"/>
      <c r="C74" s="47" t="s">
        <v>207</v>
      </c>
      <c r="D74" s="73">
        <v>0</v>
      </c>
      <c r="E74" s="31">
        <v>0</v>
      </c>
      <c r="F74" s="31">
        <v>0</v>
      </c>
      <c r="G74" s="3">
        <v>0</v>
      </c>
      <c r="H74" s="177"/>
      <c r="I74" s="180"/>
      <c r="J74" s="183"/>
      <c r="K74" s="102"/>
      <c r="L74" s="184"/>
      <c r="M74" s="103"/>
    </row>
    <row r="75" spans="1:13" ht="15" customHeight="1" x14ac:dyDescent="0.25">
      <c r="A75" s="95" t="s">
        <v>19</v>
      </c>
      <c r="B75" s="213" t="s">
        <v>20</v>
      </c>
      <c r="C75" s="28" t="s">
        <v>199</v>
      </c>
      <c r="D75" s="74">
        <f>SUM(D76:D79)</f>
        <v>5300</v>
      </c>
      <c r="E75" s="33">
        <f t="shared" ref="E75" si="67">SUM(E76:E79)</f>
        <v>0</v>
      </c>
      <c r="F75" s="33">
        <f t="shared" ref="F75" si="68">SUM(F76:F79)</f>
        <v>0</v>
      </c>
      <c r="G75" s="57">
        <f>F75/D75</f>
        <v>0</v>
      </c>
      <c r="H75" s="185" t="s">
        <v>213</v>
      </c>
      <c r="I75" s="154" t="s">
        <v>364</v>
      </c>
      <c r="J75" s="188" t="s">
        <v>305</v>
      </c>
      <c r="K75" s="102" t="s">
        <v>3</v>
      </c>
      <c r="L75" s="102" t="s">
        <v>365</v>
      </c>
      <c r="M75" s="144">
        <v>809</v>
      </c>
    </row>
    <row r="76" spans="1:13" x14ac:dyDescent="0.25">
      <c r="A76" s="110"/>
      <c r="B76" s="214"/>
      <c r="C76" s="47" t="s">
        <v>201</v>
      </c>
      <c r="D76" s="73">
        <v>5300</v>
      </c>
      <c r="E76" s="31">
        <v>0</v>
      </c>
      <c r="F76" s="31">
        <v>0</v>
      </c>
      <c r="G76" s="7">
        <f>F76/D76</f>
        <v>0</v>
      </c>
      <c r="H76" s="186"/>
      <c r="I76" s="155"/>
      <c r="J76" s="189"/>
      <c r="K76" s="102"/>
      <c r="L76" s="191"/>
      <c r="M76" s="153"/>
    </row>
    <row r="77" spans="1:13" x14ac:dyDescent="0.25">
      <c r="A77" s="110"/>
      <c r="B77" s="214"/>
      <c r="C77" s="47" t="s">
        <v>203</v>
      </c>
      <c r="D77" s="73">
        <v>0</v>
      </c>
      <c r="E77" s="31">
        <v>0</v>
      </c>
      <c r="F77" s="31">
        <v>0</v>
      </c>
      <c r="G77" s="3">
        <v>0</v>
      </c>
      <c r="H77" s="186"/>
      <c r="I77" s="155"/>
      <c r="J77" s="189"/>
      <c r="K77" s="102"/>
      <c r="L77" s="191"/>
      <c r="M77" s="153"/>
    </row>
    <row r="78" spans="1:13" x14ac:dyDescent="0.25">
      <c r="A78" s="110"/>
      <c r="B78" s="214"/>
      <c r="C78" s="47" t="s">
        <v>205</v>
      </c>
      <c r="D78" s="73">
        <v>0</v>
      </c>
      <c r="E78" s="31">
        <v>0</v>
      </c>
      <c r="F78" s="31">
        <v>0</v>
      </c>
      <c r="G78" s="3">
        <v>0</v>
      </c>
      <c r="H78" s="186"/>
      <c r="I78" s="155"/>
      <c r="J78" s="189"/>
      <c r="K78" s="102"/>
      <c r="L78" s="191"/>
      <c r="M78" s="153"/>
    </row>
    <row r="79" spans="1:13" x14ac:dyDescent="0.25">
      <c r="A79" s="96"/>
      <c r="B79" s="215"/>
      <c r="C79" s="47" t="s">
        <v>207</v>
      </c>
      <c r="D79" s="73">
        <v>0</v>
      </c>
      <c r="E79" s="31">
        <v>0</v>
      </c>
      <c r="F79" s="31">
        <v>0</v>
      </c>
      <c r="G79" s="3">
        <v>0</v>
      </c>
      <c r="H79" s="187"/>
      <c r="I79" s="156"/>
      <c r="J79" s="190"/>
      <c r="K79" s="102"/>
      <c r="L79" s="191"/>
      <c r="M79" s="145"/>
    </row>
    <row r="80" spans="1:13" ht="15" customHeight="1" x14ac:dyDescent="0.25">
      <c r="A80" s="95" t="s">
        <v>21</v>
      </c>
      <c r="B80" s="104" t="s">
        <v>22</v>
      </c>
      <c r="C80" s="28" t="s">
        <v>199</v>
      </c>
      <c r="D80" s="74">
        <f>SUM(D81:D84)</f>
        <v>2000</v>
      </c>
      <c r="E80" s="33">
        <f t="shared" ref="E80" si="69">SUM(E81:E84)</f>
        <v>0</v>
      </c>
      <c r="F80" s="33">
        <f t="shared" ref="F80" si="70">SUM(F81:F84)</f>
        <v>0</v>
      </c>
      <c r="G80" s="57">
        <f>F80/D80</f>
        <v>0</v>
      </c>
      <c r="H80" s="185" t="s">
        <v>214</v>
      </c>
      <c r="I80" s="144" t="s">
        <v>304</v>
      </c>
      <c r="J80" s="181" t="s">
        <v>305</v>
      </c>
      <c r="K80" s="103" t="s">
        <v>12</v>
      </c>
      <c r="L80" s="184" t="s">
        <v>368</v>
      </c>
      <c r="M80" s="144">
        <v>845</v>
      </c>
    </row>
    <row r="81" spans="1:13" x14ac:dyDescent="0.25">
      <c r="A81" s="110"/>
      <c r="B81" s="105"/>
      <c r="C81" s="47" t="s">
        <v>201</v>
      </c>
      <c r="D81" s="73">
        <v>2000</v>
      </c>
      <c r="E81" s="31">
        <v>0</v>
      </c>
      <c r="F81" s="31">
        <v>0</v>
      </c>
      <c r="G81" s="7">
        <v>0</v>
      </c>
      <c r="H81" s="186"/>
      <c r="I81" s="153"/>
      <c r="J81" s="182"/>
      <c r="K81" s="103"/>
      <c r="L81" s="184"/>
      <c r="M81" s="153"/>
    </row>
    <row r="82" spans="1:13" x14ac:dyDescent="0.25">
      <c r="A82" s="110"/>
      <c r="B82" s="105"/>
      <c r="C82" s="47" t="s">
        <v>203</v>
      </c>
      <c r="D82" s="73">
        <v>0</v>
      </c>
      <c r="E82" s="31">
        <v>0</v>
      </c>
      <c r="F82" s="31">
        <v>0</v>
      </c>
      <c r="G82" s="7">
        <v>0</v>
      </c>
      <c r="H82" s="186"/>
      <c r="I82" s="153"/>
      <c r="J82" s="182"/>
      <c r="K82" s="103"/>
      <c r="L82" s="184"/>
      <c r="M82" s="153"/>
    </row>
    <row r="83" spans="1:13" x14ac:dyDescent="0.25">
      <c r="A83" s="110"/>
      <c r="B83" s="105"/>
      <c r="C83" s="47" t="s">
        <v>205</v>
      </c>
      <c r="D83" s="73">
        <v>0</v>
      </c>
      <c r="E83" s="31">
        <v>0</v>
      </c>
      <c r="F83" s="31">
        <v>0</v>
      </c>
      <c r="G83" s="7">
        <v>0</v>
      </c>
      <c r="H83" s="186"/>
      <c r="I83" s="153"/>
      <c r="J83" s="182"/>
      <c r="K83" s="103"/>
      <c r="L83" s="184"/>
      <c r="M83" s="153"/>
    </row>
    <row r="84" spans="1:13" x14ac:dyDescent="0.25">
      <c r="A84" s="96"/>
      <c r="B84" s="106"/>
      <c r="C84" s="47" t="s">
        <v>207</v>
      </c>
      <c r="D84" s="73">
        <v>0</v>
      </c>
      <c r="E84" s="31">
        <v>0</v>
      </c>
      <c r="F84" s="31">
        <v>0</v>
      </c>
      <c r="G84" s="7">
        <v>0</v>
      </c>
      <c r="H84" s="187"/>
      <c r="I84" s="145"/>
      <c r="J84" s="183"/>
      <c r="K84" s="103"/>
      <c r="L84" s="184"/>
      <c r="M84" s="145"/>
    </row>
    <row r="85" spans="1:13" ht="15" customHeight="1" x14ac:dyDescent="0.25">
      <c r="A85" s="95" t="s">
        <v>23</v>
      </c>
      <c r="B85" s="213" t="s">
        <v>24</v>
      </c>
      <c r="C85" s="28" t="s">
        <v>199</v>
      </c>
      <c r="D85" s="74">
        <f>SUM(D86:D89)</f>
        <v>300</v>
      </c>
      <c r="E85" s="33">
        <f t="shared" ref="E85" si="71">SUM(E86:E89)</f>
        <v>0</v>
      </c>
      <c r="F85" s="33">
        <f t="shared" ref="F85" si="72">SUM(F86:F89)</f>
        <v>0</v>
      </c>
      <c r="G85" s="57">
        <f>F85/D85</f>
        <v>0</v>
      </c>
      <c r="H85" s="185" t="s">
        <v>215</v>
      </c>
      <c r="I85" s="144" t="s">
        <v>304</v>
      </c>
      <c r="J85" s="181" t="s">
        <v>305</v>
      </c>
      <c r="K85" s="103" t="s">
        <v>12</v>
      </c>
      <c r="L85" s="184" t="s">
        <v>368</v>
      </c>
      <c r="M85" s="144">
        <v>845</v>
      </c>
    </row>
    <row r="86" spans="1:13" x14ac:dyDescent="0.25">
      <c r="A86" s="110"/>
      <c r="B86" s="214"/>
      <c r="C86" s="47" t="s">
        <v>201</v>
      </c>
      <c r="D86" s="73">
        <v>300</v>
      </c>
      <c r="E86" s="31">
        <v>0</v>
      </c>
      <c r="F86" s="31">
        <v>0</v>
      </c>
      <c r="G86" s="7">
        <f>F86/D86</f>
        <v>0</v>
      </c>
      <c r="H86" s="186"/>
      <c r="I86" s="153"/>
      <c r="J86" s="182"/>
      <c r="K86" s="103"/>
      <c r="L86" s="184"/>
      <c r="M86" s="153"/>
    </row>
    <row r="87" spans="1:13" x14ac:dyDescent="0.25">
      <c r="A87" s="110"/>
      <c r="B87" s="214"/>
      <c r="C87" s="47" t="s">
        <v>203</v>
      </c>
      <c r="D87" s="73">
        <v>0</v>
      </c>
      <c r="E87" s="31">
        <v>0</v>
      </c>
      <c r="F87" s="31">
        <v>0</v>
      </c>
      <c r="G87" s="7">
        <v>0</v>
      </c>
      <c r="H87" s="186"/>
      <c r="I87" s="153"/>
      <c r="J87" s="182"/>
      <c r="K87" s="103"/>
      <c r="L87" s="184"/>
      <c r="M87" s="153"/>
    </row>
    <row r="88" spans="1:13" x14ac:dyDescent="0.25">
      <c r="A88" s="110"/>
      <c r="B88" s="214"/>
      <c r="C88" s="47" t="s">
        <v>205</v>
      </c>
      <c r="D88" s="73">
        <v>0</v>
      </c>
      <c r="E88" s="31">
        <v>0</v>
      </c>
      <c r="F88" s="31">
        <v>0</v>
      </c>
      <c r="G88" s="7">
        <v>0</v>
      </c>
      <c r="H88" s="186"/>
      <c r="I88" s="153"/>
      <c r="J88" s="182"/>
      <c r="K88" s="103"/>
      <c r="L88" s="184"/>
      <c r="M88" s="153"/>
    </row>
    <row r="89" spans="1:13" x14ac:dyDescent="0.25">
      <c r="A89" s="96"/>
      <c r="B89" s="215"/>
      <c r="C89" s="47" t="s">
        <v>207</v>
      </c>
      <c r="D89" s="73">
        <v>0</v>
      </c>
      <c r="E89" s="31">
        <v>0</v>
      </c>
      <c r="F89" s="31">
        <v>0</v>
      </c>
      <c r="G89" s="7">
        <v>0</v>
      </c>
      <c r="H89" s="187"/>
      <c r="I89" s="145"/>
      <c r="J89" s="183"/>
      <c r="K89" s="103"/>
      <c r="L89" s="184"/>
      <c r="M89" s="145"/>
    </row>
    <row r="90" spans="1:13" ht="15" customHeight="1" x14ac:dyDescent="0.25">
      <c r="A90" s="95" t="s">
        <v>25</v>
      </c>
      <c r="B90" s="213" t="s">
        <v>389</v>
      </c>
      <c r="C90" s="28" t="s">
        <v>199</v>
      </c>
      <c r="D90" s="74">
        <f>SUM(D91:D94)</f>
        <v>1150000</v>
      </c>
      <c r="E90" s="33">
        <f t="shared" ref="E90" si="73">SUM(E91:E94)</f>
        <v>1149999.9480000001</v>
      </c>
      <c r="F90" s="33">
        <f t="shared" ref="F90" si="74">SUM(F91:F94)</f>
        <v>1149999.9480000001</v>
      </c>
      <c r="G90" s="57">
        <f>F90/D90</f>
        <v>0.99999995478260872</v>
      </c>
      <c r="H90" s="185" t="s">
        <v>216</v>
      </c>
      <c r="I90" s="157" t="s">
        <v>304</v>
      </c>
      <c r="J90" s="188" t="s">
        <v>321</v>
      </c>
      <c r="K90" s="102" t="s">
        <v>217</v>
      </c>
      <c r="L90" s="102" t="s">
        <v>366</v>
      </c>
      <c r="M90" s="144">
        <v>810</v>
      </c>
    </row>
    <row r="91" spans="1:13" x14ac:dyDescent="0.25">
      <c r="A91" s="110"/>
      <c r="B91" s="214"/>
      <c r="C91" s="47" t="s">
        <v>201</v>
      </c>
      <c r="D91" s="73">
        <v>1150000</v>
      </c>
      <c r="E91" s="31">
        <v>1149999.9480000001</v>
      </c>
      <c r="F91" s="31">
        <v>1149999.9480000001</v>
      </c>
      <c r="G91" s="7">
        <f>F91/D91</f>
        <v>0.99999995478260872</v>
      </c>
      <c r="H91" s="186"/>
      <c r="I91" s="158"/>
      <c r="J91" s="189"/>
      <c r="K91" s="102"/>
      <c r="L91" s="191"/>
      <c r="M91" s="153"/>
    </row>
    <row r="92" spans="1:13" x14ac:dyDescent="0.25">
      <c r="A92" s="110"/>
      <c r="B92" s="214"/>
      <c r="C92" s="47" t="s">
        <v>203</v>
      </c>
      <c r="D92" s="73">
        <v>0</v>
      </c>
      <c r="E92" s="31">
        <v>0</v>
      </c>
      <c r="F92" s="31">
        <v>0</v>
      </c>
      <c r="G92" s="3">
        <v>0</v>
      </c>
      <c r="H92" s="186"/>
      <c r="I92" s="158"/>
      <c r="J92" s="189"/>
      <c r="K92" s="102"/>
      <c r="L92" s="191"/>
      <c r="M92" s="153"/>
    </row>
    <row r="93" spans="1:13" x14ac:dyDescent="0.25">
      <c r="A93" s="110"/>
      <c r="B93" s="214"/>
      <c r="C93" s="47" t="s">
        <v>205</v>
      </c>
      <c r="D93" s="31">
        <v>0</v>
      </c>
      <c r="E93" s="31">
        <v>0</v>
      </c>
      <c r="F93" s="31">
        <v>0</v>
      </c>
      <c r="G93" s="3">
        <v>0</v>
      </c>
      <c r="H93" s="186"/>
      <c r="I93" s="158"/>
      <c r="J93" s="189"/>
      <c r="K93" s="102"/>
      <c r="L93" s="191"/>
      <c r="M93" s="153"/>
    </row>
    <row r="94" spans="1:13" x14ac:dyDescent="0.25">
      <c r="A94" s="96"/>
      <c r="B94" s="215"/>
      <c r="C94" s="47" t="s">
        <v>207</v>
      </c>
      <c r="D94" s="31">
        <v>0</v>
      </c>
      <c r="E94" s="31">
        <v>0</v>
      </c>
      <c r="F94" s="31">
        <v>0</v>
      </c>
      <c r="G94" s="3">
        <v>0</v>
      </c>
      <c r="H94" s="187"/>
      <c r="I94" s="159"/>
      <c r="J94" s="190"/>
      <c r="K94" s="102"/>
      <c r="L94" s="191"/>
      <c r="M94" s="145"/>
    </row>
    <row r="95" spans="1:13" ht="54.75" customHeight="1" x14ac:dyDescent="0.25">
      <c r="A95" s="107" t="s">
        <v>26</v>
      </c>
      <c r="B95" s="207" t="s">
        <v>27</v>
      </c>
      <c r="C95" s="52" t="s">
        <v>199</v>
      </c>
      <c r="D95" s="36">
        <f>SUM(D96:D99)</f>
        <v>13296.46341</v>
      </c>
      <c r="E95" s="36">
        <f t="shared" ref="E95" si="75">SUM(E96:E99)</f>
        <v>13296.46341</v>
      </c>
      <c r="F95" s="36">
        <f t="shared" ref="F95" si="76">SUM(F96:F99)</f>
        <v>13296.46341</v>
      </c>
      <c r="G95" s="61">
        <f>F95/D95</f>
        <v>1</v>
      </c>
      <c r="H95" s="204" t="s">
        <v>266</v>
      </c>
      <c r="I95" s="44" t="s">
        <v>401</v>
      </c>
      <c r="J95" s="54">
        <f>SUM(J96:J98)</f>
        <v>1</v>
      </c>
      <c r="K95" s="197" t="s">
        <v>218</v>
      </c>
      <c r="L95" s="198"/>
      <c r="M95" s="201">
        <v>809</v>
      </c>
    </row>
    <row r="96" spans="1:13" ht="54.75" customHeight="1" x14ac:dyDescent="0.25">
      <c r="A96" s="108"/>
      <c r="B96" s="208"/>
      <c r="C96" s="52" t="s">
        <v>201</v>
      </c>
      <c r="D96" s="36">
        <f>D101</f>
        <v>13296.46341</v>
      </c>
      <c r="E96" s="36">
        <f t="shared" ref="E96:F96" si="77">E101</f>
        <v>13296.46341</v>
      </c>
      <c r="F96" s="36">
        <f t="shared" si="77"/>
        <v>13296.46341</v>
      </c>
      <c r="G96" s="61">
        <f>F96/D96</f>
        <v>1</v>
      </c>
      <c r="H96" s="205"/>
      <c r="I96" s="44" t="s">
        <v>202</v>
      </c>
      <c r="J96" s="54">
        <v>1</v>
      </c>
      <c r="K96" s="197"/>
      <c r="L96" s="199"/>
      <c r="M96" s="202"/>
    </row>
    <row r="97" spans="1:13" ht="54.75" customHeight="1" x14ac:dyDescent="0.25">
      <c r="A97" s="108"/>
      <c r="B97" s="208"/>
      <c r="C97" s="52" t="s">
        <v>203</v>
      </c>
      <c r="D97" s="36">
        <f t="shared" ref="D97:D99" si="78">D102</f>
        <v>0</v>
      </c>
      <c r="E97" s="36">
        <f t="shared" ref="E97:F97" si="79">E102</f>
        <v>0</v>
      </c>
      <c r="F97" s="36">
        <f t="shared" si="79"/>
        <v>0</v>
      </c>
      <c r="G97" s="62">
        <v>0</v>
      </c>
      <c r="H97" s="205"/>
      <c r="I97" s="44" t="s">
        <v>204</v>
      </c>
      <c r="J97" s="54">
        <v>0</v>
      </c>
      <c r="K97" s="197"/>
      <c r="L97" s="199"/>
      <c r="M97" s="202"/>
    </row>
    <row r="98" spans="1:13" ht="54.75" customHeight="1" x14ac:dyDescent="0.25">
      <c r="A98" s="108"/>
      <c r="B98" s="208"/>
      <c r="C98" s="52" t="s">
        <v>205</v>
      </c>
      <c r="D98" s="36">
        <f t="shared" si="78"/>
        <v>0</v>
      </c>
      <c r="E98" s="36">
        <f t="shared" ref="E98:F98" si="80">E103</f>
        <v>0</v>
      </c>
      <c r="F98" s="36">
        <f t="shared" si="80"/>
        <v>0</v>
      </c>
      <c r="G98" s="62">
        <v>0</v>
      </c>
      <c r="H98" s="205"/>
      <c r="I98" s="44" t="s">
        <v>206</v>
      </c>
      <c r="J98" s="54">
        <v>0</v>
      </c>
      <c r="K98" s="197"/>
      <c r="L98" s="199"/>
      <c r="M98" s="202"/>
    </row>
    <row r="99" spans="1:13" ht="54.75" customHeight="1" x14ac:dyDescent="0.25">
      <c r="A99" s="109"/>
      <c r="B99" s="209"/>
      <c r="C99" s="52" t="s">
        <v>207</v>
      </c>
      <c r="D99" s="36">
        <f t="shared" si="78"/>
        <v>0</v>
      </c>
      <c r="E99" s="36">
        <f t="shared" ref="E99:F99" si="81">E104</f>
        <v>0</v>
      </c>
      <c r="F99" s="36">
        <f t="shared" si="81"/>
        <v>0</v>
      </c>
      <c r="G99" s="62">
        <v>0</v>
      </c>
      <c r="H99" s="206"/>
      <c r="I99" s="44" t="s">
        <v>208</v>
      </c>
      <c r="J99" s="14">
        <f>(J96+0.5*J97)/J95</f>
        <v>1</v>
      </c>
      <c r="K99" s="197"/>
      <c r="L99" s="200"/>
      <c r="M99" s="203"/>
    </row>
    <row r="100" spans="1:13" ht="19.5" customHeight="1" x14ac:dyDescent="0.25">
      <c r="A100" s="95" t="s">
        <v>28</v>
      </c>
      <c r="B100" s="213" t="s">
        <v>29</v>
      </c>
      <c r="C100" s="28" t="s">
        <v>199</v>
      </c>
      <c r="D100" s="33">
        <f>SUM(D101:D104)</f>
        <v>13296.46341</v>
      </c>
      <c r="E100" s="33">
        <f t="shared" ref="E100" si="82">SUM(E101:E104)</f>
        <v>13296.46341</v>
      </c>
      <c r="F100" s="33">
        <f t="shared" ref="F100" si="83">SUM(F101:F104)</f>
        <v>13296.46341</v>
      </c>
      <c r="G100" s="57">
        <f>F100/D100</f>
        <v>1</v>
      </c>
      <c r="H100" s="185" t="s">
        <v>219</v>
      </c>
      <c r="I100" s="185" t="s">
        <v>367</v>
      </c>
      <c r="J100" s="181" t="s">
        <v>318</v>
      </c>
      <c r="K100" s="102" t="s">
        <v>218</v>
      </c>
      <c r="L100" s="136" t="s">
        <v>304</v>
      </c>
      <c r="M100" s="144">
        <v>809</v>
      </c>
    </row>
    <row r="101" spans="1:13" ht="19.5" customHeight="1" x14ac:dyDescent="0.25">
      <c r="A101" s="110"/>
      <c r="B101" s="214"/>
      <c r="C101" s="47" t="s">
        <v>201</v>
      </c>
      <c r="D101" s="73">
        <v>13296.46341</v>
      </c>
      <c r="E101" s="73">
        <v>13296.46341</v>
      </c>
      <c r="F101" s="73">
        <v>13296.46341</v>
      </c>
      <c r="G101" s="7">
        <f>F101/D101</f>
        <v>1</v>
      </c>
      <c r="H101" s="186"/>
      <c r="I101" s="186"/>
      <c r="J101" s="182"/>
      <c r="K101" s="102"/>
      <c r="L101" s="136"/>
      <c r="M101" s="153"/>
    </row>
    <row r="102" spans="1:13" ht="19.5" customHeight="1" x14ac:dyDescent="0.25">
      <c r="A102" s="110"/>
      <c r="B102" s="214"/>
      <c r="C102" s="47" t="s">
        <v>203</v>
      </c>
      <c r="D102" s="31">
        <v>0</v>
      </c>
      <c r="E102" s="31">
        <v>0</v>
      </c>
      <c r="F102" s="31">
        <v>0</v>
      </c>
      <c r="G102" s="7">
        <v>0</v>
      </c>
      <c r="H102" s="186"/>
      <c r="I102" s="186"/>
      <c r="J102" s="182"/>
      <c r="K102" s="102"/>
      <c r="L102" s="136"/>
      <c r="M102" s="153"/>
    </row>
    <row r="103" spans="1:13" ht="19.5" customHeight="1" x14ac:dyDescent="0.25">
      <c r="A103" s="110"/>
      <c r="B103" s="214"/>
      <c r="C103" s="47" t="s">
        <v>205</v>
      </c>
      <c r="D103" s="31">
        <v>0</v>
      </c>
      <c r="E103" s="31">
        <v>0</v>
      </c>
      <c r="F103" s="31">
        <v>0</v>
      </c>
      <c r="G103" s="7">
        <v>0</v>
      </c>
      <c r="H103" s="186"/>
      <c r="I103" s="186"/>
      <c r="J103" s="182"/>
      <c r="K103" s="102"/>
      <c r="L103" s="136"/>
      <c r="M103" s="153"/>
    </row>
    <row r="104" spans="1:13" ht="19.5" customHeight="1" x14ac:dyDescent="0.25">
      <c r="A104" s="96"/>
      <c r="B104" s="215"/>
      <c r="C104" s="47" t="s">
        <v>207</v>
      </c>
      <c r="D104" s="31">
        <v>0</v>
      </c>
      <c r="E104" s="31">
        <v>0</v>
      </c>
      <c r="F104" s="31">
        <v>0</v>
      </c>
      <c r="G104" s="7">
        <v>0</v>
      </c>
      <c r="H104" s="187"/>
      <c r="I104" s="187"/>
      <c r="J104" s="183"/>
      <c r="K104" s="102"/>
      <c r="L104" s="136"/>
      <c r="M104" s="145"/>
    </row>
    <row r="105" spans="1:13" ht="58.5" customHeight="1" x14ac:dyDescent="0.25">
      <c r="A105" s="107" t="s">
        <v>30</v>
      </c>
      <c r="B105" s="207" t="s">
        <v>31</v>
      </c>
      <c r="C105" s="52" t="s">
        <v>199</v>
      </c>
      <c r="D105" s="36">
        <f>SUM(D106:D109)</f>
        <v>1942778.6</v>
      </c>
      <c r="E105" s="36">
        <f t="shared" ref="E105" si="84">SUM(E106:E109)</f>
        <v>0</v>
      </c>
      <c r="F105" s="36">
        <f t="shared" ref="F105" si="85">SUM(F106:F109)</f>
        <v>0</v>
      </c>
      <c r="G105" s="61">
        <f>F105/D105</f>
        <v>0</v>
      </c>
      <c r="H105" s="204" t="s">
        <v>293</v>
      </c>
      <c r="I105" s="44" t="s">
        <v>401</v>
      </c>
      <c r="J105" s="54">
        <f>SUM(J106:J108)</f>
        <v>4</v>
      </c>
      <c r="K105" s="197" t="s">
        <v>307</v>
      </c>
      <c r="L105" s="198"/>
      <c r="M105" s="201">
        <v>809</v>
      </c>
    </row>
    <row r="106" spans="1:13" ht="58.5" customHeight="1" x14ac:dyDescent="0.25">
      <c r="A106" s="108"/>
      <c r="B106" s="208"/>
      <c r="C106" s="52" t="s">
        <v>201</v>
      </c>
      <c r="D106" s="36">
        <f>D111+D116+D121+D126</f>
        <v>1942778.6</v>
      </c>
      <c r="E106" s="36">
        <f t="shared" ref="E106:F106" si="86">E111+E116+E121+E126</f>
        <v>0</v>
      </c>
      <c r="F106" s="36">
        <f t="shared" si="86"/>
        <v>0</v>
      </c>
      <c r="G106" s="61">
        <f>F106/D106</f>
        <v>0</v>
      </c>
      <c r="H106" s="205"/>
      <c r="I106" s="44" t="s">
        <v>202</v>
      </c>
      <c r="J106" s="54">
        <v>0</v>
      </c>
      <c r="K106" s="197"/>
      <c r="L106" s="199"/>
      <c r="M106" s="202"/>
    </row>
    <row r="107" spans="1:13" ht="58.5" customHeight="1" x14ac:dyDescent="0.25">
      <c r="A107" s="108"/>
      <c r="B107" s="208"/>
      <c r="C107" s="52" t="s">
        <v>203</v>
      </c>
      <c r="D107" s="36">
        <f t="shared" ref="D107:D109" si="87">D112+D117+D122+D127</f>
        <v>0</v>
      </c>
      <c r="E107" s="36">
        <f t="shared" ref="E107:F107" si="88">E112+E117+E122+E127</f>
        <v>0</v>
      </c>
      <c r="F107" s="36">
        <f t="shared" si="88"/>
        <v>0</v>
      </c>
      <c r="G107" s="62">
        <v>0</v>
      </c>
      <c r="H107" s="205"/>
      <c r="I107" s="44" t="s">
        <v>204</v>
      </c>
      <c r="J107" s="54">
        <v>0</v>
      </c>
      <c r="K107" s="197"/>
      <c r="L107" s="199"/>
      <c r="M107" s="202"/>
    </row>
    <row r="108" spans="1:13" ht="58.5" customHeight="1" x14ac:dyDescent="0.25">
      <c r="A108" s="108"/>
      <c r="B108" s="208"/>
      <c r="C108" s="52" t="s">
        <v>205</v>
      </c>
      <c r="D108" s="36">
        <f t="shared" si="87"/>
        <v>0</v>
      </c>
      <c r="E108" s="36">
        <f t="shared" ref="E108:F108" si="89">E113+E118+E123+E128</f>
        <v>0</v>
      </c>
      <c r="F108" s="36">
        <f t="shared" si="89"/>
        <v>0</v>
      </c>
      <c r="G108" s="62">
        <v>0</v>
      </c>
      <c r="H108" s="205"/>
      <c r="I108" s="44" t="s">
        <v>206</v>
      </c>
      <c r="J108" s="54">
        <v>4</v>
      </c>
      <c r="K108" s="197"/>
      <c r="L108" s="199"/>
      <c r="M108" s="202"/>
    </row>
    <row r="109" spans="1:13" ht="58.5" customHeight="1" x14ac:dyDescent="0.25">
      <c r="A109" s="109"/>
      <c r="B109" s="209"/>
      <c r="C109" s="52" t="s">
        <v>207</v>
      </c>
      <c r="D109" s="36">
        <f t="shared" si="87"/>
        <v>0</v>
      </c>
      <c r="E109" s="36">
        <f t="shared" ref="E109:F109" si="90">E114+E119+E124+E129</f>
        <v>0</v>
      </c>
      <c r="F109" s="36">
        <f t="shared" si="90"/>
        <v>0</v>
      </c>
      <c r="G109" s="62">
        <v>0</v>
      </c>
      <c r="H109" s="206"/>
      <c r="I109" s="44" t="s">
        <v>208</v>
      </c>
      <c r="J109" s="14">
        <f>(J106+0.5*J107)/J105</f>
        <v>0</v>
      </c>
      <c r="K109" s="197"/>
      <c r="L109" s="200"/>
      <c r="M109" s="203"/>
    </row>
    <row r="110" spans="1:13" ht="23.25" customHeight="1" x14ac:dyDescent="0.25">
      <c r="A110" s="95" t="s">
        <v>32</v>
      </c>
      <c r="B110" s="104" t="s">
        <v>33</v>
      </c>
      <c r="C110" s="28" t="s">
        <v>199</v>
      </c>
      <c r="D110" s="33">
        <f>SUM(D111:D114)</f>
        <v>1509694.6</v>
      </c>
      <c r="E110" s="33">
        <f t="shared" ref="E110" si="91">SUM(E111:E114)</f>
        <v>0</v>
      </c>
      <c r="F110" s="33">
        <f t="shared" ref="F110" si="92">SUM(F111:F114)</f>
        <v>0</v>
      </c>
      <c r="G110" s="57">
        <f>F110/D110</f>
        <v>0</v>
      </c>
      <c r="H110" s="185" t="s">
        <v>294</v>
      </c>
      <c r="I110" s="185" t="s">
        <v>371</v>
      </c>
      <c r="J110" s="181" t="s">
        <v>305</v>
      </c>
      <c r="K110" s="102" t="s">
        <v>308</v>
      </c>
      <c r="L110" s="184" t="s">
        <v>370</v>
      </c>
      <c r="M110" s="144">
        <v>806</v>
      </c>
    </row>
    <row r="111" spans="1:13" ht="23.25" customHeight="1" x14ac:dyDescent="0.25">
      <c r="A111" s="110"/>
      <c r="B111" s="105"/>
      <c r="C111" s="47" t="s">
        <v>201</v>
      </c>
      <c r="D111" s="73">
        <v>1509694.6</v>
      </c>
      <c r="E111" s="31">
        <v>0</v>
      </c>
      <c r="F111" s="31">
        <v>0</v>
      </c>
      <c r="G111" s="7">
        <f>F111/D111</f>
        <v>0</v>
      </c>
      <c r="H111" s="186"/>
      <c r="I111" s="186"/>
      <c r="J111" s="182"/>
      <c r="K111" s="102"/>
      <c r="L111" s="184"/>
      <c r="M111" s="153"/>
    </row>
    <row r="112" spans="1:13" ht="23.25" customHeight="1" x14ac:dyDescent="0.25">
      <c r="A112" s="110"/>
      <c r="B112" s="105"/>
      <c r="C112" s="47" t="s">
        <v>203</v>
      </c>
      <c r="D112" s="73">
        <v>0</v>
      </c>
      <c r="E112" s="31">
        <v>0</v>
      </c>
      <c r="F112" s="31">
        <v>0</v>
      </c>
      <c r="G112" s="7">
        <v>0</v>
      </c>
      <c r="H112" s="186"/>
      <c r="I112" s="186"/>
      <c r="J112" s="182"/>
      <c r="K112" s="102"/>
      <c r="L112" s="184"/>
      <c r="M112" s="153"/>
    </row>
    <row r="113" spans="1:13" ht="23.25" customHeight="1" x14ac:dyDescent="0.25">
      <c r="A113" s="110"/>
      <c r="B113" s="105"/>
      <c r="C113" s="47" t="s">
        <v>205</v>
      </c>
      <c r="D113" s="73">
        <v>0</v>
      </c>
      <c r="E113" s="31">
        <v>0</v>
      </c>
      <c r="F113" s="31">
        <v>0</v>
      </c>
      <c r="G113" s="7">
        <v>0</v>
      </c>
      <c r="H113" s="186"/>
      <c r="I113" s="186"/>
      <c r="J113" s="182"/>
      <c r="K113" s="102"/>
      <c r="L113" s="184"/>
      <c r="M113" s="153"/>
    </row>
    <row r="114" spans="1:13" ht="23.25" customHeight="1" x14ac:dyDescent="0.25">
      <c r="A114" s="96"/>
      <c r="B114" s="106"/>
      <c r="C114" s="47" t="s">
        <v>207</v>
      </c>
      <c r="D114" s="73">
        <v>0</v>
      </c>
      <c r="E114" s="31">
        <v>0</v>
      </c>
      <c r="F114" s="31">
        <v>0</v>
      </c>
      <c r="G114" s="7">
        <v>0</v>
      </c>
      <c r="H114" s="187"/>
      <c r="I114" s="187"/>
      <c r="J114" s="183"/>
      <c r="K114" s="102"/>
      <c r="L114" s="184"/>
      <c r="M114" s="145"/>
    </row>
    <row r="115" spans="1:13" ht="29.25" customHeight="1" x14ac:dyDescent="0.25">
      <c r="A115" s="95" t="s">
        <v>34</v>
      </c>
      <c r="B115" s="104" t="s">
        <v>35</v>
      </c>
      <c r="C115" s="28" t="s">
        <v>199</v>
      </c>
      <c r="D115" s="74">
        <f>SUM(D116:D119)</f>
        <v>77200</v>
      </c>
      <c r="E115" s="33">
        <f t="shared" ref="E115" si="93">SUM(E116:E119)</f>
        <v>0</v>
      </c>
      <c r="F115" s="33">
        <f t="shared" ref="F115" si="94">SUM(F116:F119)</f>
        <v>0</v>
      </c>
      <c r="G115" s="57">
        <f>F115/D115</f>
        <v>0</v>
      </c>
      <c r="H115" s="185" t="s">
        <v>295</v>
      </c>
      <c r="I115" s="185" t="s">
        <v>390</v>
      </c>
      <c r="J115" s="181" t="s">
        <v>305</v>
      </c>
      <c r="K115" s="102" t="s">
        <v>309</v>
      </c>
      <c r="L115" s="184" t="s">
        <v>370</v>
      </c>
      <c r="M115" s="144">
        <v>813</v>
      </c>
    </row>
    <row r="116" spans="1:13" ht="29.25" customHeight="1" x14ac:dyDescent="0.25">
      <c r="A116" s="110"/>
      <c r="B116" s="105"/>
      <c r="C116" s="47" t="s">
        <v>201</v>
      </c>
      <c r="D116" s="73">
        <v>77200</v>
      </c>
      <c r="E116" s="31">
        <v>0</v>
      </c>
      <c r="F116" s="31">
        <v>0</v>
      </c>
      <c r="G116" s="7">
        <f t="shared" ref="G116" si="95">F116/D116</f>
        <v>0</v>
      </c>
      <c r="H116" s="186"/>
      <c r="I116" s="186"/>
      <c r="J116" s="182"/>
      <c r="K116" s="102"/>
      <c r="L116" s="184"/>
      <c r="M116" s="153"/>
    </row>
    <row r="117" spans="1:13" ht="29.25" customHeight="1" x14ac:dyDescent="0.25">
      <c r="A117" s="110"/>
      <c r="B117" s="105"/>
      <c r="C117" s="47" t="s">
        <v>203</v>
      </c>
      <c r="D117" s="31">
        <v>0</v>
      </c>
      <c r="E117" s="31">
        <v>0</v>
      </c>
      <c r="F117" s="31">
        <v>0</v>
      </c>
      <c r="G117" s="7">
        <v>0</v>
      </c>
      <c r="H117" s="186"/>
      <c r="I117" s="186"/>
      <c r="J117" s="182"/>
      <c r="K117" s="102"/>
      <c r="L117" s="184"/>
      <c r="M117" s="153"/>
    </row>
    <row r="118" spans="1:13" ht="29.25" customHeight="1" x14ac:dyDescent="0.25">
      <c r="A118" s="110"/>
      <c r="B118" s="105"/>
      <c r="C118" s="47" t="s">
        <v>205</v>
      </c>
      <c r="D118" s="31">
        <v>0</v>
      </c>
      <c r="E118" s="31">
        <v>0</v>
      </c>
      <c r="F118" s="31">
        <v>0</v>
      </c>
      <c r="G118" s="7">
        <v>0</v>
      </c>
      <c r="H118" s="186"/>
      <c r="I118" s="186"/>
      <c r="J118" s="182"/>
      <c r="K118" s="102"/>
      <c r="L118" s="184"/>
      <c r="M118" s="153"/>
    </row>
    <row r="119" spans="1:13" ht="29.25" customHeight="1" x14ac:dyDescent="0.25">
      <c r="A119" s="96"/>
      <c r="B119" s="106"/>
      <c r="C119" s="47" t="s">
        <v>207</v>
      </c>
      <c r="D119" s="31">
        <v>0</v>
      </c>
      <c r="E119" s="31">
        <v>0</v>
      </c>
      <c r="F119" s="31">
        <v>0</v>
      </c>
      <c r="G119" s="7">
        <v>0</v>
      </c>
      <c r="H119" s="187"/>
      <c r="I119" s="187"/>
      <c r="J119" s="183"/>
      <c r="K119" s="102"/>
      <c r="L119" s="184"/>
      <c r="M119" s="145"/>
    </row>
    <row r="120" spans="1:13" ht="29.25" customHeight="1" x14ac:dyDescent="0.25">
      <c r="A120" s="95" t="s">
        <v>36</v>
      </c>
      <c r="B120" s="104" t="s">
        <v>37</v>
      </c>
      <c r="C120" s="28" t="s">
        <v>199</v>
      </c>
      <c r="D120" s="33">
        <f>SUM(D121:D124)</f>
        <v>264000</v>
      </c>
      <c r="E120" s="33">
        <f t="shared" ref="E120" si="96">SUM(E121:E124)</f>
        <v>0</v>
      </c>
      <c r="F120" s="33">
        <f t="shared" ref="F120" si="97">SUM(F121:F124)</f>
        <v>0</v>
      </c>
      <c r="G120" s="57">
        <f>F120/D120</f>
        <v>0</v>
      </c>
      <c r="H120" s="185" t="s">
        <v>296</v>
      </c>
      <c r="I120" s="185" t="s">
        <v>391</v>
      </c>
      <c r="J120" s="181" t="s">
        <v>305</v>
      </c>
      <c r="K120" s="102" t="s">
        <v>310</v>
      </c>
      <c r="L120" s="184" t="s">
        <v>369</v>
      </c>
      <c r="M120" s="144">
        <v>814</v>
      </c>
    </row>
    <row r="121" spans="1:13" ht="29.25" customHeight="1" x14ac:dyDescent="0.25">
      <c r="A121" s="110"/>
      <c r="B121" s="105"/>
      <c r="C121" s="47" t="s">
        <v>201</v>
      </c>
      <c r="D121" s="73">
        <v>264000</v>
      </c>
      <c r="E121" s="31">
        <v>0</v>
      </c>
      <c r="F121" s="31">
        <v>0</v>
      </c>
      <c r="G121" s="7">
        <f t="shared" ref="G121" si="98">F121/D121</f>
        <v>0</v>
      </c>
      <c r="H121" s="186"/>
      <c r="I121" s="186"/>
      <c r="J121" s="182"/>
      <c r="K121" s="102"/>
      <c r="L121" s="184"/>
      <c r="M121" s="153"/>
    </row>
    <row r="122" spans="1:13" ht="29.25" customHeight="1" x14ac:dyDescent="0.25">
      <c r="A122" s="110"/>
      <c r="B122" s="105"/>
      <c r="C122" s="47" t="s">
        <v>203</v>
      </c>
      <c r="D122" s="73">
        <v>0</v>
      </c>
      <c r="E122" s="31">
        <v>0</v>
      </c>
      <c r="F122" s="31">
        <v>0</v>
      </c>
      <c r="G122" s="7">
        <v>0</v>
      </c>
      <c r="H122" s="186"/>
      <c r="I122" s="186"/>
      <c r="J122" s="182"/>
      <c r="K122" s="102"/>
      <c r="L122" s="184"/>
      <c r="M122" s="153"/>
    </row>
    <row r="123" spans="1:13" ht="29.25" customHeight="1" x14ac:dyDescent="0.25">
      <c r="A123" s="110"/>
      <c r="B123" s="105"/>
      <c r="C123" s="47" t="s">
        <v>205</v>
      </c>
      <c r="D123" s="73">
        <v>0</v>
      </c>
      <c r="E123" s="31">
        <v>0</v>
      </c>
      <c r="F123" s="31">
        <v>0</v>
      </c>
      <c r="G123" s="7">
        <v>0</v>
      </c>
      <c r="H123" s="186"/>
      <c r="I123" s="186"/>
      <c r="J123" s="182"/>
      <c r="K123" s="102"/>
      <c r="L123" s="184"/>
      <c r="M123" s="153"/>
    </row>
    <row r="124" spans="1:13" ht="29.25" customHeight="1" x14ac:dyDescent="0.25">
      <c r="A124" s="96"/>
      <c r="B124" s="106"/>
      <c r="C124" s="47" t="s">
        <v>207</v>
      </c>
      <c r="D124" s="73">
        <v>0</v>
      </c>
      <c r="E124" s="31">
        <v>0</v>
      </c>
      <c r="F124" s="31">
        <v>0</v>
      </c>
      <c r="G124" s="7">
        <v>0</v>
      </c>
      <c r="H124" s="187"/>
      <c r="I124" s="187"/>
      <c r="J124" s="183"/>
      <c r="K124" s="102"/>
      <c r="L124" s="184"/>
      <c r="M124" s="145"/>
    </row>
    <row r="125" spans="1:13" ht="29.25" customHeight="1" x14ac:dyDescent="0.25">
      <c r="A125" s="95" t="s">
        <v>38</v>
      </c>
      <c r="B125" s="213" t="s">
        <v>39</v>
      </c>
      <c r="C125" s="28" t="s">
        <v>199</v>
      </c>
      <c r="D125" s="74">
        <f>SUM(D126:D129)</f>
        <v>91884</v>
      </c>
      <c r="E125" s="33">
        <f t="shared" ref="E125" si="99">SUM(E126:E129)</f>
        <v>0</v>
      </c>
      <c r="F125" s="33">
        <f t="shared" ref="F125" si="100">SUM(F126:F129)</f>
        <v>0</v>
      </c>
      <c r="G125" s="57">
        <f>F125/D125</f>
        <v>0</v>
      </c>
      <c r="H125" s="185" t="s">
        <v>297</v>
      </c>
      <c r="I125" s="157" t="s">
        <v>304</v>
      </c>
      <c r="J125" s="181" t="s">
        <v>305</v>
      </c>
      <c r="K125" s="103" t="s">
        <v>306</v>
      </c>
      <c r="L125" s="184" t="s">
        <v>369</v>
      </c>
      <c r="M125" s="144">
        <v>810</v>
      </c>
    </row>
    <row r="126" spans="1:13" ht="29.25" customHeight="1" x14ac:dyDescent="0.25">
      <c r="A126" s="110"/>
      <c r="B126" s="214"/>
      <c r="C126" s="47" t="s">
        <v>201</v>
      </c>
      <c r="D126" s="73">
        <v>91884</v>
      </c>
      <c r="E126" s="31">
        <v>0</v>
      </c>
      <c r="F126" s="31">
        <v>0</v>
      </c>
      <c r="G126" s="7">
        <f t="shared" ref="G126" si="101">F126/D126</f>
        <v>0</v>
      </c>
      <c r="H126" s="186"/>
      <c r="I126" s="158"/>
      <c r="J126" s="182"/>
      <c r="K126" s="103"/>
      <c r="L126" s="184"/>
      <c r="M126" s="153"/>
    </row>
    <row r="127" spans="1:13" ht="29.25" customHeight="1" x14ac:dyDescent="0.25">
      <c r="A127" s="110"/>
      <c r="B127" s="214"/>
      <c r="C127" s="47" t="s">
        <v>203</v>
      </c>
      <c r="D127" s="73">
        <v>0</v>
      </c>
      <c r="E127" s="31">
        <v>0</v>
      </c>
      <c r="F127" s="31">
        <v>0</v>
      </c>
      <c r="G127" s="7">
        <v>0</v>
      </c>
      <c r="H127" s="186"/>
      <c r="I127" s="158"/>
      <c r="J127" s="182"/>
      <c r="K127" s="103"/>
      <c r="L127" s="184"/>
      <c r="M127" s="153"/>
    </row>
    <row r="128" spans="1:13" ht="29.25" customHeight="1" x14ac:dyDescent="0.25">
      <c r="A128" s="110"/>
      <c r="B128" s="214"/>
      <c r="C128" s="47" t="s">
        <v>205</v>
      </c>
      <c r="D128" s="31">
        <v>0</v>
      </c>
      <c r="E128" s="31">
        <v>0</v>
      </c>
      <c r="F128" s="31">
        <v>0</v>
      </c>
      <c r="G128" s="7">
        <v>0</v>
      </c>
      <c r="H128" s="186"/>
      <c r="I128" s="158"/>
      <c r="J128" s="182"/>
      <c r="K128" s="103"/>
      <c r="L128" s="184"/>
      <c r="M128" s="153"/>
    </row>
    <row r="129" spans="1:13" ht="29.25" customHeight="1" x14ac:dyDescent="0.25">
      <c r="A129" s="96"/>
      <c r="B129" s="215"/>
      <c r="C129" s="47" t="s">
        <v>207</v>
      </c>
      <c r="D129" s="31">
        <v>0</v>
      </c>
      <c r="E129" s="31">
        <v>0</v>
      </c>
      <c r="F129" s="31">
        <v>0</v>
      </c>
      <c r="G129" s="7">
        <v>0</v>
      </c>
      <c r="H129" s="187"/>
      <c r="I129" s="159"/>
      <c r="J129" s="183"/>
      <c r="K129" s="103"/>
      <c r="L129" s="184"/>
      <c r="M129" s="145"/>
    </row>
    <row r="130" spans="1:13" ht="26.25" customHeight="1" x14ac:dyDescent="0.25">
      <c r="A130" s="107" t="s">
        <v>40</v>
      </c>
      <c r="B130" s="207" t="s">
        <v>41</v>
      </c>
      <c r="C130" s="52" t="s">
        <v>199</v>
      </c>
      <c r="D130" s="36">
        <f>SUM(D131:D134)</f>
        <v>100000</v>
      </c>
      <c r="E130" s="36">
        <f t="shared" ref="E130" si="102">SUM(E131:E134)</f>
        <v>70000</v>
      </c>
      <c r="F130" s="36">
        <f t="shared" ref="F130" si="103">SUM(F131:F134)</f>
        <v>70000</v>
      </c>
      <c r="G130" s="61">
        <f>F130/D130</f>
        <v>0.7</v>
      </c>
      <c r="H130" s="204" t="s">
        <v>298</v>
      </c>
      <c r="I130" s="44" t="s">
        <v>401</v>
      </c>
      <c r="J130" s="54">
        <f>SUM(J131:J133)</f>
        <v>1</v>
      </c>
      <c r="K130" s="197" t="s">
        <v>311</v>
      </c>
      <c r="L130" s="198"/>
      <c r="M130" s="201">
        <v>809</v>
      </c>
    </row>
    <row r="131" spans="1:13" ht="26.25" customHeight="1" x14ac:dyDescent="0.25">
      <c r="A131" s="108"/>
      <c r="B131" s="208"/>
      <c r="C131" s="52" t="s">
        <v>201</v>
      </c>
      <c r="D131" s="36">
        <f>D136</f>
        <v>100000</v>
      </c>
      <c r="E131" s="36">
        <f t="shared" ref="E131:F131" si="104">E136</f>
        <v>70000</v>
      </c>
      <c r="F131" s="36">
        <f t="shared" si="104"/>
        <v>70000</v>
      </c>
      <c r="G131" s="61">
        <f>F131/D131</f>
        <v>0.7</v>
      </c>
      <c r="H131" s="205"/>
      <c r="I131" s="44" t="s">
        <v>202</v>
      </c>
      <c r="J131" s="54">
        <v>0</v>
      </c>
      <c r="K131" s="197"/>
      <c r="L131" s="199"/>
      <c r="M131" s="202"/>
    </row>
    <row r="132" spans="1:13" ht="26.25" customHeight="1" x14ac:dyDescent="0.25">
      <c r="A132" s="108"/>
      <c r="B132" s="208"/>
      <c r="C132" s="52" t="s">
        <v>203</v>
      </c>
      <c r="D132" s="36">
        <f t="shared" ref="D132:D134" si="105">D137</f>
        <v>0</v>
      </c>
      <c r="E132" s="36">
        <f t="shared" ref="E132:F132" si="106">E137</f>
        <v>0</v>
      </c>
      <c r="F132" s="36">
        <f t="shared" si="106"/>
        <v>0</v>
      </c>
      <c r="G132" s="62">
        <v>0</v>
      </c>
      <c r="H132" s="205"/>
      <c r="I132" s="44" t="s">
        <v>204</v>
      </c>
      <c r="J132" s="54">
        <v>1</v>
      </c>
      <c r="K132" s="197"/>
      <c r="L132" s="199"/>
      <c r="M132" s="202"/>
    </row>
    <row r="133" spans="1:13" ht="26.25" customHeight="1" x14ac:dyDescent="0.25">
      <c r="A133" s="108"/>
      <c r="B133" s="208"/>
      <c r="C133" s="52" t="s">
        <v>205</v>
      </c>
      <c r="D133" s="36">
        <f t="shared" si="105"/>
        <v>0</v>
      </c>
      <c r="E133" s="36">
        <f t="shared" ref="E133:F133" si="107">E138</f>
        <v>0</v>
      </c>
      <c r="F133" s="36">
        <f t="shared" si="107"/>
        <v>0</v>
      </c>
      <c r="G133" s="62">
        <v>0</v>
      </c>
      <c r="H133" s="205"/>
      <c r="I133" s="44" t="s">
        <v>206</v>
      </c>
      <c r="J133" s="54">
        <v>0</v>
      </c>
      <c r="K133" s="197"/>
      <c r="L133" s="199"/>
      <c r="M133" s="202"/>
    </row>
    <row r="134" spans="1:13" ht="26.25" customHeight="1" x14ac:dyDescent="0.25">
      <c r="A134" s="109"/>
      <c r="B134" s="209"/>
      <c r="C134" s="52" t="s">
        <v>207</v>
      </c>
      <c r="D134" s="36">
        <f t="shared" si="105"/>
        <v>0</v>
      </c>
      <c r="E134" s="36">
        <f t="shared" ref="E134:F134" si="108">E139</f>
        <v>0</v>
      </c>
      <c r="F134" s="36">
        <f t="shared" si="108"/>
        <v>0</v>
      </c>
      <c r="G134" s="62">
        <v>0</v>
      </c>
      <c r="H134" s="206"/>
      <c r="I134" s="44" t="s">
        <v>208</v>
      </c>
      <c r="J134" s="14">
        <f>(J131+0.5*J132)/J130</f>
        <v>0.5</v>
      </c>
      <c r="K134" s="197"/>
      <c r="L134" s="200"/>
      <c r="M134" s="203"/>
    </row>
    <row r="135" spans="1:13" ht="42" customHeight="1" x14ac:dyDescent="0.25">
      <c r="A135" s="95" t="s">
        <v>42</v>
      </c>
      <c r="B135" s="213" t="s">
        <v>43</v>
      </c>
      <c r="C135" s="28" t="s">
        <v>199</v>
      </c>
      <c r="D135" s="33">
        <f>SUM(D136:D139)</f>
        <v>100000</v>
      </c>
      <c r="E135" s="33">
        <f t="shared" ref="E135" si="109">SUM(E136:E139)</f>
        <v>70000</v>
      </c>
      <c r="F135" s="33">
        <f t="shared" ref="F135" si="110">SUM(F136:F139)</f>
        <v>70000</v>
      </c>
      <c r="G135" s="57">
        <f>F135/D135</f>
        <v>0.7</v>
      </c>
      <c r="H135" s="185" t="s">
        <v>299</v>
      </c>
      <c r="I135" s="185" t="s">
        <v>378</v>
      </c>
      <c r="J135" s="181" t="s">
        <v>321</v>
      </c>
      <c r="K135" s="102" t="s">
        <v>311</v>
      </c>
      <c r="L135" s="184" t="s">
        <v>380</v>
      </c>
      <c r="M135" s="144">
        <v>809</v>
      </c>
    </row>
    <row r="136" spans="1:13" ht="42" customHeight="1" x14ac:dyDescent="0.25">
      <c r="A136" s="110"/>
      <c r="B136" s="214"/>
      <c r="C136" s="47" t="s">
        <v>201</v>
      </c>
      <c r="D136" s="73">
        <v>100000</v>
      </c>
      <c r="E136" s="31">
        <v>70000</v>
      </c>
      <c r="F136" s="31">
        <v>70000</v>
      </c>
      <c r="G136" s="7">
        <f t="shared" ref="G136" si="111">F136/D136</f>
        <v>0.7</v>
      </c>
      <c r="H136" s="186"/>
      <c r="I136" s="186"/>
      <c r="J136" s="182"/>
      <c r="K136" s="102"/>
      <c r="L136" s="184"/>
      <c r="M136" s="153"/>
    </row>
    <row r="137" spans="1:13" ht="42" customHeight="1" x14ac:dyDescent="0.25">
      <c r="A137" s="110"/>
      <c r="B137" s="214"/>
      <c r="C137" s="47" t="s">
        <v>203</v>
      </c>
      <c r="D137" s="31">
        <v>0</v>
      </c>
      <c r="E137" s="31">
        <v>0</v>
      </c>
      <c r="F137" s="31">
        <v>0</v>
      </c>
      <c r="G137" s="7">
        <v>0</v>
      </c>
      <c r="H137" s="186"/>
      <c r="I137" s="186"/>
      <c r="J137" s="182"/>
      <c r="K137" s="102"/>
      <c r="L137" s="184"/>
      <c r="M137" s="153"/>
    </row>
    <row r="138" spans="1:13" ht="42" customHeight="1" x14ac:dyDescent="0.25">
      <c r="A138" s="110"/>
      <c r="B138" s="214"/>
      <c r="C138" s="47" t="s">
        <v>205</v>
      </c>
      <c r="D138" s="31">
        <v>0</v>
      </c>
      <c r="E138" s="31">
        <v>0</v>
      </c>
      <c r="F138" s="31">
        <v>0</v>
      </c>
      <c r="G138" s="7">
        <v>0</v>
      </c>
      <c r="H138" s="186"/>
      <c r="I138" s="186"/>
      <c r="J138" s="182"/>
      <c r="K138" s="102"/>
      <c r="L138" s="184"/>
      <c r="M138" s="153"/>
    </row>
    <row r="139" spans="1:13" ht="42" customHeight="1" x14ac:dyDescent="0.25">
      <c r="A139" s="96"/>
      <c r="B139" s="215"/>
      <c r="C139" s="47" t="s">
        <v>207</v>
      </c>
      <c r="D139" s="31">
        <v>0</v>
      </c>
      <c r="E139" s="31">
        <v>0</v>
      </c>
      <c r="F139" s="31">
        <v>0</v>
      </c>
      <c r="G139" s="7">
        <v>0</v>
      </c>
      <c r="H139" s="187"/>
      <c r="I139" s="187"/>
      <c r="J139" s="183"/>
      <c r="K139" s="102"/>
      <c r="L139" s="184"/>
      <c r="M139" s="145"/>
    </row>
    <row r="140" spans="1:13" ht="39.75" customHeight="1" x14ac:dyDescent="0.25">
      <c r="A140" s="114" t="s">
        <v>44</v>
      </c>
      <c r="B140" s="207" t="s">
        <v>45</v>
      </c>
      <c r="C140" s="24" t="s">
        <v>199</v>
      </c>
      <c r="D140" s="36">
        <f>SUM(D141:D144)</f>
        <v>86366.768000000011</v>
      </c>
      <c r="E140" s="36">
        <f t="shared" ref="E140" si="112">SUM(E141:E144)</f>
        <v>86366.8</v>
      </c>
      <c r="F140" s="36">
        <f t="shared" ref="F140" si="113">SUM(F141:F144)</f>
        <v>86366.8</v>
      </c>
      <c r="G140" s="61">
        <f>F140/D140</f>
        <v>1.0000003705128806</v>
      </c>
      <c r="H140" s="204" t="s">
        <v>300</v>
      </c>
      <c r="I140" s="44" t="s">
        <v>401</v>
      </c>
      <c r="J140" s="13">
        <f>SUM(J141:J143)</f>
        <v>1</v>
      </c>
      <c r="K140" s="197" t="s">
        <v>311</v>
      </c>
      <c r="L140" s="198"/>
      <c r="M140" s="201">
        <v>809</v>
      </c>
    </row>
    <row r="141" spans="1:13" ht="39.75" customHeight="1" x14ac:dyDescent="0.25">
      <c r="A141" s="115"/>
      <c r="B141" s="208"/>
      <c r="C141" s="17" t="s">
        <v>201</v>
      </c>
      <c r="D141" s="36">
        <f>D146</f>
        <v>863.66800000000001</v>
      </c>
      <c r="E141" s="36">
        <f t="shared" ref="E141:F141" si="114">E146</f>
        <v>863.7</v>
      </c>
      <c r="F141" s="36">
        <f t="shared" si="114"/>
        <v>863.7</v>
      </c>
      <c r="G141" s="61">
        <f t="shared" ref="G141" si="115">F141/D141</f>
        <v>1.0000370512743324</v>
      </c>
      <c r="H141" s="205"/>
      <c r="I141" s="44" t="s">
        <v>202</v>
      </c>
      <c r="J141" s="13">
        <v>0</v>
      </c>
      <c r="K141" s="197"/>
      <c r="L141" s="199"/>
      <c r="M141" s="202"/>
    </row>
    <row r="142" spans="1:13" ht="39.75" customHeight="1" x14ac:dyDescent="0.25">
      <c r="A142" s="115"/>
      <c r="B142" s="208"/>
      <c r="C142" s="17" t="s">
        <v>203</v>
      </c>
      <c r="D142" s="36">
        <f t="shared" ref="D142:D144" si="116">D147</f>
        <v>85503.1</v>
      </c>
      <c r="E142" s="36">
        <f t="shared" ref="E142:F142" si="117">E147</f>
        <v>85503.1</v>
      </c>
      <c r="F142" s="36">
        <f t="shared" si="117"/>
        <v>85503.1</v>
      </c>
      <c r="G142" s="61">
        <v>0</v>
      </c>
      <c r="H142" s="205"/>
      <c r="I142" s="44" t="s">
        <v>204</v>
      </c>
      <c r="J142" s="13">
        <v>1</v>
      </c>
      <c r="K142" s="197"/>
      <c r="L142" s="199"/>
      <c r="M142" s="202"/>
    </row>
    <row r="143" spans="1:13" ht="39.75" customHeight="1" x14ac:dyDescent="0.25">
      <c r="A143" s="115"/>
      <c r="B143" s="208"/>
      <c r="C143" s="17" t="s">
        <v>205</v>
      </c>
      <c r="D143" s="36">
        <f t="shared" si="116"/>
        <v>0</v>
      </c>
      <c r="E143" s="36">
        <f t="shared" ref="E143:F143" si="118">E148</f>
        <v>0</v>
      </c>
      <c r="F143" s="36">
        <f t="shared" si="118"/>
        <v>0</v>
      </c>
      <c r="G143" s="61">
        <v>0</v>
      </c>
      <c r="H143" s="205"/>
      <c r="I143" s="44" t="s">
        <v>206</v>
      </c>
      <c r="J143" s="13">
        <v>0</v>
      </c>
      <c r="K143" s="197"/>
      <c r="L143" s="199"/>
      <c r="M143" s="202"/>
    </row>
    <row r="144" spans="1:13" ht="39.75" customHeight="1" x14ac:dyDescent="0.25">
      <c r="A144" s="116"/>
      <c r="B144" s="209"/>
      <c r="C144" s="17" t="s">
        <v>207</v>
      </c>
      <c r="D144" s="36">
        <f t="shared" si="116"/>
        <v>0</v>
      </c>
      <c r="E144" s="36">
        <f t="shared" ref="E144:F144" si="119">E149</f>
        <v>0</v>
      </c>
      <c r="F144" s="36">
        <f t="shared" si="119"/>
        <v>0</v>
      </c>
      <c r="G144" s="61">
        <v>0</v>
      </c>
      <c r="H144" s="206"/>
      <c r="I144" s="44" t="s">
        <v>208</v>
      </c>
      <c r="J144" s="14">
        <f>(J141+0.5*J142)/J140</f>
        <v>0.5</v>
      </c>
      <c r="K144" s="197"/>
      <c r="L144" s="200"/>
      <c r="M144" s="203"/>
    </row>
    <row r="145" spans="1:13" ht="32.25" customHeight="1" x14ac:dyDescent="0.25">
      <c r="A145" s="92" t="s">
        <v>46</v>
      </c>
      <c r="B145" s="213" t="s">
        <v>47</v>
      </c>
      <c r="C145" s="28" t="s">
        <v>199</v>
      </c>
      <c r="D145" s="33">
        <f>SUM(D146:D149)</f>
        <v>86366.768000000011</v>
      </c>
      <c r="E145" s="33">
        <f t="shared" ref="E145" si="120">SUM(E146:E149)</f>
        <v>86366.8</v>
      </c>
      <c r="F145" s="33">
        <f t="shared" ref="F145" si="121">SUM(F146:F149)</f>
        <v>86366.8</v>
      </c>
      <c r="G145" s="57">
        <f>F145/D145</f>
        <v>1.0000003705128806</v>
      </c>
      <c r="H145" s="185" t="s">
        <v>301</v>
      </c>
      <c r="I145" s="185" t="s">
        <v>379</v>
      </c>
      <c r="J145" s="188" t="s">
        <v>321</v>
      </c>
      <c r="K145" s="102" t="s">
        <v>311</v>
      </c>
      <c r="L145" s="103" t="s">
        <v>381</v>
      </c>
      <c r="M145" s="144">
        <v>809</v>
      </c>
    </row>
    <row r="146" spans="1:13" ht="32.25" customHeight="1" x14ac:dyDescent="0.25">
      <c r="A146" s="93"/>
      <c r="B146" s="214"/>
      <c r="C146" s="23" t="s">
        <v>201</v>
      </c>
      <c r="D146" s="73">
        <v>863.66800000000001</v>
      </c>
      <c r="E146" s="31">
        <v>863.7</v>
      </c>
      <c r="F146" s="31">
        <v>863.7</v>
      </c>
      <c r="G146" s="7">
        <f t="shared" ref="G146:G147" si="122">F146/D146</f>
        <v>1.0000370512743324</v>
      </c>
      <c r="H146" s="186"/>
      <c r="I146" s="186"/>
      <c r="J146" s="189"/>
      <c r="K146" s="102"/>
      <c r="L146" s="103"/>
      <c r="M146" s="153"/>
    </row>
    <row r="147" spans="1:13" ht="32.25" customHeight="1" x14ac:dyDescent="0.25">
      <c r="A147" s="93"/>
      <c r="B147" s="214"/>
      <c r="C147" s="23" t="s">
        <v>203</v>
      </c>
      <c r="D147" s="73">
        <v>85503.1</v>
      </c>
      <c r="E147" s="31">
        <v>85503.1</v>
      </c>
      <c r="F147" s="31">
        <v>85503.1</v>
      </c>
      <c r="G147" s="7">
        <f t="shared" si="122"/>
        <v>1</v>
      </c>
      <c r="H147" s="186"/>
      <c r="I147" s="186"/>
      <c r="J147" s="189"/>
      <c r="K147" s="102"/>
      <c r="L147" s="103"/>
      <c r="M147" s="153"/>
    </row>
    <row r="148" spans="1:13" ht="32.25" customHeight="1" x14ac:dyDescent="0.25">
      <c r="A148" s="93"/>
      <c r="B148" s="214"/>
      <c r="C148" s="2" t="s">
        <v>205</v>
      </c>
      <c r="D148" s="31">
        <v>0</v>
      </c>
      <c r="E148" s="31">
        <v>0</v>
      </c>
      <c r="F148" s="31">
        <v>0</v>
      </c>
      <c r="G148" s="7">
        <v>0</v>
      </c>
      <c r="H148" s="186"/>
      <c r="I148" s="186"/>
      <c r="J148" s="189"/>
      <c r="K148" s="102"/>
      <c r="L148" s="103"/>
      <c r="M148" s="153"/>
    </row>
    <row r="149" spans="1:13" ht="32.25" customHeight="1" x14ac:dyDescent="0.25">
      <c r="A149" s="94"/>
      <c r="B149" s="215"/>
      <c r="C149" s="2" t="s">
        <v>207</v>
      </c>
      <c r="D149" s="31">
        <v>0</v>
      </c>
      <c r="E149" s="31">
        <v>0</v>
      </c>
      <c r="F149" s="31">
        <v>0</v>
      </c>
      <c r="G149" s="7">
        <v>0</v>
      </c>
      <c r="H149" s="187"/>
      <c r="I149" s="187"/>
      <c r="J149" s="190"/>
      <c r="K149" s="102"/>
      <c r="L149" s="103"/>
      <c r="M149" s="145"/>
    </row>
    <row r="150" spans="1:13" ht="15" customHeight="1" x14ac:dyDescent="0.25">
      <c r="A150" s="111" t="s">
        <v>48</v>
      </c>
      <c r="B150" s="235" t="s">
        <v>49</v>
      </c>
      <c r="C150" s="26" t="s">
        <v>199</v>
      </c>
      <c r="D150" s="38">
        <f>SUM(D151:D154)</f>
        <v>19440.099999999999</v>
      </c>
      <c r="E150" s="38">
        <f t="shared" ref="E150" si="123">SUM(E151:E154)</f>
        <v>12017.5</v>
      </c>
      <c r="F150" s="38">
        <f t="shared" ref="F150" si="124">SUM(F151:F154)</f>
        <v>5684.7</v>
      </c>
      <c r="G150" s="64">
        <f>F150/D150</f>
        <v>0.29242133528119713</v>
      </c>
      <c r="H150" s="194" t="s">
        <v>267</v>
      </c>
      <c r="I150" s="45" t="s">
        <v>401</v>
      </c>
      <c r="J150" s="15">
        <f>SUM(J151:J153)</f>
        <v>1</v>
      </c>
      <c r="K150" s="216" t="s">
        <v>220</v>
      </c>
      <c r="L150" s="229"/>
      <c r="M150" s="216">
        <v>809</v>
      </c>
    </row>
    <row r="151" spans="1:13" x14ac:dyDescent="0.25">
      <c r="A151" s="112"/>
      <c r="B151" s="236"/>
      <c r="C151" s="21" t="s">
        <v>201</v>
      </c>
      <c r="D151" s="37">
        <f>D156</f>
        <v>0</v>
      </c>
      <c r="E151" s="37">
        <f t="shared" ref="E151:F151" si="125">E156</f>
        <v>0</v>
      </c>
      <c r="F151" s="37">
        <f t="shared" si="125"/>
        <v>0</v>
      </c>
      <c r="G151" s="55">
        <v>0</v>
      </c>
      <c r="H151" s="195"/>
      <c r="I151" s="45" t="s">
        <v>202</v>
      </c>
      <c r="J151" s="15">
        <v>0</v>
      </c>
      <c r="K151" s="217"/>
      <c r="L151" s="230"/>
      <c r="M151" s="217"/>
    </row>
    <row r="152" spans="1:13" x14ac:dyDescent="0.25">
      <c r="A152" s="112"/>
      <c r="B152" s="236"/>
      <c r="C152" s="21" t="s">
        <v>203</v>
      </c>
      <c r="D152" s="37">
        <f t="shared" ref="D152:F152" si="126">D157</f>
        <v>19440.099999999999</v>
      </c>
      <c r="E152" s="37">
        <f t="shared" si="126"/>
        <v>12017.5</v>
      </c>
      <c r="F152" s="37">
        <f t="shared" si="126"/>
        <v>5684.7</v>
      </c>
      <c r="G152" s="55">
        <f t="shared" ref="G152:G157" si="127">F152/D152</f>
        <v>0.29242133528119713</v>
      </c>
      <c r="H152" s="195"/>
      <c r="I152" s="45" t="s">
        <v>204</v>
      </c>
      <c r="J152" s="15">
        <v>1</v>
      </c>
      <c r="K152" s="217"/>
      <c r="L152" s="230"/>
      <c r="M152" s="217"/>
    </row>
    <row r="153" spans="1:13" x14ac:dyDescent="0.25">
      <c r="A153" s="112"/>
      <c r="B153" s="236"/>
      <c r="C153" s="21" t="s">
        <v>205</v>
      </c>
      <c r="D153" s="37">
        <f t="shared" ref="D153:F153" si="128">D158</f>
        <v>0</v>
      </c>
      <c r="E153" s="37">
        <f t="shared" si="128"/>
        <v>0</v>
      </c>
      <c r="F153" s="37">
        <f t="shared" si="128"/>
        <v>0</v>
      </c>
      <c r="G153" s="55">
        <v>0</v>
      </c>
      <c r="H153" s="195"/>
      <c r="I153" s="45" t="s">
        <v>206</v>
      </c>
      <c r="J153" s="15">
        <v>0</v>
      </c>
      <c r="K153" s="217"/>
      <c r="L153" s="230"/>
      <c r="M153" s="217"/>
    </row>
    <row r="154" spans="1:13" x14ac:dyDescent="0.25">
      <c r="A154" s="113"/>
      <c r="B154" s="237"/>
      <c r="C154" s="21" t="s">
        <v>207</v>
      </c>
      <c r="D154" s="37">
        <f t="shared" ref="D154:F154" si="129">D159</f>
        <v>0</v>
      </c>
      <c r="E154" s="37">
        <f t="shared" si="129"/>
        <v>0</v>
      </c>
      <c r="F154" s="37">
        <f t="shared" si="129"/>
        <v>0</v>
      </c>
      <c r="G154" s="55">
        <v>0</v>
      </c>
      <c r="H154" s="196"/>
      <c r="I154" s="45" t="s">
        <v>208</v>
      </c>
      <c r="J154" s="16">
        <f>(J151+0.5*J152)/J150</f>
        <v>0.5</v>
      </c>
      <c r="K154" s="218"/>
      <c r="L154" s="231"/>
      <c r="M154" s="218"/>
    </row>
    <row r="155" spans="1:13" ht="25.5" customHeight="1" x14ac:dyDescent="0.25">
      <c r="A155" s="92" t="s">
        <v>50</v>
      </c>
      <c r="B155" s="104" t="s">
        <v>51</v>
      </c>
      <c r="C155" s="28" t="s">
        <v>199</v>
      </c>
      <c r="D155" s="33">
        <f>SUM(D156:D159)</f>
        <v>19440.099999999999</v>
      </c>
      <c r="E155" s="33">
        <f t="shared" ref="E155" si="130">SUM(E156:E159)</f>
        <v>12017.5</v>
      </c>
      <c r="F155" s="33">
        <f t="shared" ref="F155" si="131">SUM(F156:F159)</f>
        <v>5684.7</v>
      </c>
      <c r="G155" s="57">
        <f>F155/D155</f>
        <v>0.29242133528119713</v>
      </c>
      <c r="H155" s="185" t="s">
        <v>221</v>
      </c>
      <c r="I155" s="154" t="s">
        <v>312</v>
      </c>
      <c r="J155" s="232" t="s">
        <v>321</v>
      </c>
      <c r="K155" s="144" t="s">
        <v>3</v>
      </c>
      <c r="L155" s="188" t="s">
        <v>411</v>
      </c>
      <c r="M155" s="144">
        <v>809</v>
      </c>
    </row>
    <row r="156" spans="1:13" ht="24.75" customHeight="1" x14ac:dyDescent="0.25">
      <c r="A156" s="93"/>
      <c r="B156" s="105"/>
      <c r="C156" s="2" t="s">
        <v>201</v>
      </c>
      <c r="D156" s="31">
        <v>0</v>
      </c>
      <c r="E156" s="31">
        <v>0</v>
      </c>
      <c r="F156" s="31">
        <v>0</v>
      </c>
      <c r="G156" s="7">
        <v>0</v>
      </c>
      <c r="H156" s="186"/>
      <c r="I156" s="155"/>
      <c r="J156" s="233"/>
      <c r="K156" s="153"/>
      <c r="L156" s="192"/>
      <c r="M156" s="153"/>
    </row>
    <row r="157" spans="1:13" ht="27" customHeight="1" x14ac:dyDescent="0.25">
      <c r="A157" s="93"/>
      <c r="B157" s="105"/>
      <c r="C157" s="2" t="s">
        <v>203</v>
      </c>
      <c r="D157" s="73">
        <v>19440.099999999999</v>
      </c>
      <c r="E157" s="73">
        <v>12017.5</v>
      </c>
      <c r="F157" s="73">
        <v>5684.7</v>
      </c>
      <c r="G157" s="7">
        <f t="shared" si="127"/>
        <v>0.29242133528119713</v>
      </c>
      <c r="H157" s="186"/>
      <c r="I157" s="155"/>
      <c r="J157" s="233"/>
      <c r="K157" s="153"/>
      <c r="L157" s="192"/>
      <c r="M157" s="153"/>
    </row>
    <row r="158" spans="1:13" ht="27" customHeight="1" x14ac:dyDescent="0.25">
      <c r="A158" s="93"/>
      <c r="B158" s="105"/>
      <c r="C158" s="2" t="s">
        <v>205</v>
      </c>
      <c r="D158" s="31">
        <v>0</v>
      </c>
      <c r="E158" s="31">
        <v>0</v>
      </c>
      <c r="F158" s="31">
        <v>0</v>
      </c>
      <c r="G158" s="7">
        <v>0</v>
      </c>
      <c r="H158" s="186"/>
      <c r="I158" s="155"/>
      <c r="J158" s="233"/>
      <c r="K158" s="153"/>
      <c r="L158" s="192"/>
      <c r="M158" s="153"/>
    </row>
    <row r="159" spans="1:13" ht="30.75" customHeight="1" x14ac:dyDescent="0.25">
      <c r="A159" s="94"/>
      <c r="B159" s="106"/>
      <c r="C159" s="2" t="s">
        <v>207</v>
      </c>
      <c r="D159" s="31">
        <v>0</v>
      </c>
      <c r="E159" s="31">
        <v>0</v>
      </c>
      <c r="F159" s="31">
        <v>0</v>
      </c>
      <c r="G159" s="7">
        <v>0</v>
      </c>
      <c r="H159" s="187"/>
      <c r="I159" s="156"/>
      <c r="J159" s="234"/>
      <c r="K159" s="145"/>
      <c r="L159" s="193"/>
      <c r="M159" s="145"/>
    </row>
    <row r="160" spans="1:13" ht="20.25" customHeight="1" x14ac:dyDescent="0.25">
      <c r="A160" s="111" t="s">
        <v>52</v>
      </c>
      <c r="B160" s="235" t="s">
        <v>53</v>
      </c>
      <c r="C160" s="26" t="s">
        <v>199</v>
      </c>
      <c r="D160" s="38">
        <f>SUM(D161:D164)</f>
        <v>0</v>
      </c>
      <c r="E160" s="38">
        <f t="shared" ref="E160" si="132">SUM(E161:E164)</f>
        <v>0</v>
      </c>
      <c r="F160" s="38">
        <f t="shared" ref="F160" si="133">SUM(F161:F164)</f>
        <v>0</v>
      </c>
      <c r="G160" s="64">
        <v>0</v>
      </c>
      <c r="H160" s="194" t="s">
        <v>268</v>
      </c>
      <c r="I160" s="194" t="s">
        <v>313</v>
      </c>
      <c r="J160" s="221" t="s">
        <v>321</v>
      </c>
      <c r="K160" s="216" t="s">
        <v>3</v>
      </c>
      <c r="L160" s="224" t="s">
        <v>304</v>
      </c>
      <c r="M160" s="216">
        <v>809</v>
      </c>
    </row>
    <row r="161" spans="1:13" ht="18.75" customHeight="1" x14ac:dyDescent="0.25">
      <c r="A161" s="112"/>
      <c r="B161" s="236"/>
      <c r="C161" s="21" t="s">
        <v>201</v>
      </c>
      <c r="D161" s="37">
        <v>0</v>
      </c>
      <c r="E161" s="37">
        <v>0</v>
      </c>
      <c r="F161" s="37">
        <v>0</v>
      </c>
      <c r="G161" s="55">
        <v>0</v>
      </c>
      <c r="H161" s="195"/>
      <c r="I161" s="195"/>
      <c r="J161" s="222"/>
      <c r="K161" s="217"/>
      <c r="L161" s="225"/>
      <c r="M161" s="217"/>
    </row>
    <row r="162" spans="1:13" ht="20.25" customHeight="1" x14ac:dyDescent="0.25">
      <c r="A162" s="112"/>
      <c r="B162" s="236"/>
      <c r="C162" s="21" t="s">
        <v>203</v>
      </c>
      <c r="D162" s="37">
        <v>0</v>
      </c>
      <c r="E162" s="37">
        <v>0</v>
      </c>
      <c r="F162" s="37">
        <v>0</v>
      </c>
      <c r="G162" s="55">
        <v>0</v>
      </c>
      <c r="H162" s="195"/>
      <c r="I162" s="195"/>
      <c r="J162" s="222"/>
      <c r="K162" s="217"/>
      <c r="L162" s="225"/>
      <c r="M162" s="217"/>
    </row>
    <row r="163" spans="1:13" ht="23.25" customHeight="1" x14ac:dyDescent="0.25">
      <c r="A163" s="112"/>
      <c r="B163" s="236"/>
      <c r="C163" s="21" t="s">
        <v>205</v>
      </c>
      <c r="D163" s="37">
        <v>0</v>
      </c>
      <c r="E163" s="37">
        <v>0</v>
      </c>
      <c r="F163" s="37">
        <v>0</v>
      </c>
      <c r="G163" s="55">
        <v>0</v>
      </c>
      <c r="H163" s="195"/>
      <c r="I163" s="195"/>
      <c r="J163" s="222"/>
      <c r="K163" s="217"/>
      <c r="L163" s="225"/>
      <c r="M163" s="217"/>
    </row>
    <row r="164" spans="1:13" ht="20.25" customHeight="1" x14ac:dyDescent="0.25">
      <c r="A164" s="113"/>
      <c r="B164" s="237"/>
      <c r="C164" s="21" t="s">
        <v>207</v>
      </c>
      <c r="D164" s="37">
        <v>0</v>
      </c>
      <c r="E164" s="37">
        <v>0</v>
      </c>
      <c r="F164" s="37">
        <v>0</v>
      </c>
      <c r="G164" s="55">
        <v>0</v>
      </c>
      <c r="H164" s="196"/>
      <c r="I164" s="196"/>
      <c r="J164" s="223"/>
      <c r="K164" s="218"/>
      <c r="L164" s="226"/>
      <c r="M164" s="218"/>
    </row>
    <row r="165" spans="1:13" ht="21.75" customHeight="1" x14ac:dyDescent="0.25">
      <c r="A165" s="111" t="s">
        <v>54</v>
      </c>
      <c r="B165" s="235" t="s">
        <v>55</v>
      </c>
      <c r="C165" s="26" t="s">
        <v>199</v>
      </c>
      <c r="D165" s="38">
        <f>SUM(D166:D169)</f>
        <v>0</v>
      </c>
      <c r="E165" s="38">
        <f t="shared" ref="E165:F165" si="134">SUM(E166:E169)</f>
        <v>0</v>
      </c>
      <c r="F165" s="38">
        <f t="shared" si="134"/>
        <v>0</v>
      </c>
      <c r="G165" s="64">
        <v>0</v>
      </c>
      <c r="H165" s="227" t="s">
        <v>222</v>
      </c>
      <c r="I165" s="228" t="s">
        <v>314</v>
      </c>
      <c r="J165" s="219" t="s">
        <v>304</v>
      </c>
      <c r="K165" s="216" t="s">
        <v>3</v>
      </c>
      <c r="L165" s="219" t="s">
        <v>304</v>
      </c>
      <c r="M165" s="220">
        <v>809</v>
      </c>
    </row>
    <row r="166" spans="1:13" ht="20.25" customHeight="1" x14ac:dyDescent="0.25">
      <c r="A166" s="112"/>
      <c r="B166" s="236"/>
      <c r="C166" s="25" t="s">
        <v>201</v>
      </c>
      <c r="D166" s="37">
        <v>0</v>
      </c>
      <c r="E166" s="37">
        <v>0</v>
      </c>
      <c r="F166" s="37">
        <v>0</v>
      </c>
      <c r="G166" s="55">
        <v>0</v>
      </c>
      <c r="H166" s="227"/>
      <c r="I166" s="228"/>
      <c r="J166" s="219"/>
      <c r="K166" s="217"/>
      <c r="L166" s="219"/>
      <c r="M166" s="220"/>
    </row>
    <row r="167" spans="1:13" ht="16.5" customHeight="1" x14ac:dyDescent="0.25">
      <c r="A167" s="112"/>
      <c r="B167" s="236"/>
      <c r="C167" s="25" t="s">
        <v>203</v>
      </c>
      <c r="D167" s="37">
        <v>0</v>
      </c>
      <c r="E167" s="37">
        <v>0</v>
      </c>
      <c r="F167" s="37">
        <v>0</v>
      </c>
      <c r="G167" s="55">
        <v>0</v>
      </c>
      <c r="H167" s="227"/>
      <c r="I167" s="228"/>
      <c r="J167" s="219"/>
      <c r="K167" s="217"/>
      <c r="L167" s="219"/>
      <c r="M167" s="220"/>
    </row>
    <row r="168" spans="1:13" ht="17.25" customHeight="1" x14ac:dyDescent="0.25">
      <c r="A168" s="112"/>
      <c r="B168" s="236"/>
      <c r="C168" s="25" t="s">
        <v>205</v>
      </c>
      <c r="D168" s="37">
        <v>0</v>
      </c>
      <c r="E168" s="37">
        <v>0</v>
      </c>
      <c r="F168" s="37">
        <v>0</v>
      </c>
      <c r="G168" s="55">
        <v>0</v>
      </c>
      <c r="H168" s="227"/>
      <c r="I168" s="228"/>
      <c r="J168" s="219"/>
      <c r="K168" s="217"/>
      <c r="L168" s="219"/>
      <c r="M168" s="220"/>
    </row>
    <row r="169" spans="1:13" ht="17.25" customHeight="1" x14ac:dyDescent="0.25">
      <c r="A169" s="113"/>
      <c r="B169" s="237"/>
      <c r="C169" s="25" t="s">
        <v>207</v>
      </c>
      <c r="D169" s="37">
        <v>0</v>
      </c>
      <c r="E169" s="37">
        <v>0</v>
      </c>
      <c r="F169" s="37">
        <v>0</v>
      </c>
      <c r="G169" s="55">
        <v>0</v>
      </c>
      <c r="H169" s="227"/>
      <c r="I169" s="228"/>
      <c r="J169" s="219"/>
      <c r="K169" s="218"/>
      <c r="L169" s="219"/>
      <c r="M169" s="220"/>
    </row>
    <row r="170" spans="1:13" ht="24.75" customHeight="1" x14ac:dyDescent="0.25">
      <c r="A170" s="117" t="s">
        <v>56</v>
      </c>
      <c r="B170" s="210" t="s">
        <v>57</v>
      </c>
      <c r="C170" s="65" t="s">
        <v>199</v>
      </c>
      <c r="D170" s="66">
        <f>SUM(D171:D174)</f>
        <v>200753.07769000001</v>
      </c>
      <c r="E170" s="66">
        <f t="shared" ref="E170" si="135">SUM(E171:E174)</f>
        <v>141667.67635000002</v>
      </c>
      <c r="F170" s="66">
        <f t="shared" ref="F170" si="136">SUM(F171:F174)</f>
        <v>76187.929640000002</v>
      </c>
      <c r="G170" s="67">
        <f>F170/D170</f>
        <v>0.37951064320741473</v>
      </c>
      <c r="H170" s="238"/>
      <c r="I170" s="42" t="s">
        <v>401</v>
      </c>
      <c r="J170" s="8">
        <f>SUM(J171:J173)</f>
        <v>26</v>
      </c>
      <c r="K170" s="167" t="s">
        <v>315</v>
      </c>
      <c r="L170" s="166"/>
      <c r="M170" s="167"/>
    </row>
    <row r="171" spans="1:13" ht="23.25" customHeight="1" x14ac:dyDescent="0.25">
      <c r="A171" s="118"/>
      <c r="B171" s="211"/>
      <c r="C171" s="10" t="s">
        <v>201</v>
      </c>
      <c r="D171" s="34">
        <f t="shared" ref="D171:F174" si="137">D176+D206+D236+D276+D291+D306+D331</f>
        <v>129558.60236999999</v>
      </c>
      <c r="E171" s="34">
        <f t="shared" si="137"/>
        <v>86509.87635000002</v>
      </c>
      <c r="F171" s="34">
        <f t="shared" si="137"/>
        <v>64222.170170000005</v>
      </c>
      <c r="G171" s="59">
        <f>F171/D171</f>
        <v>0.49569977597157994</v>
      </c>
      <c r="H171" s="239"/>
      <c r="I171" s="42" t="s">
        <v>202</v>
      </c>
      <c r="J171" s="8">
        <f>J176+J206+J236+J276+J291+J306+J331</f>
        <v>4</v>
      </c>
      <c r="K171" s="167"/>
      <c r="L171" s="166"/>
      <c r="M171" s="167"/>
    </row>
    <row r="172" spans="1:13" ht="21" customHeight="1" x14ac:dyDescent="0.25">
      <c r="A172" s="118"/>
      <c r="B172" s="211"/>
      <c r="C172" s="10" t="s">
        <v>203</v>
      </c>
      <c r="D172" s="34">
        <f t="shared" si="137"/>
        <v>71059.8</v>
      </c>
      <c r="E172" s="34">
        <f t="shared" si="137"/>
        <v>55157.799999999996</v>
      </c>
      <c r="F172" s="34">
        <f t="shared" si="137"/>
        <v>11965.759470000001</v>
      </c>
      <c r="G172" s="59">
        <f>F172/D172</f>
        <v>0.16838999645369113</v>
      </c>
      <c r="H172" s="239"/>
      <c r="I172" s="42" t="s">
        <v>204</v>
      </c>
      <c r="J172" s="8">
        <f>J177+J207+J237+J277+J292+J307+J332</f>
        <v>12</v>
      </c>
      <c r="K172" s="167"/>
      <c r="L172" s="166"/>
      <c r="M172" s="167"/>
    </row>
    <row r="173" spans="1:13" ht="24.75" customHeight="1" x14ac:dyDescent="0.25">
      <c r="A173" s="118"/>
      <c r="B173" s="211"/>
      <c r="C173" s="10" t="s">
        <v>205</v>
      </c>
      <c r="D173" s="34">
        <f t="shared" si="137"/>
        <v>0</v>
      </c>
      <c r="E173" s="34">
        <f t="shared" si="137"/>
        <v>0</v>
      </c>
      <c r="F173" s="34">
        <f t="shared" si="137"/>
        <v>0</v>
      </c>
      <c r="G173" s="59">
        <v>0</v>
      </c>
      <c r="H173" s="239"/>
      <c r="I173" s="42" t="s">
        <v>206</v>
      </c>
      <c r="J173" s="8">
        <f>J178+J208+J238+J278+J293+J308+J333</f>
        <v>10</v>
      </c>
      <c r="K173" s="167"/>
      <c r="L173" s="166"/>
      <c r="M173" s="167"/>
    </row>
    <row r="174" spans="1:13" ht="26.25" customHeight="1" x14ac:dyDescent="0.25">
      <c r="A174" s="119"/>
      <c r="B174" s="212"/>
      <c r="C174" s="10" t="s">
        <v>207</v>
      </c>
      <c r="D174" s="34">
        <f t="shared" si="137"/>
        <v>134.67532</v>
      </c>
      <c r="E174" s="34">
        <f t="shared" si="137"/>
        <v>0</v>
      </c>
      <c r="F174" s="34">
        <f t="shared" si="137"/>
        <v>0</v>
      </c>
      <c r="G174" s="59">
        <f t="shared" ref="G174:G211" si="138">F174/D174</f>
        <v>0</v>
      </c>
      <c r="H174" s="240"/>
      <c r="I174" s="42" t="s">
        <v>208</v>
      </c>
      <c r="J174" s="9">
        <f>(J171+0.5*J172)/J170</f>
        <v>0.38461538461538464</v>
      </c>
      <c r="K174" s="167"/>
      <c r="L174" s="166"/>
      <c r="M174" s="167"/>
    </row>
    <row r="175" spans="1:13" ht="25.5" customHeight="1" x14ac:dyDescent="0.25">
      <c r="A175" s="114" t="s">
        <v>58</v>
      </c>
      <c r="B175" s="207" t="s">
        <v>59</v>
      </c>
      <c r="C175" s="24" t="s">
        <v>199</v>
      </c>
      <c r="D175" s="36">
        <f>SUM(D176:D179)</f>
        <v>55565.8</v>
      </c>
      <c r="E175" s="36">
        <f t="shared" ref="E175" si="139">SUM(E176:E179)</f>
        <v>37467.565650000004</v>
      </c>
      <c r="F175" s="36">
        <f t="shared" ref="F175" si="140">SUM(F176:F179)</f>
        <v>37467.565650000004</v>
      </c>
      <c r="G175" s="61">
        <f>F175/D175</f>
        <v>0.67429184228428285</v>
      </c>
      <c r="H175" s="204" t="s">
        <v>269</v>
      </c>
      <c r="I175" s="44" t="s">
        <v>401</v>
      </c>
      <c r="J175" s="13">
        <f>SUM(J176:J178)</f>
        <v>5</v>
      </c>
      <c r="K175" s="197" t="s">
        <v>316</v>
      </c>
      <c r="L175" s="243"/>
      <c r="M175" s="197"/>
    </row>
    <row r="176" spans="1:13" ht="25.5" customHeight="1" x14ac:dyDescent="0.25">
      <c r="A176" s="115"/>
      <c r="B176" s="208"/>
      <c r="C176" s="17" t="s">
        <v>201</v>
      </c>
      <c r="D176" s="36">
        <f>D181+D186+D191+D196+D201</f>
        <v>55565.8</v>
      </c>
      <c r="E176" s="36">
        <f t="shared" ref="E176:F176" si="141">E181+E186+E191+E196+E201</f>
        <v>37467.565650000004</v>
      </c>
      <c r="F176" s="36">
        <f t="shared" si="141"/>
        <v>37467.565650000004</v>
      </c>
      <c r="G176" s="61">
        <f t="shared" si="138"/>
        <v>0.67429184228428285</v>
      </c>
      <c r="H176" s="241"/>
      <c r="I176" s="44" t="s">
        <v>202</v>
      </c>
      <c r="J176" s="54">
        <f>COUNTIF($J$180:$J$204,"да")</f>
        <v>1</v>
      </c>
      <c r="K176" s="197"/>
      <c r="L176" s="243"/>
      <c r="M176" s="197"/>
    </row>
    <row r="177" spans="1:13" ht="25.5" customHeight="1" x14ac:dyDescent="0.25">
      <c r="A177" s="115"/>
      <c r="B177" s="208"/>
      <c r="C177" s="17" t="s">
        <v>203</v>
      </c>
      <c r="D177" s="36">
        <f t="shared" ref="D177:D179" si="142">D182+D187+D192+D197+D202</f>
        <v>0</v>
      </c>
      <c r="E177" s="36">
        <f t="shared" ref="E177:F179" si="143">E182+E187+E192+E197+E202</f>
        <v>0</v>
      </c>
      <c r="F177" s="36">
        <f t="shared" si="143"/>
        <v>0</v>
      </c>
      <c r="G177" s="61">
        <v>0</v>
      </c>
      <c r="H177" s="241"/>
      <c r="I177" s="44" t="s">
        <v>204</v>
      </c>
      <c r="J177" s="54">
        <f>COUNTIF($J$180:$J$204,"частично")</f>
        <v>3</v>
      </c>
      <c r="K177" s="197"/>
      <c r="L177" s="243"/>
      <c r="M177" s="197"/>
    </row>
    <row r="178" spans="1:13" ht="25.5" customHeight="1" x14ac:dyDescent="0.25">
      <c r="A178" s="115"/>
      <c r="B178" s="208"/>
      <c r="C178" s="17" t="s">
        <v>205</v>
      </c>
      <c r="D178" s="36">
        <f t="shared" si="142"/>
        <v>0</v>
      </c>
      <c r="E178" s="36">
        <f t="shared" si="143"/>
        <v>0</v>
      </c>
      <c r="F178" s="36">
        <f t="shared" si="143"/>
        <v>0</v>
      </c>
      <c r="G178" s="61">
        <v>0</v>
      </c>
      <c r="H178" s="241"/>
      <c r="I178" s="44" t="s">
        <v>206</v>
      </c>
      <c r="J178" s="54">
        <f>COUNTIF($J$180:$J$204,"нет")</f>
        <v>1</v>
      </c>
      <c r="K178" s="197"/>
      <c r="L178" s="243"/>
      <c r="M178" s="197"/>
    </row>
    <row r="179" spans="1:13" ht="25.5" customHeight="1" x14ac:dyDescent="0.25">
      <c r="A179" s="116"/>
      <c r="B179" s="209"/>
      <c r="C179" s="17" t="s">
        <v>207</v>
      </c>
      <c r="D179" s="36">
        <f t="shared" si="142"/>
        <v>0</v>
      </c>
      <c r="E179" s="36">
        <f t="shared" si="143"/>
        <v>0</v>
      </c>
      <c r="F179" s="36">
        <f t="shared" si="143"/>
        <v>0</v>
      </c>
      <c r="G179" s="61">
        <v>0</v>
      </c>
      <c r="H179" s="242"/>
      <c r="I179" s="44" t="s">
        <v>208</v>
      </c>
      <c r="J179" s="14">
        <f>(J176+0.5*J177)/J175</f>
        <v>0.5</v>
      </c>
      <c r="K179" s="197"/>
      <c r="L179" s="243"/>
      <c r="M179" s="197"/>
    </row>
    <row r="180" spans="1:13" ht="15" customHeight="1" x14ac:dyDescent="0.25">
      <c r="A180" s="92" t="s">
        <v>60</v>
      </c>
      <c r="B180" s="104" t="s">
        <v>61</v>
      </c>
      <c r="C180" s="28" t="s">
        <v>199</v>
      </c>
      <c r="D180" s="33">
        <f>SUM(D181:D184)</f>
        <v>6000</v>
      </c>
      <c r="E180" s="33">
        <f t="shared" ref="E180" si="144">SUM(E181:E184)</f>
        <v>6000</v>
      </c>
      <c r="F180" s="33">
        <f t="shared" ref="F180" si="145">SUM(F181:F184)</f>
        <v>6000</v>
      </c>
      <c r="G180" s="57">
        <f>F180/D180</f>
        <v>1</v>
      </c>
      <c r="H180" s="185" t="s">
        <v>223</v>
      </c>
      <c r="I180" s="185" t="s">
        <v>376</v>
      </c>
      <c r="J180" s="181" t="s">
        <v>321</v>
      </c>
      <c r="K180" s="144" t="s">
        <v>317</v>
      </c>
      <c r="L180" s="181" t="s">
        <v>304</v>
      </c>
      <c r="M180" s="102">
        <v>809</v>
      </c>
    </row>
    <row r="181" spans="1:13" x14ac:dyDescent="0.25">
      <c r="A181" s="93"/>
      <c r="B181" s="105"/>
      <c r="C181" s="2" t="s">
        <v>201</v>
      </c>
      <c r="D181" s="73">
        <v>6000</v>
      </c>
      <c r="E181" s="32">
        <v>6000</v>
      </c>
      <c r="F181" s="32">
        <v>6000</v>
      </c>
      <c r="G181" s="7">
        <f t="shared" ref="G181:G186" si="146">F181/D181</f>
        <v>1</v>
      </c>
      <c r="H181" s="186"/>
      <c r="I181" s="186"/>
      <c r="J181" s="182"/>
      <c r="K181" s="153"/>
      <c r="L181" s="182"/>
      <c r="M181" s="102"/>
    </row>
    <row r="182" spans="1:13" x14ac:dyDescent="0.25">
      <c r="A182" s="93"/>
      <c r="B182" s="105"/>
      <c r="C182" s="2" t="s">
        <v>203</v>
      </c>
      <c r="D182" s="73">
        <v>0</v>
      </c>
      <c r="E182" s="73">
        <v>0</v>
      </c>
      <c r="F182" s="32">
        <v>0</v>
      </c>
      <c r="G182" s="7">
        <v>0</v>
      </c>
      <c r="H182" s="186"/>
      <c r="I182" s="186"/>
      <c r="J182" s="182"/>
      <c r="K182" s="153"/>
      <c r="L182" s="182"/>
      <c r="M182" s="102"/>
    </row>
    <row r="183" spans="1:13" x14ac:dyDescent="0.25">
      <c r="A183" s="93"/>
      <c r="B183" s="105"/>
      <c r="C183" s="2" t="s">
        <v>205</v>
      </c>
      <c r="D183" s="73">
        <v>0</v>
      </c>
      <c r="E183" s="73">
        <v>0</v>
      </c>
      <c r="F183" s="32">
        <v>0</v>
      </c>
      <c r="G183" s="7">
        <v>0</v>
      </c>
      <c r="H183" s="186"/>
      <c r="I183" s="186"/>
      <c r="J183" s="182"/>
      <c r="K183" s="153"/>
      <c r="L183" s="182"/>
      <c r="M183" s="102"/>
    </row>
    <row r="184" spans="1:13" x14ac:dyDescent="0.25">
      <c r="A184" s="94"/>
      <c r="B184" s="106"/>
      <c r="C184" s="2" t="s">
        <v>207</v>
      </c>
      <c r="D184" s="73">
        <v>0</v>
      </c>
      <c r="E184" s="73">
        <v>0</v>
      </c>
      <c r="F184" s="32">
        <v>0</v>
      </c>
      <c r="G184" s="7">
        <v>0</v>
      </c>
      <c r="H184" s="187"/>
      <c r="I184" s="187"/>
      <c r="J184" s="183"/>
      <c r="K184" s="145"/>
      <c r="L184" s="183"/>
      <c r="M184" s="102"/>
    </row>
    <row r="185" spans="1:13" ht="15" customHeight="1" x14ac:dyDescent="0.25">
      <c r="A185" s="120" t="s">
        <v>62</v>
      </c>
      <c r="B185" s="104" t="s">
        <v>63</v>
      </c>
      <c r="C185" s="28" t="s">
        <v>199</v>
      </c>
      <c r="D185" s="74">
        <f>SUM(D186:D189)</f>
        <v>3600</v>
      </c>
      <c r="E185" s="74">
        <f t="shared" ref="E185" si="147">SUM(E186:E189)</f>
        <v>3600</v>
      </c>
      <c r="F185" s="33">
        <f t="shared" ref="F185" si="148">SUM(F186:F189)</f>
        <v>3600</v>
      </c>
      <c r="G185" s="57">
        <f>F185/D185</f>
        <v>1</v>
      </c>
      <c r="H185" s="185" t="s">
        <v>224</v>
      </c>
      <c r="I185" s="185" t="s">
        <v>375</v>
      </c>
      <c r="J185" s="181" t="s">
        <v>321</v>
      </c>
      <c r="K185" s="144" t="s">
        <v>317</v>
      </c>
      <c r="L185" s="136" t="s">
        <v>304</v>
      </c>
      <c r="M185" s="102">
        <v>809</v>
      </c>
    </row>
    <row r="186" spans="1:13" ht="15" customHeight="1" x14ac:dyDescent="0.25">
      <c r="A186" s="121"/>
      <c r="B186" s="105"/>
      <c r="C186" s="2" t="s">
        <v>201</v>
      </c>
      <c r="D186" s="73">
        <v>3600</v>
      </c>
      <c r="E186" s="73">
        <v>3600</v>
      </c>
      <c r="F186" s="32">
        <v>3600</v>
      </c>
      <c r="G186" s="7">
        <f t="shared" si="146"/>
        <v>1</v>
      </c>
      <c r="H186" s="186"/>
      <c r="I186" s="186"/>
      <c r="J186" s="182"/>
      <c r="K186" s="153"/>
      <c r="L186" s="136"/>
      <c r="M186" s="102"/>
    </row>
    <row r="187" spans="1:13" x14ac:dyDescent="0.25">
      <c r="A187" s="121"/>
      <c r="B187" s="105"/>
      <c r="C187" s="2" t="s">
        <v>203</v>
      </c>
      <c r="D187" s="73">
        <v>0</v>
      </c>
      <c r="E187" s="73">
        <v>0</v>
      </c>
      <c r="F187" s="32">
        <v>0</v>
      </c>
      <c r="G187" s="7">
        <v>0</v>
      </c>
      <c r="H187" s="186"/>
      <c r="I187" s="186"/>
      <c r="J187" s="182"/>
      <c r="K187" s="153"/>
      <c r="L187" s="136"/>
      <c r="M187" s="102"/>
    </row>
    <row r="188" spans="1:13" x14ac:dyDescent="0.25">
      <c r="A188" s="121"/>
      <c r="B188" s="105"/>
      <c r="C188" s="2" t="s">
        <v>205</v>
      </c>
      <c r="D188" s="73">
        <v>0</v>
      </c>
      <c r="E188" s="73">
        <v>0</v>
      </c>
      <c r="F188" s="32">
        <v>0</v>
      </c>
      <c r="G188" s="7">
        <v>0</v>
      </c>
      <c r="H188" s="186"/>
      <c r="I188" s="186"/>
      <c r="J188" s="182"/>
      <c r="K188" s="153"/>
      <c r="L188" s="136"/>
      <c r="M188" s="102"/>
    </row>
    <row r="189" spans="1:13" x14ac:dyDescent="0.25">
      <c r="A189" s="122"/>
      <c r="B189" s="106"/>
      <c r="C189" s="2" t="s">
        <v>207</v>
      </c>
      <c r="D189" s="73">
        <v>0</v>
      </c>
      <c r="E189" s="73">
        <v>0</v>
      </c>
      <c r="F189" s="32">
        <v>0</v>
      </c>
      <c r="G189" s="7">
        <v>0</v>
      </c>
      <c r="H189" s="187"/>
      <c r="I189" s="187"/>
      <c r="J189" s="183"/>
      <c r="K189" s="145"/>
      <c r="L189" s="136"/>
      <c r="M189" s="102"/>
    </row>
    <row r="190" spans="1:13" ht="22.5" customHeight="1" x14ac:dyDescent="0.25">
      <c r="A190" s="120" t="s">
        <v>64</v>
      </c>
      <c r="B190" s="104" t="s">
        <v>412</v>
      </c>
      <c r="C190" s="28" t="s">
        <v>199</v>
      </c>
      <c r="D190" s="74">
        <f>SUM(D191:D194)</f>
        <v>12965.8</v>
      </c>
      <c r="E190" s="74">
        <f t="shared" ref="E190" si="149">SUM(E191:E194)</f>
        <v>313.48865000000001</v>
      </c>
      <c r="F190" s="33">
        <f t="shared" ref="F190" si="150">SUM(F191:F194)</f>
        <v>313.48865000000001</v>
      </c>
      <c r="G190" s="57">
        <f>F190/D190</f>
        <v>2.4178118588903116E-2</v>
      </c>
      <c r="H190" s="185" t="s">
        <v>225</v>
      </c>
      <c r="I190" s="178" t="s">
        <v>413</v>
      </c>
      <c r="J190" s="181" t="s">
        <v>305</v>
      </c>
      <c r="K190" s="144" t="s">
        <v>3</v>
      </c>
      <c r="L190" s="136" t="s">
        <v>319</v>
      </c>
      <c r="M190" s="102">
        <v>809</v>
      </c>
    </row>
    <row r="191" spans="1:13" ht="21.75" customHeight="1" x14ac:dyDescent="0.25">
      <c r="A191" s="121"/>
      <c r="B191" s="105"/>
      <c r="C191" s="2" t="s">
        <v>201</v>
      </c>
      <c r="D191" s="73">
        <v>12965.8</v>
      </c>
      <c r="E191" s="76">
        <v>313.48865000000001</v>
      </c>
      <c r="F191" s="76">
        <v>313.48865000000001</v>
      </c>
      <c r="G191" s="7">
        <f t="shared" si="138"/>
        <v>2.4178118588903116E-2</v>
      </c>
      <c r="H191" s="186"/>
      <c r="I191" s="179"/>
      <c r="J191" s="182"/>
      <c r="K191" s="153"/>
      <c r="L191" s="136"/>
      <c r="M191" s="102"/>
    </row>
    <row r="192" spans="1:13" ht="22.5" customHeight="1" x14ac:dyDescent="0.25">
      <c r="A192" s="121"/>
      <c r="B192" s="105"/>
      <c r="C192" s="2" t="s">
        <v>203</v>
      </c>
      <c r="D192" s="73">
        <v>0</v>
      </c>
      <c r="E192" s="73">
        <v>0</v>
      </c>
      <c r="F192" s="31">
        <v>0</v>
      </c>
      <c r="G192" s="7">
        <v>0</v>
      </c>
      <c r="H192" s="186"/>
      <c r="I192" s="179"/>
      <c r="J192" s="182"/>
      <c r="K192" s="153"/>
      <c r="L192" s="136"/>
      <c r="M192" s="102"/>
    </row>
    <row r="193" spans="1:13" ht="21" customHeight="1" x14ac:dyDescent="0.25">
      <c r="A193" s="121"/>
      <c r="B193" s="105"/>
      <c r="C193" s="2" t="s">
        <v>205</v>
      </c>
      <c r="D193" s="73">
        <v>0</v>
      </c>
      <c r="E193" s="73">
        <v>0</v>
      </c>
      <c r="F193" s="31">
        <v>0</v>
      </c>
      <c r="G193" s="7">
        <v>0</v>
      </c>
      <c r="H193" s="186"/>
      <c r="I193" s="179"/>
      <c r="J193" s="182"/>
      <c r="K193" s="153"/>
      <c r="L193" s="136"/>
      <c r="M193" s="102"/>
    </row>
    <row r="194" spans="1:13" ht="22.5" customHeight="1" x14ac:dyDescent="0.25">
      <c r="A194" s="122"/>
      <c r="B194" s="106"/>
      <c r="C194" s="2" t="s">
        <v>207</v>
      </c>
      <c r="D194" s="73">
        <v>0</v>
      </c>
      <c r="E194" s="73">
        <v>0</v>
      </c>
      <c r="F194" s="31">
        <v>0</v>
      </c>
      <c r="G194" s="7">
        <v>0</v>
      </c>
      <c r="H194" s="187"/>
      <c r="I194" s="180"/>
      <c r="J194" s="183"/>
      <c r="K194" s="145"/>
      <c r="L194" s="136"/>
      <c r="M194" s="102"/>
    </row>
    <row r="195" spans="1:13" ht="15" customHeight="1" x14ac:dyDescent="0.25">
      <c r="A195" s="92" t="s">
        <v>65</v>
      </c>
      <c r="B195" s="104" t="s">
        <v>66</v>
      </c>
      <c r="C195" s="28" t="s">
        <v>199</v>
      </c>
      <c r="D195" s="74">
        <f>SUM(D196:D199)</f>
        <v>30000</v>
      </c>
      <c r="E195" s="74">
        <f t="shared" ref="E195" si="151">SUM(E196:E199)</f>
        <v>24920.799999999999</v>
      </c>
      <c r="F195" s="33">
        <f t="shared" ref="F195" si="152">SUM(F196:F199)</f>
        <v>24920.799999999999</v>
      </c>
      <c r="G195" s="57">
        <f>F195/D195</f>
        <v>0.83069333333333328</v>
      </c>
      <c r="H195" s="185" t="s">
        <v>320</v>
      </c>
      <c r="I195" s="154" t="s">
        <v>322</v>
      </c>
      <c r="J195" s="181" t="s">
        <v>321</v>
      </c>
      <c r="K195" s="144" t="s">
        <v>226</v>
      </c>
      <c r="L195" s="136" t="s">
        <v>304</v>
      </c>
      <c r="M195" s="144">
        <v>809</v>
      </c>
    </row>
    <row r="196" spans="1:13" x14ac:dyDescent="0.25">
      <c r="A196" s="93"/>
      <c r="B196" s="105"/>
      <c r="C196" s="2" t="s">
        <v>201</v>
      </c>
      <c r="D196" s="73">
        <v>30000</v>
      </c>
      <c r="E196" s="73">
        <v>24920.799999999999</v>
      </c>
      <c r="F196" s="73">
        <v>24920.799999999999</v>
      </c>
      <c r="G196" s="7">
        <f t="shared" si="138"/>
        <v>0.83069333333333328</v>
      </c>
      <c r="H196" s="186"/>
      <c r="I196" s="155"/>
      <c r="J196" s="182"/>
      <c r="K196" s="153"/>
      <c r="L196" s="136"/>
      <c r="M196" s="153"/>
    </row>
    <row r="197" spans="1:13" x14ac:dyDescent="0.25">
      <c r="A197" s="93"/>
      <c r="B197" s="105"/>
      <c r="C197" s="2" t="s">
        <v>203</v>
      </c>
      <c r="D197" s="73">
        <v>0</v>
      </c>
      <c r="E197" s="73">
        <v>0</v>
      </c>
      <c r="F197" s="31">
        <v>0</v>
      </c>
      <c r="G197" s="7">
        <v>0</v>
      </c>
      <c r="H197" s="186"/>
      <c r="I197" s="155"/>
      <c r="J197" s="182"/>
      <c r="K197" s="153"/>
      <c r="L197" s="136"/>
      <c r="M197" s="153"/>
    </row>
    <row r="198" spans="1:13" ht="15" customHeight="1" x14ac:dyDescent="0.25">
      <c r="A198" s="93"/>
      <c r="B198" s="105"/>
      <c r="C198" s="2" t="s">
        <v>205</v>
      </c>
      <c r="D198" s="73">
        <v>0</v>
      </c>
      <c r="E198" s="73">
        <v>0</v>
      </c>
      <c r="F198" s="31">
        <v>0</v>
      </c>
      <c r="G198" s="7">
        <v>0</v>
      </c>
      <c r="H198" s="186"/>
      <c r="I198" s="155"/>
      <c r="J198" s="182"/>
      <c r="K198" s="153"/>
      <c r="L198" s="136"/>
      <c r="M198" s="153"/>
    </row>
    <row r="199" spans="1:13" x14ac:dyDescent="0.25">
      <c r="A199" s="94"/>
      <c r="B199" s="106"/>
      <c r="C199" s="2" t="s">
        <v>207</v>
      </c>
      <c r="D199" s="73">
        <v>0</v>
      </c>
      <c r="E199" s="73">
        <v>0</v>
      </c>
      <c r="F199" s="31">
        <v>0</v>
      </c>
      <c r="G199" s="7">
        <v>0</v>
      </c>
      <c r="H199" s="187"/>
      <c r="I199" s="156"/>
      <c r="J199" s="183"/>
      <c r="K199" s="145"/>
      <c r="L199" s="136"/>
      <c r="M199" s="145"/>
    </row>
    <row r="200" spans="1:13" ht="15" customHeight="1" x14ac:dyDescent="0.25">
      <c r="A200" s="92" t="s">
        <v>67</v>
      </c>
      <c r="B200" s="104" t="s">
        <v>68</v>
      </c>
      <c r="C200" s="28" t="s">
        <v>199</v>
      </c>
      <c r="D200" s="74">
        <f>SUM(D201:D204)</f>
        <v>3000</v>
      </c>
      <c r="E200" s="74">
        <f t="shared" ref="E200" si="153">SUM(E201:E204)</f>
        <v>2633.277</v>
      </c>
      <c r="F200" s="33">
        <f t="shared" ref="F200" si="154">SUM(F201:F204)</f>
        <v>2633.277</v>
      </c>
      <c r="G200" s="57">
        <f>F200/D200</f>
        <v>0.87775900000000007</v>
      </c>
      <c r="H200" s="244" t="s">
        <v>227</v>
      </c>
      <c r="I200" s="245" t="s">
        <v>392</v>
      </c>
      <c r="J200" s="188" t="s">
        <v>318</v>
      </c>
      <c r="K200" s="144" t="s">
        <v>226</v>
      </c>
      <c r="L200" s="184" t="s">
        <v>382</v>
      </c>
      <c r="M200" s="102">
        <v>809</v>
      </c>
    </row>
    <row r="201" spans="1:13" x14ac:dyDescent="0.25">
      <c r="A201" s="93"/>
      <c r="B201" s="105"/>
      <c r="C201" s="2" t="s">
        <v>201</v>
      </c>
      <c r="D201" s="73">
        <v>3000</v>
      </c>
      <c r="E201" s="73">
        <v>2633.277</v>
      </c>
      <c r="F201" s="73">
        <v>2633.277</v>
      </c>
      <c r="G201" s="7">
        <f t="shared" si="138"/>
        <v>0.87775900000000007</v>
      </c>
      <c r="H201" s="244"/>
      <c r="I201" s="245"/>
      <c r="J201" s="189"/>
      <c r="K201" s="153"/>
      <c r="L201" s="184"/>
      <c r="M201" s="102"/>
    </row>
    <row r="202" spans="1:13" x14ac:dyDescent="0.25">
      <c r="A202" s="93"/>
      <c r="B202" s="105"/>
      <c r="C202" s="2" t="s">
        <v>203</v>
      </c>
      <c r="D202" s="73">
        <v>0</v>
      </c>
      <c r="E202" s="73">
        <v>0</v>
      </c>
      <c r="F202" s="31">
        <v>0</v>
      </c>
      <c r="G202" s="7">
        <v>0</v>
      </c>
      <c r="H202" s="244"/>
      <c r="I202" s="245"/>
      <c r="J202" s="189"/>
      <c r="K202" s="153"/>
      <c r="L202" s="184"/>
      <c r="M202" s="102"/>
    </row>
    <row r="203" spans="1:13" x14ac:dyDescent="0.25">
      <c r="A203" s="93"/>
      <c r="B203" s="105"/>
      <c r="C203" s="2" t="s">
        <v>205</v>
      </c>
      <c r="D203" s="31">
        <v>0</v>
      </c>
      <c r="E203" s="31">
        <v>0</v>
      </c>
      <c r="F203" s="31">
        <v>0</v>
      </c>
      <c r="G203" s="7">
        <v>0</v>
      </c>
      <c r="H203" s="244"/>
      <c r="I203" s="245"/>
      <c r="J203" s="189"/>
      <c r="K203" s="153"/>
      <c r="L203" s="184"/>
      <c r="M203" s="102"/>
    </row>
    <row r="204" spans="1:13" ht="15" customHeight="1" x14ac:dyDescent="0.25">
      <c r="A204" s="94"/>
      <c r="B204" s="106"/>
      <c r="C204" s="2" t="s">
        <v>207</v>
      </c>
      <c r="D204" s="31">
        <v>0</v>
      </c>
      <c r="E204" s="31">
        <v>0</v>
      </c>
      <c r="F204" s="31">
        <v>0</v>
      </c>
      <c r="G204" s="7">
        <v>0</v>
      </c>
      <c r="H204" s="244"/>
      <c r="I204" s="245"/>
      <c r="J204" s="190"/>
      <c r="K204" s="145"/>
      <c r="L204" s="184"/>
      <c r="M204" s="102"/>
    </row>
    <row r="205" spans="1:13" ht="22.5" customHeight="1" x14ac:dyDescent="0.25">
      <c r="A205" s="114" t="s">
        <v>69</v>
      </c>
      <c r="B205" s="207" t="s">
        <v>70</v>
      </c>
      <c r="C205" s="24" t="s">
        <v>199</v>
      </c>
      <c r="D205" s="36">
        <f>SUM(D206:D209)</f>
        <v>23595.39572</v>
      </c>
      <c r="E205" s="36">
        <f t="shared" ref="E205" si="155">SUM(E206:E209)</f>
        <v>7911.3756000000012</v>
      </c>
      <c r="F205" s="36">
        <f t="shared" ref="F205" si="156">SUM(F206:F209)</f>
        <v>7911.3756000000012</v>
      </c>
      <c r="G205" s="61">
        <f>F205/D205</f>
        <v>0.33529319422662351</v>
      </c>
      <c r="H205" s="170" t="s">
        <v>270</v>
      </c>
      <c r="I205" s="44" t="s">
        <v>401</v>
      </c>
      <c r="J205" s="13">
        <f>SUM(J206:J208)</f>
        <v>5</v>
      </c>
      <c r="K205" s="201" t="s">
        <v>323</v>
      </c>
      <c r="L205" s="243"/>
      <c r="M205" s="197"/>
    </row>
    <row r="206" spans="1:13" ht="22.5" customHeight="1" x14ac:dyDescent="0.25">
      <c r="A206" s="115"/>
      <c r="B206" s="208"/>
      <c r="C206" s="17" t="s">
        <v>201</v>
      </c>
      <c r="D206" s="36">
        <f>D211+D216+D221+D226+D231</f>
        <v>23595.39572</v>
      </c>
      <c r="E206" s="36">
        <f t="shared" ref="E206:F206" si="157">E211+E216+E221+E226+E231</f>
        <v>7911.3756000000012</v>
      </c>
      <c r="F206" s="36">
        <f t="shared" si="157"/>
        <v>7911.3756000000012</v>
      </c>
      <c r="G206" s="61">
        <f t="shared" si="138"/>
        <v>0.33529319422662351</v>
      </c>
      <c r="H206" s="170"/>
      <c r="I206" s="44" t="s">
        <v>202</v>
      </c>
      <c r="J206" s="54">
        <f>COUNTIF($J$210:$J$234,"да")</f>
        <v>2</v>
      </c>
      <c r="K206" s="202"/>
      <c r="L206" s="243"/>
      <c r="M206" s="197"/>
    </row>
    <row r="207" spans="1:13" ht="22.5" customHeight="1" x14ac:dyDescent="0.25">
      <c r="A207" s="115"/>
      <c r="B207" s="208"/>
      <c r="C207" s="17" t="s">
        <v>203</v>
      </c>
      <c r="D207" s="36">
        <f>D212+D217+D222+D227+D232</f>
        <v>0</v>
      </c>
      <c r="E207" s="36">
        <f t="shared" ref="E207:F207" si="158">E212+E217+E222+E227+E232</f>
        <v>0</v>
      </c>
      <c r="F207" s="36">
        <f t="shared" si="158"/>
        <v>0</v>
      </c>
      <c r="G207" s="61">
        <v>0</v>
      </c>
      <c r="H207" s="170"/>
      <c r="I207" s="44" t="s">
        <v>204</v>
      </c>
      <c r="J207" s="54">
        <f>COUNTIF($J$210:$J$234,"частично")</f>
        <v>0</v>
      </c>
      <c r="K207" s="202"/>
      <c r="L207" s="243"/>
      <c r="M207" s="197"/>
    </row>
    <row r="208" spans="1:13" ht="22.5" customHeight="1" x14ac:dyDescent="0.25">
      <c r="A208" s="115"/>
      <c r="B208" s="208"/>
      <c r="C208" s="17" t="s">
        <v>205</v>
      </c>
      <c r="D208" s="36">
        <f>D213+D218+D223+D228+D233</f>
        <v>0</v>
      </c>
      <c r="E208" s="36">
        <f t="shared" ref="E208:F208" si="159">E213+E218+E223+E228+E233</f>
        <v>0</v>
      </c>
      <c r="F208" s="36">
        <f t="shared" si="159"/>
        <v>0</v>
      </c>
      <c r="G208" s="61">
        <v>0</v>
      </c>
      <c r="H208" s="170"/>
      <c r="I208" s="44" t="s">
        <v>206</v>
      </c>
      <c r="J208" s="54">
        <f>COUNTIF($J$210:$J$234,"нет")</f>
        <v>3</v>
      </c>
      <c r="K208" s="202"/>
      <c r="L208" s="243"/>
      <c r="M208" s="197"/>
    </row>
    <row r="209" spans="1:13" ht="22.5" customHeight="1" x14ac:dyDescent="0.25">
      <c r="A209" s="116"/>
      <c r="B209" s="209"/>
      <c r="C209" s="17" t="s">
        <v>207</v>
      </c>
      <c r="D209" s="36">
        <f>D214+D219+D224+D229+D234</f>
        <v>0</v>
      </c>
      <c r="E209" s="36">
        <f t="shared" ref="E209:F209" si="160">E214+E219+E224+E229+E234</f>
        <v>0</v>
      </c>
      <c r="F209" s="36">
        <f t="shared" si="160"/>
        <v>0</v>
      </c>
      <c r="G209" s="61">
        <v>0</v>
      </c>
      <c r="H209" s="170"/>
      <c r="I209" s="44" t="s">
        <v>208</v>
      </c>
      <c r="J209" s="14">
        <f>(J206+0.5*J207)/J205</f>
        <v>0.4</v>
      </c>
      <c r="K209" s="203"/>
      <c r="L209" s="243"/>
      <c r="M209" s="197"/>
    </row>
    <row r="210" spans="1:13" ht="18.75" customHeight="1" x14ac:dyDescent="0.25">
      <c r="A210" s="123" t="s">
        <v>71</v>
      </c>
      <c r="B210" s="104" t="s">
        <v>72</v>
      </c>
      <c r="C210" s="28" t="s">
        <v>199</v>
      </c>
      <c r="D210" s="33">
        <f>SUM(D211:D214)</f>
        <v>4000</v>
      </c>
      <c r="E210" s="33">
        <f t="shared" ref="E210" si="161">SUM(E211:E214)</f>
        <v>3901.9304000000002</v>
      </c>
      <c r="F210" s="33">
        <f t="shared" ref="F210" si="162">SUM(F211:F214)</f>
        <v>3901.9304000000002</v>
      </c>
      <c r="G210" s="57">
        <f>F210/D210</f>
        <v>0.97548260000000009</v>
      </c>
      <c r="H210" s="244" t="s">
        <v>271</v>
      </c>
      <c r="I210" s="154" t="s">
        <v>393</v>
      </c>
      <c r="J210" s="136" t="s">
        <v>318</v>
      </c>
      <c r="K210" s="102" t="s">
        <v>228</v>
      </c>
      <c r="L210" s="136" t="s">
        <v>304</v>
      </c>
      <c r="M210" s="102">
        <v>809</v>
      </c>
    </row>
    <row r="211" spans="1:13" ht="18.75" customHeight="1" x14ac:dyDescent="0.25">
      <c r="A211" s="124"/>
      <c r="B211" s="105"/>
      <c r="C211" s="1" t="s">
        <v>201</v>
      </c>
      <c r="D211" s="73">
        <v>4000</v>
      </c>
      <c r="E211" s="73">
        <v>3901.9304000000002</v>
      </c>
      <c r="F211" s="73">
        <v>3901.9304000000002</v>
      </c>
      <c r="G211" s="7">
        <f t="shared" si="138"/>
        <v>0.97548260000000009</v>
      </c>
      <c r="H211" s="244"/>
      <c r="I211" s="155"/>
      <c r="J211" s="136"/>
      <c r="K211" s="102"/>
      <c r="L211" s="136"/>
      <c r="M211" s="102"/>
    </row>
    <row r="212" spans="1:13" ht="18.75" customHeight="1" x14ac:dyDescent="0.25">
      <c r="A212" s="124"/>
      <c r="B212" s="105"/>
      <c r="C212" s="1" t="s">
        <v>203</v>
      </c>
      <c r="D212" s="31">
        <v>0</v>
      </c>
      <c r="E212" s="31">
        <v>0</v>
      </c>
      <c r="F212" s="31">
        <v>0</v>
      </c>
      <c r="G212" s="7">
        <v>0</v>
      </c>
      <c r="H212" s="244"/>
      <c r="I212" s="155"/>
      <c r="J212" s="136"/>
      <c r="K212" s="102"/>
      <c r="L212" s="136"/>
      <c r="M212" s="102"/>
    </row>
    <row r="213" spans="1:13" ht="18.75" customHeight="1" x14ac:dyDescent="0.25">
      <c r="A213" s="124"/>
      <c r="B213" s="105"/>
      <c r="C213" s="1" t="s">
        <v>205</v>
      </c>
      <c r="D213" s="31">
        <v>0</v>
      </c>
      <c r="E213" s="31">
        <v>0</v>
      </c>
      <c r="F213" s="31">
        <v>0</v>
      </c>
      <c r="G213" s="7">
        <v>0</v>
      </c>
      <c r="H213" s="244"/>
      <c r="I213" s="155"/>
      <c r="J213" s="136"/>
      <c r="K213" s="102"/>
      <c r="L213" s="136"/>
      <c r="M213" s="102"/>
    </row>
    <row r="214" spans="1:13" ht="18.75" customHeight="1" x14ac:dyDescent="0.25">
      <c r="A214" s="125"/>
      <c r="B214" s="106"/>
      <c r="C214" s="1" t="s">
        <v>207</v>
      </c>
      <c r="D214" s="31">
        <v>0</v>
      </c>
      <c r="E214" s="31">
        <v>0</v>
      </c>
      <c r="F214" s="31">
        <v>0</v>
      </c>
      <c r="G214" s="7">
        <v>0</v>
      </c>
      <c r="H214" s="244"/>
      <c r="I214" s="156"/>
      <c r="J214" s="136"/>
      <c r="K214" s="102"/>
      <c r="L214" s="136"/>
      <c r="M214" s="102"/>
    </row>
    <row r="215" spans="1:13" ht="18.75" customHeight="1" x14ac:dyDescent="0.25">
      <c r="A215" s="92" t="s">
        <v>73</v>
      </c>
      <c r="B215" s="104" t="s">
        <v>74</v>
      </c>
      <c r="C215" s="28" t="s">
        <v>199</v>
      </c>
      <c r="D215" s="74">
        <f>SUM(D216:D219)</f>
        <v>9000</v>
      </c>
      <c r="E215" s="74">
        <f t="shared" ref="E215" si="163">SUM(E216:E219)</f>
        <v>1193.89345</v>
      </c>
      <c r="F215" s="74">
        <f t="shared" ref="F215" si="164">SUM(F216:F219)</f>
        <v>1193.89345</v>
      </c>
      <c r="G215" s="77">
        <f>F215/D215</f>
        <v>0.13265482777777779</v>
      </c>
      <c r="H215" s="244" t="s">
        <v>271</v>
      </c>
      <c r="I215" s="305" t="s">
        <v>394</v>
      </c>
      <c r="J215" s="249" t="s">
        <v>305</v>
      </c>
      <c r="K215" s="304" t="s">
        <v>228</v>
      </c>
      <c r="L215" s="184" t="s">
        <v>324</v>
      </c>
      <c r="M215" s="304">
        <v>809</v>
      </c>
    </row>
    <row r="216" spans="1:13" ht="18.75" customHeight="1" x14ac:dyDescent="0.25">
      <c r="A216" s="93"/>
      <c r="B216" s="105"/>
      <c r="C216" s="56" t="s">
        <v>201</v>
      </c>
      <c r="D216" s="73">
        <v>9000</v>
      </c>
      <c r="E216" s="73">
        <v>1193.89345</v>
      </c>
      <c r="F216" s="73">
        <v>1193.89345</v>
      </c>
      <c r="G216" s="78">
        <f t="shared" ref="G216" si="165">F216/D216</f>
        <v>0.13265482777777779</v>
      </c>
      <c r="H216" s="244"/>
      <c r="I216" s="306"/>
      <c r="J216" s="249"/>
      <c r="K216" s="304"/>
      <c r="L216" s="184"/>
      <c r="M216" s="304"/>
    </row>
    <row r="217" spans="1:13" ht="18.75" customHeight="1" x14ac:dyDescent="0.25">
      <c r="A217" s="93"/>
      <c r="B217" s="105"/>
      <c r="C217" s="56" t="s">
        <v>203</v>
      </c>
      <c r="D217" s="73">
        <v>0</v>
      </c>
      <c r="E217" s="73">
        <v>0</v>
      </c>
      <c r="F217" s="73">
        <v>0</v>
      </c>
      <c r="G217" s="78">
        <v>0</v>
      </c>
      <c r="H217" s="244"/>
      <c r="I217" s="306"/>
      <c r="J217" s="249"/>
      <c r="K217" s="304"/>
      <c r="L217" s="184"/>
      <c r="M217" s="304"/>
    </row>
    <row r="218" spans="1:13" ht="18.75" customHeight="1" x14ac:dyDescent="0.25">
      <c r="A218" s="93"/>
      <c r="B218" s="105"/>
      <c r="C218" s="56" t="s">
        <v>205</v>
      </c>
      <c r="D218" s="73">
        <v>0</v>
      </c>
      <c r="E218" s="73">
        <v>0</v>
      </c>
      <c r="F218" s="73">
        <v>0</v>
      </c>
      <c r="G218" s="78">
        <v>0</v>
      </c>
      <c r="H218" s="244"/>
      <c r="I218" s="306"/>
      <c r="J218" s="249"/>
      <c r="K218" s="304"/>
      <c r="L218" s="184"/>
      <c r="M218" s="304"/>
    </row>
    <row r="219" spans="1:13" ht="18.75" customHeight="1" x14ac:dyDescent="0.25">
      <c r="A219" s="94"/>
      <c r="B219" s="106"/>
      <c r="C219" s="56" t="s">
        <v>207</v>
      </c>
      <c r="D219" s="73">
        <v>0</v>
      </c>
      <c r="E219" s="73">
        <v>0</v>
      </c>
      <c r="F219" s="73">
        <v>0</v>
      </c>
      <c r="G219" s="78">
        <v>0</v>
      </c>
      <c r="H219" s="244"/>
      <c r="I219" s="307"/>
      <c r="J219" s="249"/>
      <c r="K219" s="304"/>
      <c r="L219" s="184"/>
      <c r="M219" s="304"/>
    </row>
    <row r="220" spans="1:13" ht="18.75" customHeight="1" x14ac:dyDescent="0.25">
      <c r="A220" s="92" t="s">
        <v>75</v>
      </c>
      <c r="B220" s="104" t="s">
        <v>76</v>
      </c>
      <c r="C220" s="28" t="s">
        <v>199</v>
      </c>
      <c r="D220" s="74">
        <f>SUM(D221:D224)</f>
        <v>3000</v>
      </c>
      <c r="E220" s="74">
        <f t="shared" ref="E220" si="166">SUM(E221:E224)</f>
        <v>2815.5517500000001</v>
      </c>
      <c r="F220" s="74">
        <f t="shared" ref="F220" si="167">SUM(F221:F224)</f>
        <v>2815.5517500000001</v>
      </c>
      <c r="G220" s="77">
        <f>F220/D220</f>
        <v>0.93851725000000008</v>
      </c>
      <c r="H220" s="244" t="s">
        <v>271</v>
      </c>
      <c r="I220" s="308" t="s">
        <v>395</v>
      </c>
      <c r="J220" s="184" t="s">
        <v>318</v>
      </c>
      <c r="K220" s="103" t="s">
        <v>228</v>
      </c>
      <c r="L220" s="184" t="s">
        <v>382</v>
      </c>
      <c r="M220" s="304">
        <v>809</v>
      </c>
    </row>
    <row r="221" spans="1:13" ht="18.75" customHeight="1" x14ac:dyDescent="0.25">
      <c r="A221" s="93"/>
      <c r="B221" s="105"/>
      <c r="C221" s="56" t="s">
        <v>201</v>
      </c>
      <c r="D221" s="73">
        <v>3000</v>
      </c>
      <c r="E221" s="73">
        <v>2815.5517500000001</v>
      </c>
      <c r="F221" s="73">
        <v>2815.5517500000001</v>
      </c>
      <c r="G221" s="78">
        <f t="shared" ref="G221" si="168">F221/D221</f>
        <v>0.93851725000000008</v>
      </c>
      <c r="H221" s="244"/>
      <c r="I221" s="309"/>
      <c r="J221" s="184"/>
      <c r="K221" s="103"/>
      <c r="L221" s="184"/>
      <c r="M221" s="304"/>
    </row>
    <row r="222" spans="1:13" ht="18.75" customHeight="1" x14ac:dyDescent="0.25">
      <c r="A222" s="93"/>
      <c r="B222" s="105"/>
      <c r="C222" s="56" t="s">
        <v>203</v>
      </c>
      <c r="D222" s="73">
        <v>0</v>
      </c>
      <c r="E222" s="73">
        <v>0</v>
      </c>
      <c r="F222" s="73">
        <v>0</v>
      </c>
      <c r="G222" s="78">
        <v>0</v>
      </c>
      <c r="H222" s="244"/>
      <c r="I222" s="309"/>
      <c r="J222" s="184"/>
      <c r="K222" s="103"/>
      <c r="L222" s="184"/>
      <c r="M222" s="304"/>
    </row>
    <row r="223" spans="1:13" ht="18.75" customHeight="1" x14ac:dyDescent="0.25">
      <c r="A223" s="93"/>
      <c r="B223" s="105"/>
      <c r="C223" s="56" t="s">
        <v>205</v>
      </c>
      <c r="D223" s="73">
        <v>0</v>
      </c>
      <c r="E223" s="73">
        <v>0</v>
      </c>
      <c r="F223" s="73">
        <v>0</v>
      </c>
      <c r="G223" s="78">
        <v>0</v>
      </c>
      <c r="H223" s="244"/>
      <c r="I223" s="309"/>
      <c r="J223" s="184"/>
      <c r="K223" s="103"/>
      <c r="L223" s="184"/>
      <c r="M223" s="304"/>
    </row>
    <row r="224" spans="1:13" ht="18.75" customHeight="1" x14ac:dyDescent="0.25">
      <c r="A224" s="94"/>
      <c r="B224" s="106"/>
      <c r="C224" s="56" t="s">
        <v>207</v>
      </c>
      <c r="D224" s="73">
        <v>0</v>
      </c>
      <c r="E224" s="73">
        <v>0</v>
      </c>
      <c r="F224" s="73">
        <v>0</v>
      </c>
      <c r="G224" s="78">
        <v>0</v>
      </c>
      <c r="H224" s="244"/>
      <c r="I224" s="310"/>
      <c r="J224" s="184"/>
      <c r="K224" s="103"/>
      <c r="L224" s="184"/>
      <c r="M224" s="304"/>
    </row>
    <row r="225" spans="1:13" ht="18.75" customHeight="1" x14ac:dyDescent="0.25">
      <c r="A225" s="92" t="s">
        <v>77</v>
      </c>
      <c r="B225" s="104" t="s">
        <v>78</v>
      </c>
      <c r="C225" s="28" t="s">
        <v>199</v>
      </c>
      <c r="D225" s="74">
        <f>SUM(D226:D229)</f>
        <v>4000</v>
      </c>
      <c r="E225" s="74">
        <f t="shared" ref="E225" si="169">SUM(E226:E229)</f>
        <v>0</v>
      </c>
      <c r="F225" s="74">
        <f t="shared" ref="F225" si="170">SUM(F226:F229)</f>
        <v>0</v>
      </c>
      <c r="G225" s="77">
        <f>F225/D225</f>
        <v>0</v>
      </c>
      <c r="H225" s="244" t="s">
        <v>271</v>
      </c>
      <c r="I225" s="172" t="s">
        <v>304</v>
      </c>
      <c r="J225" s="249" t="s">
        <v>305</v>
      </c>
      <c r="K225" s="304" t="s">
        <v>228</v>
      </c>
      <c r="L225" s="184" t="s">
        <v>325</v>
      </c>
      <c r="M225" s="304">
        <v>809</v>
      </c>
    </row>
    <row r="226" spans="1:13" ht="18.75" customHeight="1" x14ac:dyDescent="0.25">
      <c r="A226" s="93"/>
      <c r="B226" s="105"/>
      <c r="C226" s="56" t="s">
        <v>201</v>
      </c>
      <c r="D226" s="73">
        <v>4000</v>
      </c>
      <c r="E226" s="73">
        <v>0</v>
      </c>
      <c r="F226" s="73">
        <v>0</v>
      </c>
      <c r="G226" s="78">
        <f t="shared" ref="G226" si="171">F226/D226</f>
        <v>0</v>
      </c>
      <c r="H226" s="244"/>
      <c r="I226" s="173"/>
      <c r="J226" s="249"/>
      <c r="K226" s="304"/>
      <c r="L226" s="184"/>
      <c r="M226" s="304"/>
    </row>
    <row r="227" spans="1:13" ht="18.75" customHeight="1" x14ac:dyDescent="0.25">
      <c r="A227" s="93"/>
      <c r="B227" s="105"/>
      <c r="C227" s="56" t="s">
        <v>203</v>
      </c>
      <c r="D227" s="73">
        <v>0</v>
      </c>
      <c r="E227" s="73">
        <v>0</v>
      </c>
      <c r="F227" s="73">
        <v>0</v>
      </c>
      <c r="G227" s="78">
        <v>0</v>
      </c>
      <c r="H227" s="244"/>
      <c r="I227" s="173"/>
      <c r="J227" s="249"/>
      <c r="K227" s="304"/>
      <c r="L227" s="184"/>
      <c r="M227" s="304"/>
    </row>
    <row r="228" spans="1:13" ht="18.75" customHeight="1" x14ac:dyDescent="0.25">
      <c r="A228" s="93"/>
      <c r="B228" s="105"/>
      <c r="C228" s="56" t="s">
        <v>205</v>
      </c>
      <c r="D228" s="73">
        <v>0</v>
      </c>
      <c r="E228" s="73">
        <v>0</v>
      </c>
      <c r="F228" s="73">
        <v>0</v>
      </c>
      <c r="G228" s="78">
        <v>0</v>
      </c>
      <c r="H228" s="244"/>
      <c r="I228" s="173"/>
      <c r="J228" s="249"/>
      <c r="K228" s="304"/>
      <c r="L228" s="184"/>
      <c r="M228" s="304"/>
    </row>
    <row r="229" spans="1:13" ht="18.75" customHeight="1" x14ac:dyDescent="0.25">
      <c r="A229" s="94"/>
      <c r="B229" s="106"/>
      <c r="C229" s="56" t="s">
        <v>207</v>
      </c>
      <c r="D229" s="73">
        <v>0</v>
      </c>
      <c r="E229" s="73">
        <v>0</v>
      </c>
      <c r="F229" s="73">
        <v>0</v>
      </c>
      <c r="G229" s="78">
        <v>0</v>
      </c>
      <c r="H229" s="244"/>
      <c r="I229" s="174"/>
      <c r="J229" s="249"/>
      <c r="K229" s="304"/>
      <c r="L229" s="184"/>
      <c r="M229" s="304"/>
    </row>
    <row r="230" spans="1:13" ht="18.75" customHeight="1" x14ac:dyDescent="0.25">
      <c r="A230" s="92" t="s">
        <v>79</v>
      </c>
      <c r="B230" s="104" t="s">
        <v>80</v>
      </c>
      <c r="C230" s="28" t="s">
        <v>199</v>
      </c>
      <c r="D230" s="74">
        <f>SUM(D231:D234)</f>
        <v>3595.39572</v>
      </c>
      <c r="E230" s="74">
        <f t="shared" ref="E230" si="172">SUM(E231:E234)</f>
        <v>0</v>
      </c>
      <c r="F230" s="74">
        <f t="shared" ref="F230" si="173">SUM(F231:F234)</f>
        <v>0</v>
      </c>
      <c r="G230" s="77">
        <f>F230/D230</f>
        <v>0</v>
      </c>
      <c r="H230" s="244" t="s">
        <v>272</v>
      </c>
      <c r="I230" s="172" t="s">
        <v>304</v>
      </c>
      <c r="J230" s="249" t="s">
        <v>305</v>
      </c>
      <c r="K230" s="304" t="s">
        <v>228</v>
      </c>
      <c r="L230" s="184" t="s">
        <v>326</v>
      </c>
      <c r="M230" s="304">
        <v>809</v>
      </c>
    </row>
    <row r="231" spans="1:13" ht="18.75" customHeight="1" x14ac:dyDescent="0.25">
      <c r="A231" s="93"/>
      <c r="B231" s="105"/>
      <c r="C231" s="56" t="s">
        <v>201</v>
      </c>
      <c r="D231" s="73">
        <v>3595.39572</v>
      </c>
      <c r="E231" s="73">
        <v>0</v>
      </c>
      <c r="F231" s="73">
        <v>0</v>
      </c>
      <c r="G231" s="78">
        <f t="shared" ref="G231" si="174">F231/D231</f>
        <v>0</v>
      </c>
      <c r="H231" s="244"/>
      <c r="I231" s="173"/>
      <c r="J231" s="249"/>
      <c r="K231" s="304"/>
      <c r="L231" s="184"/>
      <c r="M231" s="304"/>
    </row>
    <row r="232" spans="1:13" ht="18.75" customHeight="1" x14ac:dyDescent="0.25">
      <c r="A232" s="93"/>
      <c r="B232" s="105"/>
      <c r="C232" s="56" t="s">
        <v>203</v>
      </c>
      <c r="D232" s="73">
        <v>0</v>
      </c>
      <c r="E232" s="73">
        <v>0</v>
      </c>
      <c r="F232" s="73">
        <v>0</v>
      </c>
      <c r="G232" s="78">
        <v>0</v>
      </c>
      <c r="H232" s="244"/>
      <c r="I232" s="173"/>
      <c r="J232" s="249"/>
      <c r="K232" s="304"/>
      <c r="L232" s="184"/>
      <c r="M232" s="304"/>
    </row>
    <row r="233" spans="1:13" ht="18.75" customHeight="1" x14ac:dyDescent="0.25">
      <c r="A233" s="93"/>
      <c r="B233" s="105"/>
      <c r="C233" s="56" t="s">
        <v>205</v>
      </c>
      <c r="D233" s="73">
        <v>0</v>
      </c>
      <c r="E233" s="73">
        <v>0</v>
      </c>
      <c r="F233" s="73">
        <v>0</v>
      </c>
      <c r="G233" s="78">
        <v>0</v>
      </c>
      <c r="H233" s="244"/>
      <c r="I233" s="173"/>
      <c r="J233" s="249"/>
      <c r="K233" s="304"/>
      <c r="L233" s="184"/>
      <c r="M233" s="304"/>
    </row>
    <row r="234" spans="1:13" ht="18.75" customHeight="1" x14ac:dyDescent="0.25">
      <c r="A234" s="94"/>
      <c r="B234" s="106"/>
      <c r="C234" s="56" t="s">
        <v>207</v>
      </c>
      <c r="D234" s="73">
        <v>0</v>
      </c>
      <c r="E234" s="73">
        <v>0</v>
      </c>
      <c r="F234" s="73">
        <v>0</v>
      </c>
      <c r="G234" s="78">
        <v>0</v>
      </c>
      <c r="H234" s="244"/>
      <c r="I234" s="174"/>
      <c r="J234" s="249"/>
      <c r="K234" s="304"/>
      <c r="L234" s="184"/>
      <c r="M234" s="304"/>
    </row>
    <row r="235" spans="1:13" ht="21.75" customHeight="1" x14ac:dyDescent="0.25">
      <c r="A235" s="114" t="s">
        <v>81</v>
      </c>
      <c r="B235" s="207" t="s">
        <v>82</v>
      </c>
      <c r="C235" s="24" t="s">
        <v>199</v>
      </c>
      <c r="D235" s="36">
        <f>SUM(D236:D239)</f>
        <v>5516.2725100000007</v>
      </c>
      <c r="E235" s="36">
        <f t="shared" ref="E235" si="175">SUM(E236:E239)</f>
        <v>3690.4622399999998</v>
      </c>
      <c r="F235" s="36">
        <f t="shared" ref="F235" si="176">SUM(F236:F239)</f>
        <v>1228.7809999999999</v>
      </c>
      <c r="G235" s="61">
        <f>F235/D235</f>
        <v>0.22275567383091446</v>
      </c>
      <c r="H235" s="170" t="s">
        <v>270</v>
      </c>
      <c r="I235" s="43" t="s">
        <v>401</v>
      </c>
      <c r="J235" s="11">
        <f>SUM(J236:J238)</f>
        <v>7</v>
      </c>
      <c r="K235" s="168" t="s">
        <v>327</v>
      </c>
      <c r="L235" s="169"/>
      <c r="M235" s="168"/>
    </row>
    <row r="236" spans="1:13" ht="21.75" customHeight="1" x14ac:dyDescent="0.25">
      <c r="A236" s="115"/>
      <c r="B236" s="208"/>
      <c r="C236" s="29" t="s">
        <v>201</v>
      </c>
      <c r="D236" s="35">
        <f t="shared" ref="D236:F239" si="177">D241+D246+D251+D256+D261+D266+D271</f>
        <v>5253.49719</v>
      </c>
      <c r="E236" s="35">
        <f t="shared" si="177"/>
        <v>3690.4622399999998</v>
      </c>
      <c r="F236" s="35">
        <f t="shared" si="177"/>
        <v>1228.7809999999999</v>
      </c>
      <c r="G236" s="60">
        <f>F236/D236</f>
        <v>0.23389771718903307</v>
      </c>
      <c r="H236" s="170"/>
      <c r="I236" s="43" t="s">
        <v>202</v>
      </c>
      <c r="J236" s="11">
        <f>COUNTIF($J$240:$J$274,"да")</f>
        <v>1</v>
      </c>
      <c r="K236" s="168"/>
      <c r="L236" s="169"/>
      <c r="M236" s="168"/>
    </row>
    <row r="237" spans="1:13" ht="21.75" customHeight="1" x14ac:dyDescent="0.25">
      <c r="A237" s="115"/>
      <c r="B237" s="208"/>
      <c r="C237" s="29" t="s">
        <v>203</v>
      </c>
      <c r="D237" s="35">
        <f t="shared" si="177"/>
        <v>128.1</v>
      </c>
      <c r="E237" s="35">
        <f t="shared" si="177"/>
        <v>0</v>
      </c>
      <c r="F237" s="35">
        <f t="shared" si="177"/>
        <v>0</v>
      </c>
      <c r="G237" s="60">
        <f>F237/D237</f>
        <v>0</v>
      </c>
      <c r="H237" s="170"/>
      <c r="I237" s="43" t="s">
        <v>204</v>
      </c>
      <c r="J237" s="51">
        <f>COUNTIF($J$240:$J$274,"частично")</f>
        <v>1</v>
      </c>
      <c r="K237" s="168"/>
      <c r="L237" s="169"/>
      <c r="M237" s="168"/>
    </row>
    <row r="238" spans="1:13" ht="21.75" customHeight="1" x14ac:dyDescent="0.25">
      <c r="A238" s="115"/>
      <c r="B238" s="208"/>
      <c r="C238" s="29" t="s">
        <v>205</v>
      </c>
      <c r="D238" s="35">
        <f t="shared" si="177"/>
        <v>0</v>
      </c>
      <c r="E238" s="35">
        <f t="shared" si="177"/>
        <v>0</v>
      </c>
      <c r="F238" s="35">
        <f t="shared" si="177"/>
        <v>0</v>
      </c>
      <c r="G238" s="60">
        <v>0</v>
      </c>
      <c r="H238" s="170"/>
      <c r="I238" s="43" t="s">
        <v>206</v>
      </c>
      <c r="J238" s="51">
        <f>COUNTIF($J$240:$J$274,"нет")</f>
        <v>5</v>
      </c>
      <c r="K238" s="168"/>
      <c r="L238" s="169"/>
      <c r="M238" s="168"/>
    </row>
    <row r="239" spans="1:13" ht="21.75" customHeight="1" x14ac:dyDescent="0.25">
      <c r="A239" s="116"/>
      <c r="B239" s="209"/>
      <c r="C239" s="29" t="s">
        <v>207</v>
      </c>
      <c r="D239" s="35">
        <f t="shared" si="177"/>
        <v>134.67532</v>
      </c>
      <c r="E239" s="35">
        <f t="shared" si="177"/>
        <v>0</v>
      </c>
      <c r="F239" s="35">
        <f t="shared" si="177"/>
        <v>0</v>
      </c>
      <c r="G239" s="60">
        <f>F239/D239</f>
        <v>0</v>
      </c>
      <c r="H239" s="170"/>
      <c r="I239" s="43" t="s">
        <v>208</v>
      </c>
      <c r="J239" s="12">
        <f>(J236+0.5*J237)/J235</f>
        <v>0.21428571428571427</v>
      </c>
      <c r="K239" s="168"/>
      <c r="L239" s="169"/>
      <c r="M239" s="168"/>
    </row>
    <row r="240" spans="1:13" ht="19.5" customHeight="1" x14ac:dyDescent="0.25">
      <c r="A240" s="92" t="s">
        <v>83</v>
      </c>
      <c r="B240" s="104" t="s">
        <v>84</v>
      </c>
      <c r="C240" s="28" t="s">
        <v>199</v>
      </c>
      <c r="D240" s="74">
        <f>SUM(D241:D244)</f>
        <v>500</v>
      </c>
      <c r="E240" s="74">
        <f t="shared" ref="E240" si="178">SUM(E241:E244)</f>
        <v>500</v>
      </c>
      <c r="F240" s="74">
        <f t="shared" ref="F240" si="179">SUM(F241:F244)</f>
        <v>500</v>
      </c>
      <c r="G240" s="77">
        <f>F240/D240</f>
        <v>1</v>
      </c>
      <c r="H240" s="244" t="s">
        <v>229</v>
      </c>
      <c r="I240" s="245" t="s">
        <v>396</v>
      </c>
      <c r="J240" s="136" t="s">
        <v>318</v>
      </c>
      <c r="K240" s="102" t="s">
        <v>3</v>
      </c>
      <c r="L240" s="136" t="s">
        <v>304</v>
      </c>
      <c r="M240" s="102">
        <v>809</v>
      </c>
    </row>
    <row r="241" spans="1:13" ht="19.5" customHeight="1" x14ac:dyDescent="0.25">
      <c r="A241" s="93"/>
      <c r="B241" s="105"/>
      <c r="C241" s="1" t="s">
        <v>201</v>
      </c>
      <c r="D241" s="73">
        <v>500</v>
      </c>
      <c r="E241" s="73">
        <v>500</v>
      </c>
      <c r="F241" s="73">
        <v>500</v>
      </c>
      <c r="G241" s="78">
        <f>F241/D241</f>
        <v>1</v>
      </c>
      <c r="H241" s="244"/>
      <c r="I241" s="245"/>
      <c r="J241" s="136"/>
      <c r="K241" s="102"/>
      <c r="L241" s="136"/>
      <c r="M241" s="102"/>
    </row>
    <row r="242" spans="1:13" ht="19.5" customHeight="1" x14ac:dyDescent="0.25">
      <c r="A242" s="93"/>
      <c r="B242" s="105"/>
      <c r="C242" s="1" t="s">
        <v>203</v>
      </c>
      <c r="D242" s="73">
        <v>0</v>
      </c>
      <c r="E242" s="73">
        <v>0</v>
      </c>
      <c r="F242" s="73">
        <v>0</v>
      </c>
      <c r="G242" s="78">
        <v>0</v>
      </c>
      <c r="H242" s="244"/>
      <c r="I242" s="245"/>
      <c r="J242" s="136"/>
      <c r="K242" s="102"/>
      <c r="L242" s="136"/>
      <c r="M242" s="102"/>
    </row>
    <row r="243" spans="1:13" ht="19.5" customHeight="1" x14ac:dyDescent="0.25">
      <c r="A243" s="93"/>
      <c r="B243" s="105"/>
      <c r="C243" s="1" t="s">
        <v>205</v>
      </c>
      <c r="D243" s="73">
        <v>0</v>
      </c>
      <c r="E243" s="73">
        <v>0</v>
      </c>
      <c r="F243" s="73">
        <v>0</v>
      </c>
      <c r="G243" s="78">
        <v>0</v>
      </c>
      <c r="H243" s="244"/>
      <c r="I243" s="245"/>
      <c r="J243" s="136"/>
      <c r="K243" s="102"/>
      <c r="L243" s="136"/>
      <c r="M243" s="102"/>
    </row>
    <row r="244" spans="1:13" ht="19.5" customHeight="1" x14ac:dyDescent="0.25">
      <c r="A244" s="94"/>
      <c r="B244" s="106"/>
      <c r="C244" s="1" t="s">
        <v>207</v>
      </c>
      <c r="D244" s="73">
        <v>0</v>
      </c>
      <c r="E244" s="73">
        <v>0</v>
      </c>
      <c r="F244" s="73">
        <v>0</v>
      </c>
      <c r="G244" s="78">
        <v>0</v>
      </c>
      <c r="H244" s="244"/>
      <c r="I244" s="245"/>
      <c r="J244" s="136"/>
      <c r="K244" s="102"/>
      <c r="L244" s="136"/>
      <c r="M244" s="102"/>
    </row>
    <row r="245" spans="1:13" ht="19.5" customHeight="1" x14ac:dyDescent="0.25">
      <c r="A245" s="92" t="s">
        <v>85</v>
      </c>
      <c r="B245" s="104" t="s">
        <v>86</v>
      </c>
      <c r="C245" s="28" t="s">
        <v>199</v>
      </c>
      <c r="D245" s="74">
        <f>SUM(D246:D249)</f>
        <v>200</v>
      </c>
      <c r="E245" s="74">
        <f t="shared" ref="E245" si="180">SUM(E246:E249)</f>
        <v>0</v>
      </c>
      <c r="F245" s="74">
        <f t="shared" ref="F245" si="181">SUM(F246:F249)</f>
        <v>0</v>
      </c>
      <c r="G245" s="77">
        <f>F245/D245</f>
        <v>0</v>
      </c>
      <c r="H245" s="244" t="s">
        <v>328</v>
      </c>
      <c r="I245" s="102" t="s">
        <v>304</v>
      </c>
      <c r="J245" s="136" t="s">
        <v>305</v>
      </c>
      <c r="K245" s="102" t="s">
        <v>3</v>
      </c>
      <c r="L245" s="184" t="s">
        <v>329</v>
      </c>
      <c r="M245" s="102">
        <v>809</v>
      </c>
    </row>
    <row r="246" spans="1:13" ht="19.5" customHeight="1" x14ac:dyDescent="0.25">
      <c r="A246" s="93"/>
      <c r="B246" s="105"/>
      <c r="C246" s="2" t="s">
        <v>201</v>
      </c>
      <c r="D246" s="73">
        <v>200</v>
      </c>
      <c r="E246" s="73">
        <v>0</v>
      </c>
      <c r="F246" s="73">
        <v>0</v>
      </c>
      <c r="G246" s="78">
        <f t="shared" ref="G246:G266" si="182">F246/D246</f>
        <v>0</v>
      </c>
      <c r="H246" s="244"/>
      <c r="I246" s="102"/>
      <c r="J246" s="136"/>
      <c r="K246" s="102"/>
      <c r="L246" s="184"/>
      <c r="M246" s="102"/>
    </row>
    <row r="247" spans="1:13" ht="19.5" customHeight="1" x14ac:dyDescent="0.25">
      <c r="A247" s="93"/>
      <c r="B247" s="105"/>
      <c r="C247" s="2" t="s">
        <v>203</v>
      </c>
      <c r="D247" s="73">
        <v>0</v>
      </c>
      <c r="E247" s="73">
        <v>0</v>
      </c>
      <c r="F247" s="73">
        <v>0</v>
      </c>
      <c r="G247" s="78">
        <v>0</v>
      </c>
      <c r="H247" s="244"/>
      <c r="I247" s="102"/>
      <c r="J247" s="136"/>
      <c r="K247" s="102"/>
      <c r="L247" s="184"/>
      <c r="M247" s="102"/>
    </row>
    <row r="248" spans="1:13" ht="19.5" customHeight="1" x14ac:dyDescent="0.25">
      <c r="A248" s="93"/>
      <c r="B248" s="105"/>
      <c r="C248" s="2" t="s">
        <v>205</v>
      </c>
      <c r="D248" s="73">
        <v>0</v>
      </c>
      <c r="E248" s="73">
        <v>0</v>
      </c>
      <c r="F248" s="73">
        <v>0</v>
      </c>
      <c r="G248" s="78">
        <v>0</v>
      </c>
      <c r="H248" s="244"/>
      <c r="I248" s="102"/>
      <c r="J248" s="136"/>
      <c r="K248" s="102"/>
      <c r="L248" s="184"/>
      <c r="M248" s="102"/>
    </row>
    <row r="249" spans="1:13" ht="19.5" customHeight="1" x14ac:dyDescent="0.25">
      <c r="A249" s="94"/>
      <c r="B249" s="106"/>
      <c r="C249" s="2" t="s">
        <v>207</v>
      </c>
      <c r="D249" s="73">
        <v>0</v>
      </c>
      <c r="E249" s="73">
        <v>0</v>
      </c>
      <c r="F249" s="73">
        <v>0</v>
      </c>
      <c r="G249" s="78">
        <v>0</v>
      </c>
      <c r="H249" s="244"/>
      <c r="I249" s="102"/>
      <c r="J249" s="136"/>
      <c r="K249" s="102"/>
      <c r="L249" s="184"/>
      <c r="M249" s="102"/>
    </row>
    <row r="250" spans="1:13" ht="19.5" customHeight="1" x14ac:dyDescent="0.25">
      <c r="A250" s="92" t="s">
        <v>87</v>
      </c>
      <c r="B250" s="104" t="s">
        <v>88</v>
      </c>
      <c r="C250" s="28" t="s">
        <v>199</v>
      </c>
      <c r="D250" s="74">
        <f>SUM(D251:D254)</f>
        <v>200</v>
      </c>
      <c r="E250" s="74">
        <f t="shared" ref="E250" si="183">SUM(E251:E254)</f>
        <v>0</v>
      </c>
      <c r="F250" s="74">
        <f t="shared" ref="F250" si="184">SUM(F251:F254)</f>
        <v>0</v>
      </c>
      <c r="G250" s="77">
        <f>F250/D250</f>
        <v>0</v>
      </c>
      <c r="H250" s="244" t="s">
        <v>230</v>
      </c>
      <c r="I250" s="102" t="s">
        <v>304</v>
      </c>
      <c r="J250" s="136" t="s">
        <v>305</v>
      </c>
      <c r="K250" s="102" t="s">
        <v>3</v>
      </c>
      <c r="L250" s="184" t="s">
        <v>329</v>
      </c>
      <c r="M250" s="102">
        <v>809</v>
      </c>
    </row>
    <row r="251" spans="1:13" ht="19.5" customHeight="1" x14ac:dyDescent="0.25">
      <c r="A251" s="93"/>
      <c r="B251" s="105"/>
      <c r="C251" s="2" t="s">
        <v>201</v>
      </c>
      <c r="D251" s="73">
        <v>200</v>
      </c>
      <c r="E251" s="73">
        <v>0</v>
      </c>
      <c r="F251" s="73">
        <v>0</v>
      </c>
      <c r="G251" s="78">
        <f t="shared" si="182"/>
        <v>0</v>
      </c>
      <c r="H251" s="244"/>
      <c r="I251" s="102"/>
      <c r="J251" s="136"/>
      <c r="K251" s="102"/>
      <c r="L251" s="184"/>
      <c r="M251" s="102"/>
    </row>
    <row r="252" spans="1:13" ht="19.5" customHeight="1" x14ac:dyDescent="0.25">
      <c r="A252" s="93"/>
      <c r="B252" s="105"/>
      <c r="C252" s="2" t="s">
        <v>203</v>
      </c>
      <c r="D252" s="73">
        <v>0</v>
      </c>
      <c r="E252" s="73">
        <v>0</v>
      </c>
      <c r="F252" s="73">
        <v>0</v>
      </c>
      <c r="G252" s="78">
        <v>0</v>
      </c>
      <c r="H252" s="244"/>
      <c r="I252" s="102"/>
      <c r="J252" s="136"/>
      <c r="K252" s="102"/>
      <c r="L252" s="184"/>
      <c r="M252" s="102"/>
    </row>
    <row r="253" spans="1:13" ht="19.5" customHeight="1" x14ac:dyDescent="0.25">
      <c r="A253" s="93"/>
      <c r="B253" s="105"/>
      <c r="C253" s="2" t="s">
        <v>205</v>
      </c>
      <c r="D253" s="73">
        <v>0</v>
      </c>
      <c r="E253" s="73">
        <v>0</v>
      </c>
      <c r="F253" s="73">
        <v>0</v>
      </c>
      <c r="G253" s="78">
        <v>0</v>
      </c>
      <c r="H253" s="244"/>
      <c r="I253" s="102"/>
      <c r="J253" s="136"/>
      <c r="K253" s="102"/>
      <c r="L253" s="184"/>
      <c r="M253" s="102"/>
    </row>
    <row r="254" spans="1:13" ht="19.5" customHeight="1" x14ac:dyDescent="0.25">
      <c r="A254" s="94"/>
      <c r="B254" s="106"/>
      <c r="C254" s="2" t="s">
        <v>207</v>
      </c>
      <c r="D254" s="73">
        <v>0</v>
      </c>
      <c r="E254" s="73">
        <v>0</v>
      </c>
      <c r="F254" s="73">
        <v>0</v>
      </c>
      <c r="G254" s="78">
        <v>0</v>
      </c>
      <c r="H254" s="244"/>
      <c r="I254" s="102"/>
      <c r="J254" s="136"/>
      <c r="K254" s="102"/>
      <c r="L254" s="184"/>
      <c r="M254" s="102"/>
    </row>
    <row r="255" spans="1:13" ht="19.5" customHeight="1" x14ac:dyDescent="0.25">
      <c r="A255" s="92" t="s">
        <v>89</v>
      </c>
      <c r="B255" s="104" t="s">
        <v>90</v>
      </c>
      <c r="C255" s="28" t="s">
        <v>199</v>
      </c>
      <c r="D255" s="74">
        <f>SUM(D256:D259)</f>
        <v>396.10389000000004</v>
      </c>
      <c r="E255" s="74">
        <f t="shared" ref="E255" si="185">SUM(E256:E259)</f>
        <v>0</v>
      </c>
      <c r="F255" s="74">
        <f t="shared" ref="F255" si="186">SUM(F256:F259)</f>
        <v>0</v>
      </c>
      <c r="G255" s="77">
        <f>F255/D255</f>
        <v>0</v>
      </c>
      <c r="H255" s="244" t="s">
        <v>231</v>
      </c>
      <c r="I255" s="246" t="s">
        <v>304</v>
      </c>
      <c r="J255" s="136" t="s">
        <v>305</v>
      </c>
      <c r="K255" s="102" t="s">
        <v>232</v>
      </c>
      <c r="L255" s="184" t="s">
        <v>330</v>
      </c>
      <c r="M255" s="102">
        <v>809</v>
      </c>
    </row>
    <row r="256" spans="1:13" ht="19.5" customHeight="1" x14ac:dyDescent="0.25">
      <c r="A256" s="93"/>
      <c r="B256" s="105"/>
      <c r="C256" s="2" t="s">
        <v>201</v>
      </c>
      <c r="D256" s="73">
        <v>133.32857000000001</v>
      </c>
      <c r="E256" s="73">
        <v>0</v>
      </c>
      <c r="F256" s="73">
        <v>0</v>
      </c>
      <c r="G256" s="78">
        <f t="shared" si="182"/>
        <v>0</v>
      </c>
      <c r="H256" s="244"/>
      <c r="I256" s="246"/>
      <c r="J256" s="136"/>
      <c r="K256" s="102"/>
      <c r="L256" s="184"/>
      <c r="M256" s="102"/>
    </row>
    <row r="257" spans="1:13" ht="19.5" customHeight="1" x14ac:dyDescent="0.25">
      <c r="A257" s="93"/>
      <c r="B257" s="105"/>
      <c r="C257" s="2" t="s">
        <v>203</v>
      </c>
      <c r="D257" s="73">
        <v>128.1</v>
      </c>
      <c r="E257" s="73">
        <v>0</v>
      </c>
      <c r="F257" s="73">
        <v>0</v>
      </c>
      <c r="G257" s="78">
        <f t="shared" si="182"/>
        <v>0</v>
      </c>
      <c r="H257" s="244"/>
      <c r="I257" s="246"/>
      <c r="J257" s="136"/>
      <c r="K257" s="102"/>
      <c r="L257" s="184"/>
      <c r="M257" s="102"/>
    </row>
    <row r="258" spans="1:13" ht="19.5" customHeight="1" x14ac:dyDescent="0.25">
      <c r="A258" s="93"/>
      <c r="B258" s="105"/>
      <c r="C258" s="2" t="s">
        <v>205</v>
      </c>
      <c r="D258" s="73">
        <v>0</v>
      </c>
      <c r="E258" s="73">
        <v>0</v>
      </c>
      <c r="F258" s="73">
        <v>0</v>
      </c>
      <c r="G258" s="78">
        <v>0</v>
      </c>
      <c r="H258" s="244"/>
      <c r="I258" s="246"/>
      <c r="J258" s="136"/>
      <c r="K258" s="102"/>
      <c r="L258" s="184"/>
      <c r="M258" s="102"/>
    </row>
    <row r="259" spans="1:13" ht="19.5" customHeight="1" x14ac:dyDescent="0.25">
      <c r="A259" s="94"/>
      <c r="B259" s="106"/>
      <c r="C259" s="2" t="s">
        <v>207</v>
      </c>
      <c r="D259" s="73">
        <v>134.67532</v>
      </c>
      <c r="E259" s="73">
        <v>0</v>
      </c>
      <c r="F259" s="73">
        <v>0</v>
      </c>
      <c r="G259" s="78">
        <f t="shared" si="182"/>
        <v>0</v>
      </c>
      <c r="H259" s="244"/>
      <c r="I259" s="246"/>
      <c r="J259" s="136"/>
      <c r="K259" s="102"/>
      <c r="L259" s="184"/>
      <c r="M259" s="102"/>
    </row>
    <row r="260" spans="1:13" ht="19.5" customHeight="1" x14ac:dyDescent="0.25">
      <c r="A260" s="92" t="s">
        <v>91</v>
      </c>
      <c r="B260" s="104" t="s">
        <v>92</v>
      </c>
      <c r="C260" s="28" t="s">
        <v>199</v>
      </c>
      <c r="D260" s="74">
        <f>SUM(D261:D264)</f>
        <v>63.706380000000003</v>
      </c>
      <c r="E260" s="74">
        <f t="shared" ref="E260" si="187">SUM(E261:E264)</f>
        <v>34</v>
      </c>
      <c r="F260" s="74">
        <f t="shared" ref="F260" si="188">SUM(F261:F264)</f>
        <v>34</v>
      </c>
      <c r="G260" s="77">
        <f>F260/D260</f>
        <v>0.5336985086893965</v>
      </c>
      <c r="H260" s="244" t="s">
        <v>233</v>
      </c>
      <c r="I260" s="248" t="s">
        <v>333</v>
      </c>
      <c r="J260" s="249" t="s">
        <v>321</v>
      </c>
      <c r="K260" s="103" t="s">
        <v>234</v>
      </c>
      <c r="L260" s="103" t="s">
        <v>304</v>
      </c>
      <c r="M260" s="102">
        <v>831</v>
      </c>
    </row>
    <row r="261" spans="1:13" ht="19.5" customHeight="1" x14ac:dyDescent="0.25">
      <c r="A261" s="93"/>
      <c r="B261" s="105"/>
      <c r="C261" s="1" t="s">
        <v>201</v>
      </c>
      <c r="D261" s="73">
        <v>63.706380000000003</v>
      </c>
      <c r="E261" s="73">
        <v>34</v>
      </c>
      <c r="F261" s="73">
        <v>34</v>
      </c>
      <c r="G261" s="78">
        <f>F261/D261</f>
        <v>0.5336985086893965</v>
      </c>
      <c r="H261" s="244"/>
      <c r="I261" s="248"/>
      <c r="J261" s="249"/>
      <c r="K261" s="103"/>
      <c r="L261" s="103"/>
      <c r="M261" s="102"/>
    </row>
    <row r="262" spans="1:13" ht="19.5" customHeight="1" x14ac:dyDescent="0.25">
      <c r="A262" s="93"/>
      <c r="B262" s="105"/>
      <c r="C262" s="1" t="s">
        <v>203</v>
      </c>
      <c r="D262" s="73">
        <v>0</v>
      </c>
      <c r="E262" s="73">
        <v>0</v>
      </c>
      <c r="F262" s="73">
        <v>0</v>
      </c>
      <c r="G262" s="78">
        <v>0</v>
      </c>
      <c r="H262" s="244"/>
      <c r="I262" s="248"/>
      <c r="J262" s="249"/>
      <c r="K262" s="103"/>
      <c r="L262" s="103"/>
      <c r="M262" s="102"/>
    </row>
    <row r="263" spans="1:13" ht="19.5" customHeight="1" x14ac:dyDescent="0.25">
      <c r="A263" s="93"/>
      <c r="B263" s="105"/>
      <c r="C263" s="1" t="s">
        <v>205</v>
      </c>
      <c r="D263" s="73">
        <v>0</v>
      </c>
      <c r="E263" s="73">
        <v>0</v>
      </c>
      <c r="F263" s="73">
        <v>0</v>
      </c>
      <c r="G263" s="78">
        <v>0</v>
      </c>
      <c r="H263" s="244"/>
      <c r="I263" s="248"/>
      <c r="J263" s="249"/>
      <c r="K263" s="103"/>
      <c r="L263" s="103"/>
      <c r="M263" s="102"/>
    </row>
    <row r="264" spans="1:13" ht="19.5" customHeight="1" x14ac:dyDescent="0.25">
      <c r="A264" s="94"/>
      <c r="B264" s="106"/>
      <c r="C264" s="1" t="s">
        <v>207</v>
      </c>
      <c r="D264" s="73">
        <v>0</v>
      </c>
      <c r="E264" s="73">
        <v>0</v>
      </c>
      <c r="F264" s="73">
        <v>0</v>
      </c>
      <c r="G264" s="78">
        <v>0</v>
      </c>
      <c r="H264" s="244"/>
      <c r="I264" s="248"/>
      <c r="J264" s="249"/>
      <c r="K264" s="103"/>
      <c r="L264" s="103"/>
      <c r="M264" s="102"/>
    </row>
    <row r="265" spans="1:13" ht="25.5" customHeight="1" x14ac:dyDescent="0.25">
      <c r="A265" s="92" t="s">
        <v>93</v>
      </c>
      <c r="B265" s="104" t="s">
        <v>94</v>
      </c>
      <c r="C265" s="28" t="s">
        <v>199</v>
      </c>
      <c r="D265" s="74">
        <f>SUM(D266:D269)</f>
        <v>1000</v>
      </c>
      <c r="E265" s="74">
        <f t="shared" ref="E265" si="189">SUM(E266:E269)</f>
        <v>0</v>
      </c>
      <c r="F265" s="74">
        <f t="shared" ref="F265" si="190">SUM(F266:F269)</f>
        <v>0</v>
      </c>
      <c r="G265" s="77">
        <f>F265/D265</f>
        <v>0</v>
      </c>
      <c r="H265" s="244" t="s">
        <v>235</v>
      </c>
      <c r="I265" s="247" t="s">
        <v>331</v>
      </c>
      <c r="J265" s="136" t="s">
        <v>305</v>
      </c>
      <c r="K265" s="102" t="s">
        <v>317</v>
      </c>
      <c r="L265" s="184" t="s">
        <v>377</v>
      </c>
      <c r="M265" s="102">
        <v>809</v>
      </c>
    </row>
    <row r="266" spans="1:13" ht="24" customHeight="1" x14ac:dyDescent="0.25">
      <c r="A266" s="93"/>
      <c r="B266" s="105"/>
      <c r="C266" s="1" t="s">
        <v>201</v>
      </c>
      <c r="D266" s="73">
        <v>1000</v>
      </c>
      <c r="E266" s="73">
        <v>0</v>
      </c>
      <c r="F266" s="73">
        <v>0</v>
      </c>
      <c r="G266" s="78">
        <f t="shared" si="182"/>
        <v>0</v>
      </c>
      <c r="H266" s="244"/>
      <c r="I266" s="247"/>
      <c r="J266" s="136"/>
      <c r="K266" s="102"/>
      <c r="L266" s="184"/>
      <c r="M266" s="102"/>
    </row>
    <row r="267" spans="1:13" ht="27.75" customHeight="1" x14ac:dyDescent="0.25">
      <c r="A267" s="93"/>
      <c r="B267" s="105"/>
      <c r="C267" s="1" t="s">
        <v>203</v>
      </c>
      <c r="D267" s="73">
        <v>0</v>
      </c>
      <c r="E267" s="73">
        <v>0</v>
      </c>
      <c r="F267" s="73">
        <v>0</v>
      </c>
      <c r="G267" s="78">
        <v>0</v>
      </c>
      <c r="H267" s="244"/>
      <c r="I267" s="247"/>
      <c r="J267" s="136"/>
      <c r="K267" s="102"/>
      <c r="L267" s="184"/>
      <c r="M267" s="102"/>
    </row>
    <row r="268" spans="1:13" ht="22.5" customHeight="1" x14ac:dyDescent="0.25">
      <c r="A268" s="93"/>
      <c r="B268" s="105"/>
      <c r="C268" s="1" t="s">
        <v>205</v>
      </c>
      <c r="D268" s="73">
        <v>0</v>
      </c>
      <c r="E268" s="73">
        <v>0</v>
      </c>
      <c r="F268" s="73">
        <v>0</v>
      </c>
      <c r="G268" s="78">
        <v>0</v>
      </c>
      <c r="H268" s="244"/>
      <c r="I268" s="247"/>
      <c r="J268" s="136"/>
      <c r="K268" s="102"/>
      <c r="L268" s="184"/>
      <c r="M268" s="102"/>
    </row>
    <row r="269" spans="1:13" ht="21.75" customHeight="1" x14ac:dyDescent="0.25">
      <c r="A269" s="94"/>
      <c r="B269" s="106"/>
      <c r="C269" s="1" t="s">
        <v>207</v>
      </c>
      <c r="D269" s="73">
        <v>0</v>
      </c>
      <c r="E269" s="73">
        <v>0</v>
      </c>
      <c r="F269" s="73">
        <v>0</v>
      </c>
      <c r="G269" s="78">
        <v>0</v>
      </c>
      <c r="H269" s="244"/>
      <c r="I269" s="247"/>
      <c r="J269" s="136"/>
      <c r="K269" s="102"/>
      <c r="L269" s="184"/>
      <c r="M269" s="102"/>
    </row>
    <row r="270" spans="1:13" ht="24" customHeight="1" x14ac:dyDescent="0.25">
      <c r="A270" s="92" t="s">
        <v>95</v>
      </c>
      <c r="B270" s="104" t="s">
        <v>96</v>
      </c>
      <c r="C270" s="28" t="s">
        <v>199</v>
      </c>
      <c r="D270" s="33">
        <f>SUM(D271:D274)</f>
        <v>3156.4622399999998</v>
      </c>
      <c r="E270" s="33">
        <f t="shared" ref="E270" si="191">SUM(E271:E274)</f>
        <v>3156.4622399999998</v>
      </c>
      <c r="F270" s="33">
        <f t="shared" ref="F270" si="192">SUM(F271:F274)</f>
        <v>694.78099999999995</v>
      </c>
      <c r="G270" s="57">
        <f>F270/D270</f>
        <v>0.22011383225037406</v>
      </c>
      <c r="H270" s="244" t="s">
        <v>273</v>
      </c>
      <c r="I270" s="248" t="s">
        <v>332</v>
      </c>
      <c r="J270" s="249" t="s">
        <v>305</v>
      </c>
      <c r="K270" s="304" t="s">
        <v>317</v>
      </c>
      <c r="L270" s="184" t="s">
        <v>386</v>
      </c>
      <c r="M270" s="304">
        <v>809</v>
      </c>
    </row>
    <row r="271" spans="1:13" ht="24" customHeight="1" x14ac:dyDescent="0.25">
      <c r="A271" s="93"/>
      <c r="B271" s="105"/>
      <c r="C271" s="56" t="s">
        <v>201</v>
      </c>
      <c r="D271" s="73">
        <v>3156.4622399999998</v>
      </c>
      <c r="E271" s="73">
        <v>3156.4622399999998</v>
      </c>
      <c r="F271" s="73">
        <v>694.78099999999995</v>
      </c>
      <c r="G271" s="63">
        <f t="shared" ref="G271" si="193">F271/D271</f>
        <v>0.22011383225037406</v>
      </c>
      <c r="H271" s="244"/>
      <c r="I271" s="248"/>
      <c r="J271" s="249"/>
      <c r="K271" s="304"/>
      <c r="L271" s="184"/>
      <c r="M271" s="304"/>
    </row>
    <row r="272" spans="1:13" ht="24" customHeight="1" x14ac:dyDescent="0.25">
      <c r="A272" s="93"/>
      <c r="B272" s="105"/>
      <c r="C272" s="56" t="s">
        <v>203</v>
      </c>
      <c r="D272" s="32">
        <v>0</v>
      </c>
      <c r="E272" s="32">
        <v>0</v>
      </c>
      <c r="F272" s="32">
        <v>0</v>
      </c>
      <c r="G272" s="63">
        <v>0</v>
      </c>
      <c r="H272" s="244"/>
      <c r="I272" s="248"/>
      <c r="J272" s="249"/>
      <c r="K272" s="304"/>
      <c r="L272" s="184"/>
      <c r="M272" s="304"/>
    </row>
    <row r="273" spans="1:13" ht="24" customHeight="1" x14ac:dyDescent="0.25">
      <c r="A273" s="93"/>
      <c r="B273" s="105"/>
      <c r="C273" s="56" t="s">
        <v>205</v>
      </c>
      <c r="D273" s="32">
        <v>0</v>
      </c>
      <c r="E273" s="32">
        <v>0</v>
      </c>
      <c r="F273" s="32">
        <v>0</v>
      </c>
      <c r="G273" s="63">
        <v>0</v>
      </c>
      <c r="H273" s="244"/>
      <c r="I273" s="248"/>
      <c r="J273" s="249"/>
      <c r="K273" s="304"/>
      <c r="L273" s="184"/>
      <c r="M273" s="304"/>
    </row>
    <row r="274" spans="1:13" ht="24" customHeight="1" x14ac:dyDescent="0.25">
      <c r="A274" s="94"/>
      <c r="B274" s="106"/>
      <c r="C274" s="56" t="s">
        <v>207</v>
      </c>
      <c r="D274" s="32">
        <v>0</v>
      </c>
      <c r="E274" s="32">
        <v>0</v>
      </c>
      <c r="F274" s="32">
        <v>0</v>
      </c>
      <c r="G274" s="63">
        <v>0</v>
      </c>
      <c r="H274" s="244"/>
      <c r="I274" s="248"/>
      <c r="J274" s="249"/>
      <c r="K274" s="304"/>
      <c r="L274" s="184"/>
      <c r="M274" s="304"/>
    </row>
    <row r="275" spans="1:13" ht="24.75" customHeight="1" x14ac:dyDescent="0.25">
      <c r="A275" s="114" t="s">
        <v>97</v>
      </c>
      <c r="B275" s="207" t="s">
        <v>98</v>
      </c>
      <c r="C275" s="24" t="s">
        <v>199</v>
      </c>
      <c r="D275" s="36">
        <f>SUM(D276:D279)</f>
        <v>13757.3</v>
      </c>
      <c r="E275" s="36">
        <f t="shared" ref="E275" si="194">SUM(E276:E279)</f>
        <v>7060.7061999999996</v>
      </c>
      <c r="F275" s="36">
        <f t="shared" ref="F275" si="195">SUM(F276:F279)</f>
        <v>6746.7061999999996</v>
      </c>
      <c r="G275" s="61">
        <f>F275/D275</f>
        <v>0.49040917912671816</v>
      </c>
      <c r="H275" s="170" t="s">
        <v>274</v>
      </c>
      <c r="I275" s="44" t="s">
        <v>401</v>
      </c>
      <c r="J275" s="13">
        <f>SUM(J276:J278)</f>
        <v>2</v>
      </c>
      <c r="K275" s="197" t="s">
        <v>226</v>
      </c>
      <c r="L275" s="243"/>
      <c r="M275" s="197"/>
    </row>
    <row r="276" spans="1:13" ht="24.75" customHeight="1" x14ac:dyDescent="0.25">
      <c r="A276" s="115"/>
      <c r="B276" s="208"/>
      <c r="C276" s="30" t="s">
        <v>201</v>
      </c>
      <c r="D276" s="36">
        <f>D281+D286</f>
        <v>13757.3</v>
      </c>
      <c r="E276" s="36">
        <f t="shared" ref="E276:F276" si="196">E281+E286</f>
        <v>7060.7061999999996</v>
      </c>
      <c r="F276" s="36">
        <f t="shared" si="196"/>
        <v>6746.7061999999996</v>
      </c>
      <c r="G276" s="61">
        <f>F276/D276</f>
        <v>0.49040917912671816</v>
      </c>
      <c r="H276" s="170"/>
      <c r="I276" s="44" t="s">
        <v>202</v>
      </c>
      <c r="J276" s="13">
        <v>0</v>
      </c>
      <c r="K276" s="197"/>
      <c r="L276" s="243"/>
      <c r="M276" s="197"/>
    </row>
    <row r="277" spans="1:13" ht="24.75" customHeight="1" x14ac:dyDescent="0.25">
      <c r="A277" s="115"/>
      <c r="B277" s="208"/>
      <c r="C277" s="30" t="s">
        <v>203</v>
      </c>
      <c r="D277" s="36">
        <f t="shared" ref="D277:D279" si="197">D282+D287</f>
        <v>0</v>
      </c>
      <c r="E277" s="36">
        <f t="shared" ref="E277:F279" si="198">E282+E287</f>
        <v>0</v>
      </c>
      <c r="F277" s="36">
        <f t="shared" si="198"/>
        <v>0</v>
      </c>
      <c r="G277" s="61">
        <v>0</v>
      </c>
      <c r="H277" s="170"/>
      <c r="I277" s="44" t="s">
        <v>204</v>
      </c>
      <c r="J277" s="13">
        <v>2</v>
      </c>
      <c r="K277" s="197"/>
      <c r="L277" s="243"/>
      <c r="M277" s="197"/>
    </row>
    <row r="278" spans="1:13" ht="24.75" customHeight="1" x14ac:dyDescent="0.25">
      <c r="A278" s="115"/>
      <c r="B278" s="208"/>
      <c r="C278" s="30" t="s">
        <v>205</v>
      </c>
      <c r="D278" s="36">
        <f t="shared" si="197"/>
        <v>0</v>
      </c>
      <c r="E278" s="36">
        <f t="shared" si="198"/>
        <v>0</v>
      </c>
      <c r="F278" s="36">
        <f t="shared" si="198"/>
        <v>0</v>
      </c>
      <c r="G278" s="61">
        <v>0</v>
      </c>
      <c r="H278" s="170"/>
      <c r="I278" s="44" t="s">
        <v>206</v>
      </c>
      <c r="J278" s="13">
        <v>0</v>
      </c>
      <c r="K278" s="197"/>
      <c r="L278" s="243"/>
      <c r="M278" s="197"/>
    </row>
    <row r="279" spans="1:13" ht="24.75" customHeight="1" x14ac:dyDescent="0.25">
      <c r="A279" s="116"/>
      <c r="B279" s="209"/>
      <c r="C279" s="30" t="s">
        <v>207</v>
      </c>
      <c r="D279" s="36">
        <f t="shared" si="197"/>
        <v>0</v>
      </c>
      <c r="E279" s="36">
        <f t="shared" si="198"/>
        <v>0</v>
      </c>
      <c r="F279" s="36">
        <f t="shared" si="198"/>
        <v>0</v>
      </c>
      <c r="G279" s="61">
        <v>0</v>
      </c>
      <c r="H279" s="170"/>
      <c r="I279" s="44" t="s">
        <v>208</v>
      </c>
      <c r="J279" s="14">
        <f>(J276+0.5*J277)/J275</f>
        <v>0.5</v>
      </c>
      <c r="K279" s="197"/>
      <c r="L279" s="243"/>
      <c r="M279" s="197"/>
    </row>
    <row r="280" spans="1:13" ht="18.75" customHeight="1" x14ac:dyDescent="0.25">
      <c r="A280" s="92" t="s">
        <v>99</v>
      </c>
      <c r="B280" s="104" t="s">
        <v>100</v>
      </c>
      <c r="C280" s="28" t="s">
        <v>199</v>
      </c>
      <c r="D280" s="74">
        <f>SUM(D281:D284)</f>
        <v>13657.3</v>
      </c>
      <c r="E280" s="74">
        <f t="shared" ref="E280" si="199">SUM(E281:E284)</f>
        <v>7000</v>
      </c>
      <c r="F280" s="74">
        <f t="shared" ref="F280" si="200">SUM(F281:F284)</f>
        <v>6686</v>
      </c>
      <c r="G280" s="77">
        <f>F280/D280</f>
        <v>0.48955503650062604</v>
      </c>
      <c r="H280" s="244" t="s">
        <v>236</v>
      </c>
      <c r="I280" s="247" t="s">
        <v>334</v>
      </c>
      <c r="J280" s="136" t="s">
        <v>321</v>
      </c>
      <c r="K280" s="102" t="s">
        <v>226</v>
      </c>
      <c r="L280" s="103" t="s">
        <v>304</v>
      </c>
      <c r="M280" s="102">
        <v>809</v>
      </c>
    </row>
    <row r="281" spans="1:13" ht="18.75" customHeight="1" x14ac:dyDescent="0.25">
      <c r="A281" s="93"/>
      <c r="B281" s="105"/>
      <c r="C281" s="1" t="s">
        <v>201</v>
      </c>
      <c r="D281" s="73">
        <v>13657.3</v>
      </c>
      <c r="E281" s="76">
        <v>7000</v>
      </c>
      <c r="F281" s="76">
        <v>6686</v>
      </c>
      <c r="G281" s="78">
        <f>F281/D281</f>
        <v>0.48955503650062604</v>
      </c>
      <c r="H281" s="244"/>
      <c r="I281" s="247"/>
      <c r="J281" s="136"/>
      <c r="K281" s="102"/>
      <c r="L281" s="251"/>
      <c r="M281" s="102"/>
    </row>
    <row r="282" spans="1:13" ht="18.75" customHeight="1" x14ac:dyDescent="0.25">
      <c r="A282" s="93"/>
      <c r="B282" s="105"/>
      <c r="C282" s="1" t="s">
        <v>203</v>
      </c>
      <c r="D282" s="73">
        <v>0</v>
      </c>
      <c r="E282" s="73">
        <v>0</v>
      </c>
      <c r="F282" s="73">
        <v>0</v>
      </c>
      <c r="G282" s="78">
        <v>0</v>
      </c>
      <c r="H282" s="244"/>
      <c r="I282" s="247"/>
      <c r="J282" s="136"/>
      <c r="K282" s="102"/>
      <c r="L282" s="251"/>
      <c r="M282" s="102"/>
    </row>
    <row r="283" spans="1:13" ht="18.75" customHeight="1" x14ac:dyDescent="0.25">
      <c r="A283" s="93"/>
      <c r="B283" s="105"/>
      <c r="C283" s="1" t="s">
        <v>205</v>
      </c>
      <c r="D283" s="73">
        <v>0</v>
      </c>
      <c r="E283" s="73">
        <v>0</v>
      </c>
      <c r="F283" s="73">
        <v>0</v>
      </c>
      <c r="G283" s="78">
        <v>0</v>
      </c>
      <c r="H283" s="244"/>
      <c r="I283" s="247"/>
      <c r="J283" s="136"/>
      <c r="K283" s="102"/>
      <c r="L283" s="251"/>
      <c r="M283" s="102"/>
    </row>
    <row r="284" spans="1:13" ht="18.75" customHeight="1" x14ac:dyDescent="0.25">
      <c r="A284" s="94"/>
      <c r="B284" s="106"/>
      <c r="C284" s="1" t="s">
        <v>207</v>
      </c>
      <c r="D284" s="73">
        <v>0</v>
      </c>
      <c r="E284" s="73">
        <v>0</v>
      </c>
      <c r="F284" s="73">
        <v>0</v>
      </c>
      <c r="G284" s="78">
        <v>0</v>
      </c>
      <c r="H284" s="244"/>
      <c r="I284" s="247"/>
      <c r="J284" s="136"/>
      <c r="K284" s="102"/>
      <c r="L284" s="251"/>
      <c r="M284" s="102"/>
    </row>
    <row r="285" spans="1:13" ht="18.75" customHeight="1" x14ac:dyDescent="0.25">
      <c r="A285" s="92" t="s">
        <v>101</v>
      </c>
      <c r="B285" s="104" t="s">
        <v>102</v>
      </c>
      <c r="C285" s="28" t="s">
        <v>199</v>
      </c>
      <c r="D285" s="74">
        <f>SUM(D286:D289)</f>
        <v>100</v>
      </c>
      <c r="E285" s="74">
        <f t="shared" ref="E285" si="201">SUM(E286:E289)</f>
        <v>60.706200000000003</v>
      </c>
      <c r="F285" s="74">
        <f t="shared" ref="F285" si="202">SUM(F286:F289)</f>
        <v>60.706200000000003</v>
      </c>
      <c r="G285" s="77">
        <f>F285/D285</f>
        <v>0.60706199999999999</v>
      </c>
      <c r="H285" s="244" t="s">
        <v>237</v>
      </c>
      <c r="I285" s="247" t="s">
        <v>335</v>
      </c>
      <c r="J285" s="250" t="s">
        <v>321</v>
      </c>
      <c r="K285" s="102" t="s">
        <v>226</v>
      </c>
      <c r="L285" s="103" t="s">
        <v>304</v>
      </c>
      <c r="M285" s="102">
        <v>809</v>
      </c>
    </row>
    <row r="286" spans="1:13" ht="18.75" customHeight="1" x14ac:dyDescent="0.25">
      <c r="A286" s="93"/>
      <c r="B286" s="105"/>
      <c r="C286" s="1" t="s">
        <v>201</v>
      </c>
      <c r="D286" s="73">
        <v>100</v>
      </c>
      <c r="E286" s="76">
        <v>60.706200000000003</v>
      </c>
      <c r="F286" s="76">
        <v>60.706200000000003</v>
      </c>
      <c r="G286" s="78">
        <f>F286/D286</f>
        <v>0.60706199999999999</v>
      </c>
      <c r="H286" s="244"/>
      <c r="I286" s="247"/>
      <c r="J286" s="250"/>
      <c r="K286" s="102"/>
      <c r="L286" s="103"/>
      <c r="M286" s="102"/>
    </row>
    <row r="287" spans="1:13" ht="18.75" customHeight="1" x14ac:dyDescent="0.25">
      <c r="A287" s="93"/>
      <c r="B287" s="105"/>
      <c r="C287" s="1" t="s">
        <v>203</v>
      </c>
      <c r="D287" s="73">
        <v>0</v>
      </c>
      <c r="E287" s="73">
        <v>0</v>
      </c>
      <c r="F287" s="73">
        <v>0</v>
      </c>
      <c r="G287" s="78">
        <v>0</v>
      </c>
      <c r="H287" s="244"/>
      <c r="I287" s="247"/>
      <c r="J287" s="250"/>
      <c r="K287" s="102"/>
      <c r="L287" s="103"/>
      <c r="M287" s="102"/>
    </row>
    <row r="288" spans="1:13" ht="18.75" customHeight="1" x14ac:dyDescent="0.25">
      <c r="A288" s="93"/>
      <c r="B288" s="105"/>
      <c r="C288" s="1" t="s">
        <v>205</v>
      </c>
      <c r="D288" s="73">
        <v>0</v>
      </c>
      <c r="E288" s="73">
        <v>0</v>
      </c>
      <c r="F288" s="73">
        <v>0</v>
      </c>
      <c r="G288" s="78">
        <v>0</v>
      </c>
      <c r="H288" s="244"/>
      <c r="I288" s="247"/>
      <c r="J288" s="250"/>
      <c r="K288" s="102"/>
      <c r="L288" s="103"/>
      <c r="M288" s="102"/>
    </row>
    <row r="289" spans="1:13" ht="18.75" customHeight="1" x14ac:dyDescent="0.25">
      <c r="A289" s="94"/>
      <c r="B289" s="106"/>
      <c r="C289" s="1" t="s">
        <v>207</v>
      </c>
      <c r="D289" s="73">
        <v>0</v>
      </c>
      <c r="E289" s="73">
        <v>0</v>
      </c>
      <c r="F289" s="73">
        <v>0</v>
      </c>
      <c r="G289" s="78">
        <v>0</v>
      </c>
      <c r="H289" s="244"/>
      <c r="I289" s="247"/>
      <c r="J289" s="250"/>
      <c r="K289" s="102"/>
      <c r="L289" s="103"/>
      <c r="M289" s="102"/>
    </row>
    <row r="290" spans="1:13" ht="21" customHeight="1" x14ac:dyDescent="0.25">
      <c r="A290" s="111" t="s">
        <v>103</v>
      </c>
      <c r="B290" s="235" t="s">
        <v>104</v>
      </c>
      <c r="C290" s="26" t="s">
        <v>199</v>
      </c>
      <c r="D290" s="38">
        <f>SUM(D291:D294)</f>
        <v>23954.787250000001</v>
      </c>
      <c r="E290" s="38">
        <f t="shared" ref="E290" si="203">SUM(E291:E294)</f>
        <v>7174.0425600000008</v>
      </c>
      <c r="F290" s="38">
        <f t="shared" ref="F290" si="204">SUM(F291:F294)</f>
        <v>1759</v>
      </c>
      <c r="G290" s="64">
        <f>F290/D290</f>
        <v>7.3429998840837118E-2</v>
      </c>
      <c r="H290" s="227" t="s">
        <v>275</v>
      </c>
      <c r="I290" s="46" t="s">
        <v>401</v>
      </c>
      <c r="J290" s="19">
        <f>SUM(J291:J293)</f>
        <v>2</v>
      </c>
      <c r="K290" s="252" t="s">
        <v>317</v>
      </c>
      <c r="L290" s="253"/>
      <c r="M290" s="252"/>
    </row>
    <row r="291" spans="1:13" ht="21" customHeight="1" x14ac:dyDescent="0.25">
      <c r="A291" s="112"/>
      <c r="B291" s="236"/>
      <c r="C291" s="20" t="s">
        <v>201</v>
      </c>
      <c r="D291" s="38">
        <f>D296+D301</f>
        <v>1437.2872500000001</v>
      </c>
      <c r="E291" s="38">
        <f t="shared" ref="E291:F291" si="205">E296+E301</f>
        <v>430.44256000000001</v>
      </c>
      <c r="F291" s="38">
        <f t="shared" si="205"/>
        <v>0</v>
      </c>
      <c r="G291" s="64">
        <f>F291/D291</f>
        <v>0</v>
      </c>
      <c r="H291" s="227"/>
      <c r="I291" s="46" t="s">
        <v>202</v>
      </c>
      <c r="J291" s="19">
        <v>0</v>
      </c>
      <c r="K291" s="252"/>
      <c r="L291" s="253"/>
      <c r="M291" s="252"/>
    </row>
    <row r="292" spans="1:13" ht="21" customHeight="1" x14ac:dyDescent="0.25">
      <c r="A292" s="112"/>
      <c r="B292" s="236"/>
      <c r="C292" s="20" t="s">
        <v>203</v>
      </c>
      <c r="D292" s="38">
        <f t="shared" ref="D292:D294" si="206">D297+D302</f>
        <v>22517.5</v>
      </c>
      <c r="E292" s="38">
        <f t="shared" ref="E292:F294" si="207">E297+E302</f>
        <v>6743.6</v>
      </c>
      <c r="F292" s="38">
        <f t="shared" si="207"/>
        <v>1759</v>
      </c>
      <c r="G292" s="64">
        <f>F292/D292</f>
        <v>7.8117020095481299E-2</v>
      </c>
      <c r="H292" s="227"/>
      <c r="I292" s="46" t="s">
        <v>204</v>
      </c>
      <c r="J292" s="19">
        <v>1</v>
      </c>
      <c r="K292" s="252"/>
      <c r="L292" s="253"/>
      <c r="M292" s="252"/>
    </row>
    <row r="293" spans="1:13" ht="21" customHeight="1" x14ac:dyDescent="0.25">
      <c r="A293" s="112"/>
      <c r="B293" s="236"/>
      <c r="C293" s="20" t="s">
        <v>205</v>
      </c>
      <c r="D293" s="38">
        <f t="shared" si="206"/>
        <v>0</v>
      </c>
      <c r="E293" s="38">
        <f t="shared" si="207"/>
        <v>0</v>
      </c>
      <c r="F293" s="38">
        <f t="shared" si="207"/>
        <v>0</v>
      </c>
      <c r="G293" s="64">
        <v>0</v>
      </c>
      <c r="H293" s="227"/>
      <c r="I293" s="46" t="s">
        <v>206</v>
      </c>
      <c r="J293" s="19">
        <v>1</v>
      </c>
      <c r="K293" s="252"/>
      <c r="L293" s="253"/>
      <c r="M293" s="252"/>
    </row>
    <row r="294" spans="1:13" ht="21" customHeight="1" x14ac:dyDescent="0.25">
      <c r="A294" s="113"/>
      <c r="B294" s="237"/>
      <c r="C294" s="20" t="s">
        <v>207</v>
      </c>
      <c r="D294" s="38">
        <f t="shared" si="206"/>
        <v>0</v>
      </c>
      <c r="E294" s="38">
        <f t="shared" si="207"/>
        <v>0</v>
      </c>
      <c r="F294" s="38">
        <f t="shared" si="207"/>
        <v>0</v>
      </c>
      <c r="G294" s="64">
        <v>0</v>
      </c>
      <c r="H294" s="227"/>
      <c r="I294" s="46" t="s">
        <v>208</v>
      </c>
      <c r="J294" s="18">
        <f>(J291+0.5*J292)/J290</f>
        <v>0.25</v>
      </c>
      <c r="K294" s="252"/>
      <c r="L294" s="253"/>
      <c r="M294" s="252"/>
    </row>
    <row r="295" spans="1:13" ht="22.5" customHeight="1" x14ac:dyDescent="0.25">
      <c r="A295" s="92" t="s">
        <v>105</v>
      </c>
      <c r="B295" s="104" t="s">
        <v>106</v>
      </c>
      <c r="C295" s="28" t="s">
        <v>199</v>
      </c>
      <c r="D295" s="33">
        <f>SUM(D296:D299)</f>
        <v>7174.0425600000008</v>
      </c>
      <c r="E295" s="33">
        <f t="shared" ref="E295" si="208">SUM(E296:E299)</f>
        <v>7174.0425600000008</v>
      </c>
      <c r="F295" s="33">
        <f t="shared" ref="F295" si="209">SUM(F296:F299)</f>
        <v>1759</v>
      </c>
      <c r="G295" s="57">
        <f>F295/D295</f>
        <v>0.24518951278705542</v>
      </c>
      <c r="H295" s="245" t="s">
        <v>238</v>
      </c>
      <c r="I295" s="254" t="s">
        <v>397</v>
      </c>
      <c r="J295" s="184" t="s">
        <v>321</v>
      </c>
      <c r="K295" s="102" t="s">
        <v>317</v>
      </c>
      <c r="L295" s="184" t="s">
        <v>336</v>
      </c>
      <c r="M295" s="102">
        <v>809</v>
      </c>
    </row>
    <row r="296" spans="1:13" ht="22.5" customHeight="1" x14ac:dyDescent="0.25">
      <c r="A296" s="93"/>
      <c r="B296" s="105"/>
      <c r="C296" s="2" t="s">
        <v>201</v>
      </c>
      <c r="D296" s="73">
        <v>430.44256000000001</v>
      </c>
      <c r="E296" s="73">
        <v>430.44256000000001</v>
      </c>
      <c r="F296" s="73">
        <v>0</v>
      </c>
      <c r="G296" s="7">
        <f>F296/D296</f>
        <v>0</v>
      </c>
      <c r="H296" s="245"/>
      <c r="I296" s="254"/>
      <c r="J296" s="184"/>
      <c r="K296" s="102"/>
      <c r="L296" s="184"/>
      <c r="M296" s="102"/>
    </row>
    <row r="297" spans="1:13" ht="22.5" customHeight="1" x14ac:dyDescent="0.25">
      <c r="A297" s="93"/>
      <c r="B297" s="105"/>
      <c r="C297" s="2" t="s">
        <v>203</v>
      </c>
      <c r="D297" s="73">
        <v>6743.6</v>
      </c>
      <c r="E297" s="73">
        <v>6743.6</v>
      </c>
      <c r="F297" s="73">
        <v>1759</v>
      </c>
      <c r="G297" s="7">
        <f>F297/D297</f>
        <v>0.26083990746782132</v>
      </c>
      <c r="H297" s="245"/>
      <c r="I297" s="254"/>
      <c r="J297" s="184"/>
      <c r="K297" s="102"/>
      <c r="L297" s="184"/>
      <c r="M297" s="102"/>
    </row>
    <row r="298" spans="1:13" ht="22.5" customHeight="1" x14ac:dyDescent="0.25">
      <c r="A298" s="93"/>
      <c r="B298" s="105"/>
      <c r="C298" s="2" t="s">
        <v>205</v>
      </c>
      <c r="D298" s="73">
        <v>0</v>
      </c>
      <c r="E298" s="31">
        <v>0</v>
      </c>
      <c r="F298" s="31">
        <v>0</v>
      </c>
      <c r="G298" s="3">
        <v>0</v>
      </c>
      <c r="H298" s="245"/>
      <c r="I298" s="254"/>
      <c r="J298" s="184"/>
      <c r="K298" s="102"/>
      <c r="L298" s="184"/>
      <c r="M298" s="102"/>
    </row>
    <row r="299" spans="1:13" ht="178.5" customHeight="1" x14ac:dyDescent="0.25">
      <c r="A299" s="94"/>
      <c r="B299" s="106"/>
      <c r="C299" s="2" t="s">
        <v>207</v>
      </c>
      <c r="D299" s="73">
        <v>0</v>
      </c>
      <c r="E299" s="31">
        <v>0</v>
      </c>
      <c r="F299" s="31">
        <v>0</v>
      </c>
      <c r="G299" s="3">
        <v>0</v>
      </c>
      <c r="H299" s="245"/>
      <c r="I299" s="254"/>
      <c r="J299" s="184"/>
      <c r="K299" s="102"/>
      <c r="L299" s="184"/>
      <c r="M299" s="102"/>
    </row>
    <row r="300" spans="1:13" ht="22.5" customHeight="1" x14ac:dyDescent="0.25">
      <c r="A300" s="92" t="s">
        <v>107</v>
      </c>
      <c r="B300" s="104" t="s">
        <v>108</v>
      </c>
      <c r="C300" s="28" t="s">
        <v>199</v>
      </c>
      <c r="D300" s="74">
        <f>SUM(D301:D304)</f>
        <v>16780.74469</v>
      </c>
      <c r="E300" s="33">
        <f t="shared" ref="E300" si="210">SUM(E301:E304)</f>
        <v>0</v>
      </c>
      <c r="F300" s="33">
        <f t="shared" ref="F300" si="211">SUM(F301:F304)</f>
        <v>0</v>
      </c>
      <c r="G300" s="57">
        <f>F300/D300</f>
        <v>0</v>
      </c>
      <c r="H300" s="245" t="s">
        <v>276</v>
      </c>
      <c r="I300" s="102" t="s">
        <v>304</v>
      </c>
      <c r="J300" s="136" t="s">
        <v>305</v>
      </c>
      <c r="K300" s="102" t="s">
        <v>317</v>
      </c>
      <c r="L300" s="184" t="s">
        <v>398</v>
      </c>
      <c r="M300" s="102">
        <v>809</v>
      </c>
    </row>
    <row r="301" spans="1:13" ht="22.5" customHeight="1" x14ac:dyDescent="0.25">
      <c r="A301" s="93"/>
      <c r="B301" s="105"/>
      <c r="C301" s="2" t="s">
        <v>201</v>
      </c>
      <c r="D301" s="73">
        <v>1006.84469</v>
      </c>
      <c r="E301" s="32">
        <v>0</v>
      </c>
      <c r="F301" s="32">
        <v>0</v>
      </c>
      <c r="G301" s="7">
        <f>F301/D301</f>
        <v>0</v>
      </c>
      <c r="H301" s="245"/>
      <c r="I301" s="102"/>
      <c r="J301" s="136"/>
      <c r="K301" s="102"/>
      <c r="L301" s="184"/>
      <c r="M301" s="102"/>
    </row>
    <row r="302" spans="1:13" ht="27" customHeight="1" x14ac:dyDescent="0.25">
      <c r="A302" s="93"/>
      <c r="B302" s="105"/>
      <c r="C302" s="2" t="s">
        <v>203</v>
      </c>
      <c r="D302" s="73">
        <v>15773.9</v>
      </c>
      <c r="E302" s="32">
        <v>0</v>
      </c>
      <c r="F302" s="32">
        <v>0</v>
      </c>
      <c r="G302" s="7">
        <f>F302/D302</f>
        <v>0</v>
      </c>
      <c r="H302" s="245"/>
      <c r="I302" s="102"/>
      <c r="J302" s="136"/>
      <c r="K302" s="102"/>
      <c r="L302" s="184"/>
      <c r="M302" s="102"/>
    </row>
    <row r="303" spans="1:13" ht="22.5" customHeight="1" x14ac:dyDescent="0.25">
      <c r="A303" s="93"/>
      <c r="B303" s="105"/>
      <c r="C303" s="2" t="s">
        <v>205</v>
      </c>
      <c r="D303" s="31">
        <v>0</v>
      </c>
      <c r="E303" s="31">
        <v>0</v>
      </c>
      <c r="F303" s="31">
        <v>0</v>
      </c>
      <c r="G303" s="3">
        <v>0</v>
      </c>
      <c r="H303" s="245"/>
      <c r="I303" s="102"/>
      <c r="J303" s="136"/>
      <c r="K303" s="102"/>
      <c r="L303" s="184"/>
      <c r="M303" s="102"/>
    </row>
    <row r="304" spans="1:13" ht="22.5" customHeight="1" x14ac:dyDescent="0.25">
      <c r="A304" s="94"/>
      <c r="B304" s="106"/>
      <c r="C304" s="2" t="s">
        <v>207</v>
      </c>
      <c r="D304" s="31">
        <v>0</v>
      </c>
      <c r="E304" s="31">
        <v>0</v>
      </c>
      <c r="F304" s="31">
        <v>0</v>
      </c>
      <c r="G304" s="3">
        <v>0</v>
      </c>
      <c r="H304" s="245"/>
      <c r="I304" s="102"/>
      <c r="J304" s="136"/>
      <c r="K304" s="102"/>
      <c r="L304" s="184"/>
      <c r="M304" s="102"/>
    </row>
    <row r="305" spans="1:13" ht="27.75" customHeight="1" x14ac:dyDescent="0.25">
      <c r="A305" s="111" t="s">
        <v>109</v>
      </c>
      <c r="B305" s="235" t="s">
        <v>110</v>
      </c>
      <c r="C305" s="26" t="s">
        <v>199</v>
      </c>
      <c r="D305" s="38">
        <f>SUM(D306:D309)</f>
        <v>72885.224329999997</v>
      </c>
      <c r="E305" s="38">
        <f t="shared" ref="E305" si="212">SUM(E306:E309)</f>
        <v>72885.226219999997</v>
      </c>
      <c r="F305" s="38">
        <f t="shared" ref="F305" si="213">SUM(F306:F309)</f>
        <v>20524.501190000003</v>
      </c>
      <c r="G305" s="64">
        <f>F305/D305</f>
        <v>0.28160030210062748</v>
      </c>
      <c r="H305" s="227" t="s">
        <v>277</v>
      </c>
      <c r="I305" s="46" t="s">
        <v>401</v>
      </c>
      <c r="J305" s="19">
        <f>SUM(J306:J308)</f>
        <v>4</v>
      </c>
      <c r="K305" s="252" t="s">
        <v>337</v>
      </c>
      <c r="L305" s="253"/>
      <c r="M305" s="252"/>
    </row>
    <row r="306" spans="1:13" ht="27.75" customHeight="1" x14ac:dyDescent="0.25">
      <c r="A306" s="112"/>
      <c r="B306" s="236"/>
      <c r="C306" s="20" t="s">
        <v>201</v>
      </c>
      <c r="D306" s="38">
        <f>D311+D316+D321+D326</f>
        <v>29620.624329999999</v>
      </c>
      <c r="E306" s="38">
        <f t="shared" ref="E306:F306" si="214">E311+E316+E321+E326</f>
        <v>29620.626219999998</v>
      </c>
      <c r="F306" s="38">
        <f t="shared" si="214"/>
        <v>10867.74172</v>
      </c>
      <c r="G306" s="64">
        <f>F306/D306</f>
        <v>0.36689779387914745</v>
      </c>
      <c r="H306" s="227"/>
      <c r="I306" s="46" t="s">
        <v>202</v>
      </c>
      <c r="J306" s="19">
        <f>COUNTIF($J$310:$J$329,"да")</f>
        <v>0</v>
      </c>
      <c r="K306" s="252"/>
      <c r="L306" s="253"/>
      <c r="M306" s="252"/>
    </row>
    <row r="307" spans="1:13" ht="27.75" customHeight="1" x14ac:dyDescent="0.25">
      <c r="A307" s="112"/>
      <c r="B307" s="236"/>
      <c r="C307" s="20" t="s">
        <v>203</v>
      </c>
      <c r="D307" s="38">
        <f>D312+D317+D322+D327</f>
        <v>43264.6</v>
      </c>
      <c r="E307" s="38">
        <f t="shared" ref="E307:F307" si="215">E312+E317+E322+E327</f>
        <v>43264.6</v>
      </c>
      <c r="F307" s="38">
        <f t="shared" si="215"/>
        <v>9656.7594700000009</v>
      </c>
      <c r="G307" s="64">
        <f>F307/D307</f>
        <v>0.22320232869366644</v>
      </c>
      <c r="H307" s="227"/>
      <c r="I307" s="46" t="s">
        <v>204</v>
      </c>
      <c r="J307" s="72">
        <f>COUNTIF($J$310:$J$329,"частично")</f>
        <v>4</v>
      </c>
      <c r="K307" s="252"/>
      <c r="L307" s="253"/>
      <c r="M307" s="252"/>
    </row>
    <row r="308" spans="1:13" ht="27.75" customHeight="1" x14ac:dyDescent="0.25">
      <c r="A308" s="112"/>
      <c r="B308" s="236"/>
      <c r="C308" s="20" t="s">
        <v>205</v>
      </c>
      <c r="D308" s="38">
        <f>D313+D318+D323+D328</f>
        <v>0</v>
      </c>
      <c r="E308" s="38">
        <f t="shared" ref="E308:F308" si="216">E313+E318+E323+E328</f>
        <v>0</v>
      </c>
      <c r="F308" s="38">
        <f t="shared" si="216"/>
        <v>0</v>
      </c>
      <c r="G308" s="90">
        <v>0</v>
      </c>
      <c r="H308" s="227"/>
      <c r="I308" s="46" t="s">
        <v>206</v>
      </c>
      <c r="J308" s="72">
        <f>COUNTIF($J$310:$J$329,"нет")</f>
        <v>0</v>
      </c>
      <c r="K308" s="252"/>
      <c r="L308" s="253"/>
      <c r="M308" s="252"/>
    </row>
    <row r="309" spans="1:13" ht="27.75" customHeight="1" x14ac:dyDescent="0.25">
      <c r="A309" s="113"/>
      <c r="B309" s="237"/>
      <c r="C309" s="20" t="s">
        <v>207</v>
      </c>
      <c r="D309" s="38">
        <f>D314+D319+D324+D329</f>
        <v>0</v>
      </c>
      <c r="E309" s="38">
        <f t="shared" ref="E309:F309" si="217">E314+E319+E324+E329</f>
        <v>0</v>
      </c>
      <c r="F309" s="38">
        <f t="shared" si="217"/>
        <v>0</v>
      </c>
      <c r="G309" s="90">
        <v>0</v>
      </c>
      <c r="H309" s="227"/>
      <c r="I309" s="46" t="s">
        <v>208</v>
      </c>
      <c r="J309" s="18">
        <f>(J306+0.5*J307)/J305</f>
        <v>0.5</v>
      </c>
      <c r="K309" s="252"/>
      <c r="L309" s="253"/>
      <c r="M309" s="252"/>
    </row>
    <row r="310" spans="1:13" x14ac:dyDescent="0.25">
      <c r="A310" s="92" t="s">
        <v>111</v>
      </c>
      <c r="B310" s="104" t="s">
        <v>112</v>
      </c>
      <c r="C310" s="28" t="s">
        <v>199</v>
      </c>
      <c r="D310" s="74">
        <f>SUM(D311:D314)</f>
        <v>8815.8719500000007</v>
      </c>
      <c r="E310" s="74">
        <f t="shared" ref="E310" si="218">SUM(E311:E314)</f>
        <v>8815.8719500000007</v>
      </c>
      <c r="F310" s="74">
        <f t="shared" ref="F310" si="219">SUM(F311:F314)</f>
        <v>3083.5061799999999</v>
      </c>
      <c r="G310" s="77">
        <f>F310/D310</f>
        <v>0.34976757801024999</v>
      </c>
      <c r="H310" s="244" t="s">
        <v>239</v>
      </c>
      <c r="I310" s="248" t="s">
        <v>338</v>
      </c>
      <c r="J310" s="136" t="s">
        <v>321</v>
      </c>
      <c r="K310" s="102" t="s">
        <v>317</v>
      </c>
      <c r="L310" s="136" t="s">
        <v>336</v>
      </c>
      <c r="M310" s="102">
        <v>809</v>
      </c>
    </row>
    <row r="311" spans="1:13" x14ac:dyDescent="0.25">
      <c r="A311" s="93"/>
      <c r="B311" s="105"/>
      <c r="C311" s="2" t="s">
        <v>201</v>
      </c>
      <c r="D311" s="73">
        <v>7615.8719499999997</v>
      </c>
      <c r="E311" s="73">
        <v>7615.8719499999997</v>
      </c>
      <c r="F311" s="73">
        <v>2937.8672099999999</v>
      </c>
      <c r="G311" s="78">
        <f t="shared" ref="G311:G327" si="220">F311/D311</f>
        <v>0.38575585688517255</v>
      </c>
      <c r="H311" s="244"/>
      <c r="I311" s="248"/>
      <c r="J311" s="136"/>
      <c r="K311" s="102"/>
      <c r="L311" s="136"/>
      <c r="M311" s="102"/>
    </row>
    <row r="312" spans="1:13" x14ac:dyDescent="0.25">
      <c r="A312" s="93"/>
      <c r="B312" s="105"/>
      <c r="C312" s="2" t="s">
        <v>203</v>
      </c>
      <c r="D312" s="73">
        <v>1200</v>
      </c>
      <c r="E312" s="73">
        <v>1200</v>
      </c>
      <c r="F312" s="73">
        <v>145.63897</v>
      </c>
      <c r="G312" s="78">
        <f t="shared" si="220"/>
        <v>0.12136580833333334</v>
      </c>
      <c r="H312" s="244"/>
      <c r="I312" s="248"/>
      <c r="J312" s="136"/>
      <c r="K312" s="102"/>
      <c r="L312" s="136"/>
      <c r="M312" s="102"/>
    </row>
    <row r="313" spans="1:13" x14ac:dyDescent="0.25">
      <c r="A313" s="93"/>
      <c r="B313" s="105"/>
      <c r="C313" s="2" t="s">
        <v>205</v>
      </c>
      <c r="D313" s="73">
        <v>0</v>
      </c>
      <c r="E313" s="73">
        <v>0</v>
      </c>
      <c r="F313" s="73">
        <v>0</v>
      </c>
      <c r="G313" s="78">
        <v>0</v>
      </c>
      <c r="H313" s="244"/>
      <c r="I313" s="248"/>
      <c r="J313" s="136"/>
      <c r="K313" s="102"/>
      <c r="L313" s="136"/>
      <c r="M313" s="102"/>
    </row>
    <row r="314" spans="1:13" x14ac:dyDescent="0.25">
      <c r="A314" s="94"/>
      <c r="B314" s="106"/>
      <c r="C314" s="2" t="s">
        <v>207</v>
      </c>
      <c r="D314" s="73">
        <v>0</v>
      </c>
      <c r="E314" s="73">
        <v>0</v>
      </c>
      <c r="F314" s="73">
        <v>0</v>
      </c>
      <c r="G314" s="78">
        <v>0</v>
      </c>
      <c r="H314" s="244"/>
      <c r="I314" s="248"/>
      <c r="J314" s="136"/>
      <c r="K314" s="102"/>
      <c r="L314" s="136"/>
      <c r="M314" s="102"/>
    </row>
    <row r="315" spans="1:13" ht="15" customHeight="1" x14ac:dyDescent="0.25">
      <c r="A315" s="92" t="s">
        <v>113</v>
      </c>
      <c r="B315" s="104" t="s">
        <v>114</v>
      </c>
      <c r="C315" s="28" t="s">
        <v>199</v>
      </c>
      <c r="D315" s="74">
        <f>SUM(D316:D319)</f>
        <v>15547.458289999999</v>
      </c>
      <c r="E315" s="74">
        <f t="shared" ref="E315" si="221">SUM(E316:E319)</f>
        <v>15547.458289999999</v>
      </c>
      <c r="F315" s="74">
        <f t="shared" ref="F315" si="222">SUM(F316:F319)</f>
        <v>3591.7838099999999</v>
      </c>
      <c r="G315" s="77">
        <f>F315/D315</f>
        <v>0.23102064292465133</v>
      </c>
      <c r="H315" s="244" t="s">
        <v>240</v>
      </c>
      <c r="I315" s="248" t="s">
        <v>339</v>
      </c>
      <c r="J315" s="184" t="s">
        <v>321</v>
      </c>
      <c r="K315" s="102" t="s">
        <v>317</v>
      </c>
      <c r="L315" s="136" t="s">
        <v>336</v>
      </c>
      <c r="M315" s="102">
        <v>809</v>
      </c>
    </row>
    <row r="316" spans="1:13" x14ac:dyDescent="0.25">
      <c r="A316" s="93"/>
      <c r="B316" s="105"/>
      <c r="C316" s="2" t="s">
        <v>201</v>
      </c>
      <c r="D316" s="73">
        <v>7147.4582899999996</v>
      </c>
      <c r="E316" s="73">
        <v>7147.4582899999996</v>
      </c>
      <c r="F316" s="73">
        <v>2574.82881</v>
      </c>
      <c r="G316" s="78">
        <f t="shared" si="220"/>
        <v>0.36024397842271283</v>
      </c>
      <c r="H316" s="244"/>
      <c r="I316" s="248"/>
      <c r="J316" s="184"/>
      <c r="K316" s="102"/>
      <c r="L316" s="136"/>
      <c r="M316" s="102"/>
    </row>
    <row r="317" spans="1:13" x14ac:dyDescent="0.25">
      <c r="A317" s="93"/>
      <c r="B317" s="105"/>
      <c r="C317" s="2" t="s">
        <v>203</v>
      </c>
      <c r="D317" s="73">
        <v>8400</v>
      </c>
      <c r="E317" s="73">
        <v>8400</v>
      </c>
      <c r="F317" s="73">
        <v>1016.955</v>
      </c>
      <c r="G317" s="78">
        <f t="shared" si="220"/>
        <v>0.12106607142857144</v>
      </c>
      <c r="H317" s="244"/>
      <c r="I317" s="248"/>
      <c r="J317" s="184"/>
      <c r="K317" s="102"/>
      <c r="L317" s="136"/>
      <c r="M317" s="102"/>
    </row>
    <row r="318" spans="1:13" x14ac:dyDescent="0.25">
      <c r="A318" s="93"/>
      <c r="B318" s="105"/>
      <c r="C318" s="2" t="s">
        <v>205</v>
      </c>
      <c r="D318" s="73">
        <v>0</v>
      </c>
      <c r="E318" s="73">
        <v>0</v>
      </c>
      <c r="F318" s="73">
        <v>0</v>
      </c>
      <c r="G318" s="81">
        <v>0</v>
      </c>
      <c r="H318" s="244"/>
      <c r="I318" s="248"/>
      <c r="J318" s="184"/>
      <c r="K318" s="102"/>
      <c r="L318" s="136"/>
      <c r="M318" s="102"/>
    </row>
    <row r="319" spans="1:13" x14ac:dyDescent="0.25">
      <c r="A319" s="94"/>
      <c r="B319" s="106"/>
      <c r="C319" s="2" t="s">
        <v>207</v>
      </c>
      <c r="D319" s="73">
        <v>0</v>
      </c>
      <c r="E319" s="73">
        <v>0</v>
      </c>
      <c r="F319" s="73">
        <v>0</v>
      </c>
      <c r="G319" s="81">
        <v>0</v>
      </c>
      <c r="H319" s="244"/>
      <c r="I319" s="248"/>
      <c r="J319" s="184"/>
      <c r="K319" s="102"/>
      <c r="L319" s="136"/>
      <c r="M319" s="102"/>
    </row>
    <row r="320" spans="1:13" ht="15" customHeight="1" x14ac:dyDescent="0.25">
      <c r="A320" s="92" t="s">
        <v>115</v>
      </c>
      <c r="B320" s="104" t="s">
        <v>302</v>
      </c>
      <c r="C320" s="28" t="s">
        <v>199</v>
      </c>
      <c r="D320" s="74">
        <f>SUM(D321:D324)</f>
        <v>12799.395980000001</v>
      </c>
      <c r="E320" s="74">
        <f t="shared" ref="E320" si="223">SUM(E321:E324)</f>
        <v>12799.395980000001</v>
      </c>
      <c r="F320" s="74">
        <f t="shared" ref="F320" si="224">SUM(F321:F324)</f>
        <v>3609.4975800000002</v>
      </c>
      <c r="G320" s="77">
        <f>F320/D320</f>
        <v>0.28200530600351031</v>
      </c>
      <c r="H320" s="244" t="s">
        <v>241</v>
      </c>
      <c r="I320" s="248" t="s">
        <v>399</v>
      </c>
      <c r="J320" s="184" t="s">
        <v>321</v>
      </c>
      <c r="K320" s="102" t="s">
        <v>317</v>
      </c>
      <c r="L320" s="136" t="s">
        <v>336</v>
      </c>
      <c r="M320" s="102">
        <v>809</v>
      </c>
    </row>
    <row r="321" spans="1:13" x14ac:dyDescent="0.25">
      <c r="A321" s="93"/>
      <c r="B321" s="105"/>
      <c r="C321" s="2" t="s">
        <v>201</v>
      </c>
      <c r="D321" s="73">
        <v>4927.2959799999999</v>
      </c>
      <c r="E321" s="73">
        <v>4927.2959799999999</v>
      </c>
      <c r="F321" s="73">
        <v>1278.4750800000002</v>
      </c>
      <c r="G321" s="78">
        <f t="shared" si="220"/>
        <v>0.25946788769932999</v>
      </c>
      <c r="H321" s="244"/>
      <c r="I321" s="248"/>
      <c r="J321" s="184"/>
      <c r="K321" s="102"/>
      <c r="L321" s="136"/>
      <c r="M321" s="102"/>
    </row>
    <row r="322" spans="1:13" x14ac:dyDescent="0.25">
      <c r="A322" s="93"/>
      <c r="B322" s="105"/>
      <c r="C322" s="2" t="s">
        <v>203</v>
      </c>
      <c r="D322" s="73">
        <v>7872.1</v>
      </c>
      <c r="E322" s="73">
        <v>7872.1</v>
      </c>
      <c r="F322" s="73">
        <v>2331.0225</v>
      </c>
      <c r="G322" s="78">
        <f t="shared" si="220"/>
        <v>0.29611190152564115</v>
      </c>
      <c r="H322" s="244"/>
      <c r="I322" s="248"/>
      <c r="J322" s="184"/>
      <c r="K322" s="102"/>
      <c r="L322" s="136"/>
      <c r="M322" s="102"/>
    </row>
    <row r="323" spans="1:13" x14ac:dyDescent="0.25">
      <c r="A323" s="93"/>
      <c r="B323" s="105"/>
      <c r="C323" s="2" t="s">
        <v>205</v>
      </c>
      <c r="D323" s="73">
        <v>0</v>
      </c>
      <c r="E323" s="73">
        <v>0</v>
      </c>
      <c r="F323" s="73">
        <v>0</v>
      </c>
      <c r="G323" s="78">
        <v>0</v>
      </c>
      <c r="H323" s="244"/>
      <c r="I323" s="248"/>
      <c r="J323" s="184"/>
      <c r="K323" s="102"/>
      <c r="L323" s="136"/>
      <c r="M323" s="102"/>
    </row>
    <row r="324" spans="1:13" ht="45" customHeight="1" x14ac:dyDescent="0.25">
      <c r="A324" s="94"/>
      <c r="B324" s="106"/>
      <c r="C324" s="2" t="s">
        <v>207</v>
      </c>
      <c r="D324" s="73">
        <v>0</v>
      </c>
      <c r="E324" s="73">
        <v>0</v>
      </c>
      <c r="F324" s="73">
        <v>0</v>
      </c>
      <c r="G324" s="78">
        <v>0</v>
      </c>
      <c r="H324" s="244"/>
      <c r="I324" s="248"/>
      <c r="J324" s="184"/>
      <c r="K324" s="102"/>
      <c r="L324" s="136"/>
      <c r="M324" s="102"/>
    </row>
    <row r="325" spans="1:13" ht="15" customHeight="1" x14ac:dyDescent="0.25">
      <c r="A325" s="92" t="s">
        <v>116</v>
      </c>
      <c r="B325" s="213" t="s">
        <v>117</v>
      </c>
      <c r="C325" s="28" t="s">
        <v>199</v>
      </c>
      <c r="D325" s="74">
        <f>SUM(D326:D329)</f>
        <v>35722.49811</v>
      </c>
      <c r="E325" s="74">
        <f t="shared" ref="E325" si="225">SUM(E326:E329)</f>
        <v>35722.5</v>
      </c>
      <c r="F325" s="74">
        <f t="shared" ref="F325" si="226">SUM(F326:F329)</f>
        <v>10239.71362</v>
      </c>
      <c r="G325" s="77">
        <f>F325/D325</f>
        <v>0.28664606793368519</v>
      </c>
      <c r="H325" s="244" t="s">
        <v>340</v>
      </c>
      <c r="I325" s="244" t="s">
        <v>342</v>
      </c>
      <c r="J325" s="184" t="s">
        <v>321</v>
      </c>
      <c r="K325" s="102" t="s">
        <v>242</v>
      </c>
      <c r="L325" s="136" t="s">
        <v>336</v>
      </c>
      <c r="M325" s="102">
        <v>809</v>
      </c>
    </row>
    <row r="326" spans="1:13" x14ac:dyDescent="0.25">
      <c r="A326" s="93"/>
      <c r="B326" s="214"/>
      <c r="C326" s="2" t="s">
        <v>201</v>
      </c>
      <c r="D326" s="73">
        <v>9929.9981100000005</v>
      </c>
      <c r="E326" s="73">
        <v>9930</v>
      </c>
      <c r="F326" s="73">
        <f>2812.10862+1264.462</f>
        <v>4076.57062</v>
      </c>
      <c r="G326" s="78">
        <f t="shared" si="220"/>
        <v>0.4105308555793874</v>
      </c>
      <c r="H326" s="244"/>
      <c r="I326" s="244"/>
      <c r="J326" s="184"/>
      <c r="K326" s="102"/>
      <c r="L326" s="136"/>
      <c r="M326" s="102"/>
    </row>
    <row r="327" spans="1:13" x14ac:dyDescent="0.25">
      <c r="A327" s="93"/>
      <c r="B327" s="214"/>
      <c r="C327" s="2" t="s">
        <v>203</v>
      </c>
      <c r="D327" s="73">
        <v>25792.5</v>
      </c>
      <c r="E327" s="73">
        <v>25792.5</v>
      </c>
      <c r="F327" s="73">
        <f>7427.605-1264.462</f>
        <v>6163.143</v>
      </c>
      <c r="G327" s="78">
        <f t="shared" si="220"/>
        <v>0.23895097412038382</v>
      </c>
      <c r="H327" s="244"/>
      <c r="I327" s="244"/>
      <c r="J327" s="184"/>
      <c r="K327" s="102"/>
      <c r="L327" s="136"/>
      <c r="M327" s="102"/>
    </row>
    <row r="328" spans="1:13" x14ac:dyDescent="0.25">
      <c r="A328" s="93"/>
      <c r="B328" s="214"/>
      <c r="C328" s="2" t="s">
        <v>205</v>
      </c>
      <c r="D328" s="73">
        <v>0</v>
      </c>
      <c r="E328" s="73">
        <v>0</v>
      </c>
      <c r="F328" s="73">
        <v>0</v>
      </c>
      <c r="G328" s="78">
        <v>0</v>
      </c>
      <c r="H328" s="244"/>
      <c r="I328" s="244"/>
      <c r="J328" s="184"/>
      <c r="K328" s="102"/>
      <c r="L328" s="136"/>
      <c r="M328" s="102"/>
    </row>
    <row r="329" spans="1:13" x14ac:dyDescent="0.25">
      <c r="A329" s="94"/>
      <c r="B329" s="215"/>
      <c r="C329" s="2" t="s">
        <v>207</v>
      </c>
      <c r="D329" s="73">
        <v>0</v>
      </c>
      <c r="E329" s="73">
        <v>0</v>
      </c>
      <c r="F329" s="73">
        <v>0</v>
      </c>
      <c r="G329" s="78">
        <v>0</v>
      </c>
      <c r="H329" s="244"/>
      <c r="I329" s="244"/>
      <c r="J329" s="184"/>
      <c r="K329" s="102"/>
      <c r="L329" s="136"/>
      <c r="M329" s="102"/>
    </row>
    <row r="330" spans="1:13" ht="15" customHeight="1" x14ac:dyDescent="0.25">
      <c r="A330" s="111" t="s">
        <v>118</v>
      </c>
      <c r="B330" s="235" t="s">
        <v>119</v>
      </c>
      <c r="C330" s="26" t="s">
        <v>199</v>
      </c>
      <c r="D330" s="38">
        <f>SUM(D331:D334)</f>
        <v>5478.2978800000001</v>
      </c>
      <c r="E330" s="38">
        <f t="shared" ref="E330" si="227">SUM(E331:E334)</f>
        <v>5478.2978800000001</v>
      </c>
      <c r="F330" s="38">
        <f t="shared" ref="F330" si="228">SUM(F331:F334)</f>
        <v>550</v>
      </c>
      <c r="G330" s="64">
        <f>F330/D330</f>
        <v>0.10039614713320408</v>
      </c>
      <c r="H330" s="227" t="s">
        <v>278</v>
      </c>
      <c r="I330" s="45" t="s">
        <v>401</v>
      </c>
      <c r="J330" s="15">
        <f>SUM(J331:J333)</f>
        <v>1</v>
      </c>
      <c r="K330" s="220" t="s">
        <v>317</v>
      </c>
      <c r="L330" s="219"/>
      <c r="M330" s="220"/>
    </row>
    <row r="331" spans="1:13" x14ac:dyDescent="0.25">
      <c r="A331" s="112"/>
      <c r="B331" s="236"/>
      <c r="C331" s="21" t="s">
        <v>201</v>
      </c>
      <c r="D331" s="37">
        <f>D336</f>
        <v>328.69788</v>
      </c>
      <c r="E331" s="37">
        <f t="shared" ref="E331:F331" si="229">E336</f>
        <v>328.69788</v>
      </c>
      <c r="F331" s="37">
        <f t="shared" si="229"/>
        <v>0</v>
      </c>
      <c r="G331" s="55">
        <f>F331/D331</f>
        <v>0</v>
      </c>
      <c r="H331" s="227"/>
      <c r="I331" s="45" t="s">
        <v>202</v>
      </c>
      <c r="J331" s="15">
        <v>0</v>
      </c>
      <c r="K331" s="220"/>
      <c r="L331" s="219"/>
      <c r="M331" s="220"/>
    </row>
    <row r="332" spans="1:13" x14ac:dyDescent="0.25">
      <c r="A332" s="112"/>
      <c r="B332" s="236"/>
      <c r="C332" s="21" t="s">
        <v>203</v>
      </c>
      <c r="D332" s="37">
        <f t="shared" ref="D332:D334" si="230">D337</f>
        <v>5149.6000000000004</v>
      </c>
      <c r="E332" s="37">
        <f t="shared" ref="E332:F334" si="231">E337</f>
        <v>5149.6000000000004</v>
      </c>
      <c r="F332" s="37">
        <f t="shared" si="231"/>
        <v>550</v>
      </c>
      <c r="G332" s="55">
        <f>F332/D332</f>
        <v>0.10680441199316451</v>
      </c>
      <c r="H332" s="227"/>
      <c r="I332" s="45" t="s">
        <v>204</v>
      </c>
      <c r="J332" s="15">
        <v>1</v>
      </c>
      <c r="K332" s="220"/>
      <c r="L332" s="219"/>
      <c r="M332" s="220"/>
    </row>
    <row r="333" spans="1:13" x14ac:dyDescent="0.25">
      <c r="A333" s="112"/>
      <c r="B333" s="236"/>
      <c r="C333" s="21" t="s">
        <v>205</v>
      </c>
      <c r="D333" s="37">
        <f t="shared" si="230"/>
        <v>0</v>
      </c>
      <c r="E333" s="37">
        <f t="shared" si="231"/>
        <v>0</v>
      </c>
      <c r="F333" s="37">
        <f t="shared" si="231"/>
        <v>0</v>
      </c>
      <c r="G333" s="55">
        <f t="shared" ref="G333:G334" si="232">G338</f>
        <v>0</v>
      </c>
      <c r="H333" s="227"/>
      <c r="I333" s="45" t="s">
        <v>206</v>
      </c>
      <c r="J333" s="15">
        <v>0</v>
      </c>
      <c r="K333" s="220"/>
      <c r="L333" s="219"/>
      <c r="M333" s="220"/>
    </row>
    <row r="334" spans="1:13" x14ac:dyDescent="0.25">
      <c r="A334" s="113"/>
      <c r="B334" s="237"/>
      <c r="C334" s="21" t="s">
        <v>207</v>
      </c>
      <c r="D334" s="37">
        <f t="shared" si="230"/>
        <v>0</v>
      </c>
      <c r="E334" s="37">
        <f t="shared" si="231"/>
        <v>0</v>
      </c>
      <c r="F334" s="37">
        <f t="shared" si="231"/>
        <v>0</v>
      </c>
      <c r="G334" s="55">
        <f t="shared" si="232"/>
        <v>0</v>
      </c>
      <c r="H334" s="227"/>
      <c r="I334" s="45" t="s">
        <v>208</v>
      </c>
      <c r="J334" s="16">
        <f>(L330+0.5*J332)/J330</f>
        <v>0.5</v>
      </c>
      <c r="K334" s="220"/>
      <c r="L334" s="219"/>
      <c r="M334" s="220"/>
    </row>
    <row r="335" spans="1:13" ht="16.5" customHeight="1" x14ac:dyDescent="0.25">
      <c r="A335" s="92" t="s">
        <v>120</v>
      </c>
      <c r="B335" s="104" t="s">
        <v>121</v>
      </c>
      <c r="C335" s="28" t="s">
        <v>199</v>
      </c>
      <c r="D335" s="33">
        <f>SUM(D336:D339)</f>
        <v>5478.2978800000001</v>
      </c>
      <c r="E335" s="33">
        <f t="shared" ref="E335" si="233">SUM(E336:E339)</f>
        <v>5478.2978800000001</v>
      </c>
      <c r="F335" s="33">
        <f t="shared" ref="F335" si="234">SUM(F336:F339)</f>
        <v>550</v>
      </c>
      <c r="G335" s="57">
        <f>F335/D335</f>
        <v>0.10039614713320408</v>
      </c>
      <c r="H335" s="244" t="s">
        <v>279</v>
      </c>
      <c r="I335" s="245" t="s">
        <v>341</v>
      </c>
      <c r="J335" s="181" t="s">
        <v>321</v>
      </c>
      <c r="K335" s="102" t="s">
        <v>317</v>
      </c>
      <c r="L335" s="136" t="s">
        <v>336</v>
      </c>
      <c r="M335" s="102">
        <v>809</v>
      </c>
    </row>
    <row r="336" spans="1:13" ht="16.5" customHeight="1" x14ac:dyDescent="0.25">
      <c r="A336" s="93"/>
      <c r="B336" s="105"/>
      <c r="C336" s="2" t="s">
        <v>201</v>
      </c>
      <c r="D336" s="73">
        <v>328.69788</v>
      </c>
      <c r="E336" s="73">
        <v>328.69788</v>
      </c>
      <c r="F336" s="73">
        <v>0</v>
      </c>
      <c r="G336" s="7">
        <f>F336/D336</f>
        <v>0</v>
      </c>
      <c r="H336" s="244"/>
      <c r="I336" s="245"/>
      <c r="J336" s="182"/>
      <c r="K336" s="102"/>
      <c r="L336" s="136"/>
      <c r="M336" s="102"/>
    </row>
    <row r="337" spans="1:15" ht="16.5" customHeight="1" x14ac:dyDescent="0.25">
      <c r="A337" s="93"/>
      <c r="B337" s="105"/>
      <c r="C337" s="2" t="s">
        <v>203</v>
      </c>
      <c r="D337" s="73">
        <v>5149.6000000000004</v>
      </c>
      <c r="E337" s="73">
        <v>5149.6000000000004</v>
      </c>
      <c r="F337" s="73">
        <v>550</v>
      </c>
      <c r="G337" s="7">
        <f>F337/D337</f>
        <v>0.10680441199316451</v>
      </c>
      <c r="H337" s="244"/>
      <c r="I337" s="245"/>
      <c r="J337" s="182"/>
      <c r="K337" s="102"/>
      <c r="L337" s="136"/>
      <c r="M337" s="102"/>
    </row>
    <row r="338" spans="1:15" ht="16.5" customHeight="1" x14ac:dyDescent="0.25">
      <c r="A338" s="93"/>
      <c r="B338" s="105"/>
      <c r="C338" s="2" t="s">
        <v>205</v>
      </c>
      <c r="D338" s="31">
        <v>0</v>
      </c>
      <c r="E338" s="31">
        <v>0</v>
      </c>
      <c r="F338" s="31">
        <v>0</v>
      </c>
      <c r="G338" s="7">
        <v>0</v>
      </c>
      <c r="H338" s="244"/>
      <c r="I338" s="245"/>
      <c r="J338" s="182"/>
      <c r="K338" s="102"/>
      <c r="L338" s="136"/>
      <c r="M338" s="102"/>
    </row>
    <row r="339" spans="1:15" ht="16.5" customHeight="1" x14ac:dyDescent="0.25">
      <c r="A339" s="94"/>
      <c r="B339" s="106"/>
      <c r="C339" s="2" t="s">
        <v>207</v>
      </c>
      <c r="D339" s="31">
        <v>0</v>
      </c>
      <c r="E339" s="31">
        <v>0</v>
      </c>
      <c r="F339" s="31">
        <v>0</v>
      </c>
      <c r="G339" s="7">
        <v>0</v>
      </c>
      <c r="H339" s="244"/>
      <c r="I339" s="245"/>
      <c r="J339" s="183"/>
      <c r="K339" s="102"/>
      <c r="L339" s="136"/>
      <c r="M339" s="102"/>
    </row>
    <row r="340" spans="1:15" x14ac:dyDescent="0.25">
      <c r="A340" s="117" t="s">
        <v>122</v>
      </c>
      <c r="B340" s="210" t="s">
        <v>123</v>
      </c>
      <c r="C340" s="27" t="s">
        <v>199</v>
      </c>
      <c r="D340" s="34">
        <f>SUM(D341:D344)</f>
        <v>140716.49</v>
      </c>
      <c r="E340" s="34">
        <f t="shared" ref="E340" si="235">SUM(E341:E344)</f>
        <v>69256.5</v>
      </c>
      <c r="F340" s="34">
        <f t="shared" ref="F340" si="236">SUM(F341:F344)</f>
        <v>18441.199999999997</v>
      </c>
      <c r="G340" s="59">
        <f>F340/D340</f>
        <v>0.1310521602692051</v>
      </c>
      <c r="H340" s="164"/>
      <c r="I340" s="42" t="s">
        <v>400</v>
      </c>
      <c r="J340" s="8">
        <f>J341+J342+J343</f>
        <v>7</v>
      </c>
      <c r="K340" s="167" t="s">
        <v>362</v>
      </c>
      <c r="L340" s="312" t="s">
        <v>415</v>
      </c>
      <c r="M340" s="255"/>
    </row>
    <row r="341" spans="1:15" x14ac:dyDescent="0.25">
      <c r="A341" s="118"/>
      <c r="B341" s="211"/>
      <c r="C341" s="10" t="s">
        <v>201</v>
      </c>
      <c r="D341" s="34">
        <f t="shared" ref="D341:F344" si="237">D346+D366+D391</f>
        <v>140716.49</v>
      </c>
      <c r="E341" s="34">
        <f t="shared" si="237"/>
        <v>69256.5</v>
      </c>
      <c r="F341" s="34">
        <f t="shared" si="237"/>
        <v>18441.199999999997</v>
      </c>
      <c r="G341" s="59">
        <f>F341/D341</f>
        <v>0.1310521602692051</v>
      </c>
      <c r="H341" s="164"/>
      <c r="I341" s="42" t="s">
        <v>202</v>
      </c>
      <c r="J341" s="8">
        <f>J346+J366</f>
        <v>0</v>
      </c>
      <c r="K341" s="167"/>
      <c r="L341" s="312"/>
      <c r="M341" s="256"/>
    </row>
    <row r="342" spans="1:15" x14ac:dyDescent="0.25">
      <c r="A342" s="118"/>
      <c r="B342" s="211"/>
      <c r="C342" s="10" t="s">
        <v>203</v>
      </c>
      <c r="D342" s="34">
        <f t="shared" si="237"/>
        <v>0</v>
      </c>
      <c r="E342" s="34">
        <f t="shared" si="237"/>
        <v>0</v>
      </c>
      <c r="F342" s="34">
        <f t="shared" si="237"/>
        <v>0</v>
      </c>
      <c r="G342" s="59">
        <v>0</v>
      </c>
      <c r="H342" s="164"/>
      <c r="I342" s="42" t="s">
        <v>204</v>
      </c>
      <c r="J342" s="8">
        <f t="shared" ref="J342:J343" si="238">J347+J367</f>
        <v>3</v>
      </c>
      <c r="K342" s="167"/>
      <c r="L342" s="312"/>
      <c r="M342" s="256"/>
      <c r="O342" s="91"/>
    </row>
    <row r="343" spans="1:15" x14ac:dyDescent="0.25">
      <c r="A343" s="118"/>
      <c r="B343" s="211"/>
      <c r="C343" s="10" t="s">
        <v>205</v>
      </c>
      <c r="D343" s="34">
        <f t="shared" si="237"/>
        <v>0</v>
      </c>
      <c r="E343" s="34">
        <f t="shared" si="237"/>
        <v>0</v>
      </c>
      <c r="F343" s="34">
        <f t="shared" si="237"/>
        <v>0</v>
      </c>
      <c r="G343" s="59">
        <v>0</v>
      </c>
      <c r="H343" s="164"/>
      <c r="I343" s="42" t="s">
        <v>206</v>
      </c>
      <c r="J343" s="8">
        <f t="shared" si="238"/>
        <v>4</v>
      </c>
      <c r="K343" s="167"/>
      <c r="L343" s="312"/>
      <c r="M343" s="256"/>
    </row>
    <row r="344" spans="1:15" x14ac:dyDescent="0.25">
      <c r="A344" s="119"/>
      <c r="B344" s="212"/>
      <c r="C344" s="10" t="s">
        <v>207</v>
      </c>
      <c r="D344" s="34">
        <f t="shared" si="237"/>
        <v>0</v>
      </c>
      <c r="E344" s="34">
        <f t="shared" si="237"/>
        <v>0</v>
      </c>
      <c r="F344" s="34">
        <f t="shared" si="237"/>
        <v>0</v>
      </c>
      <c r="G344" s="59">
        <v>0</v>
      </c>
      <c r="H344" s="164"/>
      <c r="I344" s="42" t="s">
        <v>208</v>
      </c>
      <c r="J344" s="9">
        <f>(J341+0.5*J342)/J340</f>
        <v>0.21428571428571427</v>
      </c>
      <c r="K344" s="167"/>
      <c r="L344" s="312"/>
      <c r="M344" s="257"/>
    </row>
    <row r="345" spans="1:15" ht="15" customHeight="1" x14ac:dyDescent="0.25">
      <c r="A345" s="114" t="s">
        <v>124</v>
      </c>
      <c r="B345" s="207" t="s">
        <v>125</v>
      </c>
      <c r="C345" s="24" t="s">
        <v>199</v>
      </c>
      <c r="D345" s="36">
        <f>SUM(D346:D349)</f>
        <v>71856.489999999991</v>
      </c>
      <c r="E345" s="36">
        <f t="shared" ref="E345" si="239">SUM(E346:E349)</f>
        <v>69256.5</v>
      </c>
      <c r="F345" s="36">
        <f t="shared" ref="F345" si="240">SUM(F346:F349)</f>
        <v>18441.199999999997</v>
      </c>
      <c r="G345" s="61">
        <f>F345/D345</f>
        <v>0.25663930982434574</v>
      </c>
      <c r="H345" s="170" t="s">
        <v>280</v>
      </c>
      <c r="I345" s="44" t="s">
        <v>401</v>
      </c>
      <c r="J345" s="13">
        <f>SUM(J346:J348)</f>
        <v>3</v>
      </c>
      <c r="K345" s="197" t="s">
        <v>243</v>
      </c>
      <c r="L345" s="243"/>
      <c r="M345" s="201"/>
    </row>
    <row r="346" spans="1:15" x14ac:dyDescent="0.25">
      <c r="A346" s="115"/>
      <c r="B346" s="208"/>
      <c r="C346" s="17" t="s">
        <v>201</v>
      </c>
      <c r="D346" s="36">
        <f>D351+D356+D361</f>
        <v>71856.489999999991</v>
      </c>
      <c r="E346" s="36">
        <f t="shared" ref="E346:F346" si="241">E351+E356+E361</f>
        <v>69256.5</v>
      </c>
      <c r="F346" s="36">
        <f t="shared" si="241"/>
        <v>18441.199999999997</v>
      </c>
      <c r="G346" s="61">
        <f>F346/D346</f>
        <v>0.25663930982434574</v>
      </c>
      <c r="H346" s="171"/>
      <c r="I346" s="44" t="s">
        <v>202</v>
      </c>
      <c r="J346" s="13">
        <f>COUNTIF($J$350:$J$364,"да")</f>
        <v>0</v>
      </c>
      <c r="K346" s="197"/>
      <c r="L346" s="243"/>
      <c r="M346" s="202"/>
    </row>
    <row r="347" spans="1:15" x14ac:dyDescent="0.25">
      <c r="A347" s="115"/>
      <c r="B347" s="208"/>
      <c r="C347" s="17" t="s">
        <v>203</v>
      </c>
      <c r="D347" s="36">
        <f t="shared" ref="D347:D349" si="242">D352+D357+D362</f>
        <v>0</v>
      </c>
      <c r="E347" s="36">
        <f t="shared" ref="E347:F347" si="243">E352+E357+E362</f>
        <v>0</v>
      </c>
      <c r="F347" s="36">
        <f t="shared" si="243"/>
        <v>0</v>
      </c>
      <c r="G347" s="61">
        <v>0</v>
      </c>
      <c r="H347" s="171"/>
      <c r="I347" s="44" t="s">
        <v>204</v>
      </c>
      <c r="J347" s="70">
        <f>COUNTIF($J$350:$J$364,"частично")</f>
        <v>2</v>
      </c>
      <c r="K347" s="197"/>
      <c r="L347" s="243"/>
      <c r="M347" s="202"/>
    </row>
    <row r="348" spans="1:15" x14ac:dyDescent="0.25">
      <c r="A348" s="115"/>
      <c r="B348" s="208"/>
      <c r="C348" s="17" t="s">
        <v>205</v>
      </c>
      <c r="D348" s="36">
        <f t="shared" si="242"/>
        <v>0</v>
      </c>
      <c r="E348" s="36">
        <f t="shared" ref="E348:F348" si="244">E353+E358+E363</f>
        <v>0</v>
      </c>
      <c r="F348" s="36">
        <f t="shared" si="244"/>
        <v>0</v>
      </c>
      <c r="G348" s="61">
        <v>0</v>
      </c>
      <c r="H348" s="171"/>
      <c r="I348" s="44" t="s">
        <v>206</v>
      </c>
      <c r="J348" s="70">
        <f>COUNTIF($J$350:$J$364,"нет")</f>
        <v>1</v>
      </c>
      <c r="K348" s="197"/>
      <c r="L348" s="243"/>
      <c r="M348" s="202"/>
    </row>
    <row r="349" spans="1:15" x14ac:dyDescent="0.25">
      <c r="A349" s="116"/>
      <c r="B349" s="209"/>
      <c r="C349" s="17" t="s">
        <v>207</v>
      </c>
      <c r="D349" s="36">
        <f t="shared" si="242"/>
        <v>0</v>
      </c>
      <c r="E349" s="36">
        <f t="shared" ref="E349:F349" si="245">E354+E359+E364</f>
        <v>0</v>
      </c>
      <c r="F349" s="36">
        <f t="shared" si="245"/>
        <v>0</v>
      </c>
      <c r="G349" s="61">
        <v>0</v>
      </c>
      <c r="H349" s="171"/>
      <c r="I349" s="44" t="s">
        <v>208</v>
      </c>
      <c r="J349" s="14">
        <f>(J346+0.5*J347)/J345</f>
        <v>0.33333333333333331</v>
      </c>
      <c r="K349" s="197"/>
      <c r="L349" s="243"/>
      <c r="M349" s="203"/>
    </row>
    <row r="350" spans="1:15" ht="33.75" customHeight="1" x14ac:dyDescent="0.25">
      <c r="A350" s="123" t="s">
        <v>126</v>
      </c>
      <c r="B350" s="104" t="s">
        <v>127</v>
      </c>
      <c r="C350" s="28" t="s">
        <v>199</v>
      </c>
      <c r="D350" s="33">
        <f>SUM(D351:D354)</f>
        <v>12038.69</v>
      </c>
      <c r="E350" s="33">
        <f t="shared" ref="E350" si="246">SUM(E351:E354)</f>
        <v>12038.7</v>
      </c>
      <c r="F350" s="33">
        <f t="shared" ref="F350" si="247">SUM(F351:F354)</f>
        <v>5259.5</v>
      </c>
      <c r="G350" s="57">
        <f>F350/D350</f>
        <v>0.43688308279389199</v>
      </c>
      <c r="H350" s="185" t="s">
        <v>281</v>
      </c>
      <c r="I350" s="185" t="s">
        <v>383</v>
      </c>
      <c r="J350" s="181" t="s">
        <v>321</v>
      </c>
      <c r="K350" s="102" t="s">
        <v>244</v>
      </c>
      <c r="L350" s="184" t="s">
        <v>384</v>
      </c>
      <c r="M350" s="144">
        <v>834</v>
      </c>
    </row>
    <row r="351" spans="1:15" ht="33.75" customHeight="1" x14ac:dyDescent="0.25">
      <c r="A351" s="124"/>
      <c r="B351" s="105"/>
      <c r="C351" s="2" t="s">
        <v>201</v>
      </c>
      <c r="D351" s="73">
        <v>12038.69</v>
      </c>
      <c r="E351" s="73">
        <v>12038.7</v>
      </c>
      <c r="F351" s="73">
        <v>5259.5</v>
      </c>
      <c r="G351" s="7">
        <f>F351/D351</f>
        <v>0.43688308279389199</v>
      </c>
      <c r="H351" s="186"/>
      <c r="I351" s="186"/>
      <c r="J351" s="182"/>
      <c r="K351" s="102"/>
      <c r="L351" s="184"/>
      <c r="M351" s="153"/>
    </row>
    <row r="352" spans="1:15" ht="33.75" customHeight="1" x14ac:dyDescent="0.25">
      <c r="A352" s="124"/>
      <c r="B352" s="105"/>
      <c r="C352" s="2" t="s">
        <v>203</v>
      </c>
      <c r="D352" s="31">
        <v>0</v>
      </c>
      <c r="E352" s="31">
        <v>0</v>
      </c>
      <c r="F352" s="31">
        <v>0</v>
      </c>
      <c r="G352" s="7">
        <v>0</v>
      </c>
      <c r="H352" s="186"/>
      <c r="I352" s="186"/>
      <c r="J352" s="182"/>
      <c r="K352" s="102"/>
      <c r="L352" s="184"/>
      <c r="M352" s="153"/>
    </row>
    <row r="353" spans="1:13" ht="33.75" customHeight="1" x14ac:dyDescent="0.25">
      <c r="A353" s="124"/>
      <c r="B353" s="105"/>
      <c r="C353" s="2" t="s">
        <v>205</v>
      </c>
      <c r="D353" s="31">
        <v>0</v>
      </c>
      <c r="E353" s="31">
        <v>0</v>
      </c>
      <c r="F353" s="31">
        <v>0</v>
      </c>
      <c r="G353" s="7">
        <v>0</v>
      </c>
      <c r="H353" s="186"/>
      <c r="I353" s="186"/>
      <c r="J353" s="182"/>
      <c r="K353" s="102"/>
      <c r="L353" s="184"/>
      <c r="M353" s="153"/>
    </row>
    <row r="354" spans="1:13" ht="33.75" customHeight="1" x14ac:dyDescent="0.25">
      <c r="A354" s="125"/>
      <c r="B354" s="106"/>
      <c r="C354" s="2" t="s">
        <v>207</v>
      </c>
      <c r="D354" s="31">
        <v>0</v>
      </c>
      <c r="E354" s="31">
        <v>0</v>
      </c>
      <c r="F354" s="31">
        <v>0</v>
      </c>
      <c r="G354" s="7">
        <v>0</v>
      </c>
      <c r="H354" s="187"/>
      <c r="I354" s="187"/>
      <c r="J354" s="183"/>
      <c r="K354" s="102"/>
      <c r="L354" s="184"/>
      <c r="M354" s="145"/>
    </row>
    <row r="355" spans="1:13" ht="43.5" customHeight="1" x14ac:dyDescent="0.25">
      <c r="A355" s="92" t="s">
        <v>128</v>
      </c>
      <c r="B355" s="104" t="s">
        <v>129</v>
      </c>
      <c r="C355" s="28" t="s">
        <v>199</v>
      </c>
      <c r="D355" s="33">
        <f>SUM(D356:D359)</f>
        <v>23117.8</v>
      </c>
      <c r="E355" s="33">
        <f t="shared" ref="E355" si="248">SUM(E356:E359)</f>
        <v>23117.8</v>
      </c>
      <c r="F355" s="33">
        <f t="shared" ref="F355" si="249">SUM(F356:F359)</f>
        <v>7240.3</v>
      </c>
      <c r="G355" s="57">
        <f>F355/D355</f>
        <v>0.31319156667156911</v>
      </c>
      <c r="H355" s="185" t="s">
        <v>402</v>
      </c>
      <c r="I355" s="185" t="s">
        <v>403</v>
      </c>
      <c r="J355" s="181" t="s">
        <v>321</v>
      </c>
      <c r="K355" s="102" t="s">
        <v>245</v>
      </c>
      <c r="L355" s="184" t="s">
        <v>384</v>
      </c>
      <c r="M355" s="144">
        <v>834</v>
      </c>
    </row>
    <row r="356" spans="1:13" ht="43.5" customHeight="1" x14ac:dyDescent="0.25">
      <c r="A356" s="93"/>
      <c r="B356" s="105"/>
      <c r="C356" s="2" t="s">
        <v>201</v>
      </c>
      <c r="D356" s="73">
        <v>23117.8</v>
      </c>
      <c r="E356" s="73">
        <v>23117.8</v>
      </c>
      <c r="F356" s="73">
        <v>7240.3</v>
      </c>
      <c r="G356" s="7">
        <f>F356/D356</f>
        <v>0.31319156667156911</v>
      </c>
      <c r="H356" s="186"/>
      <c r="I356" s="186"/>
      <c r="J356" s="182"/>
      <c r="K356" s="102"/>
      <c r="L356" s="184"/>
      <c r="M356" s="153"/>
    </row>
    <row r="357" spans="1:13" ht="43.5" customHeight="1" x14ac:dyDescent="0.25">
      <c r="A357" s="93"/>
      <c r="B357" s="105"/>
      <c r="C357" s="2" t="s">
        <v>203</v>
      </c>
      <c r="D357" s="31">
        <v>0</v>
      </c>
      <c r="E357" s="31">
        <v>0</v>
      </c>
      <c r="F357" s="31">
        <v>0</v>
      </c>
      <c r="G357" s="7">
        <v>0</v>
      </c>
      <c r="H357" s="186"/>
      <c r="I357" s="186"/>
      <c r="J357" s="182"/>
      <c r="K357" s="102"/>
      <c r="L357" s="184"/>
      <c r="M357" s="153"/>
    </row>
    <row r="358" spans="1:13" ht="43.5" customHeight="1" x14ac:dyDescent="0.25">
      <c r="A358" s="93"/>
      <c r="B358" s="105"/>
      <c r="C358" s="2" t="s">
        <v>205</v>
      </c>
      <c r="D358" s="31">
        <v>0</v>
      </c>
      <c r="E358" s="31">
        <v>0</v>
      </c>
      <c r="F358" s="31">
        <v>0</v>
      </c>
      <c r="G358" s="7">
        <v>0</v>
      </c>
      <c r="H358" s="186"/>
      <c r="I358" s="186"/>
      <c r="J358" s="182"/>
      <c r="K358" s="102"/>
      <c r="L358" s="184"/>
      <c r="M358" s="153"/>
    </row>
    <row r="359" spans="1:13" ht="43.5" customHeight="1" x14ac:dyDescent="0.25">
      <c r="A359" s="94"/>
      <c r="B359" s="106"/>
      <c r="C359" s="2" t="s">
        <v>207</v>
      </c>
      <c r="D359" s="31">
        <v>0</v>
      </c>
      <c r="E359" s="31">
        <v>0</v>
      </c>
      <c r="F359" s="31">
        <v>0</v>
      </c>
      <c r="G359" s="7">
        <v>0</v>
      </c>
      <c r="H359" s="187"/>
      <c r="I359" s="187"/>
      <c r="J359" s="183"/>
      <c r="K359" s="102"/>
      <c r="L359" s="184"/>
      <c r="M359" s="145"/>
    </row>
    <row r="360" spans="1:13" ht="21" customHeight="1" x14ac:dyDescent="0.25">
      <c r="A360" s="92" t="s">
        <v>130</v>
      </c>
      <c r="B360" s="104" t="s">
        <v>131</v>
      </c>
      <c r="C360" s="28" t="s">
        <v>199</v>
      </c>
      <c r="D360" s="33">
        <f>SUM(D361:D364)</f>
        <v>36700</v>
      </c>
      <c r="E360" s="33">
        <f t="shared" ref="E360" si="250">SUM(E361:E364)</f>
        <v>34100</v>
      </c>
      <c r="F360" s="33">
        <f t="shared" ref="F360" si="251">SUM(F361:F364)</f>
        <v>5941.4</v>
      </c>
      <c r="G360" s="57">
        <f>F360/D360</f>
        <v>0.16189100817438692</v>
      </c>
      <c r="H360" s="185" t="s">
        <v>404</v>
      </c>
      <c r="I360" s="213" t="s">
        <v>385</v>
      </c>
      <c r="J360" s="181" t="s">
        <v>305</v>
      </c>
      <c r="K360" s="102" t="s">
        <v>246</v>
      </c>
      <c r="L360" s="184" t="s">
        <v>387</v>
      </c>
      <c r="M360" s="144">
        <v>834</v>
      </c>
    </row>
    <row r="361" spans="1:13" ht="21" customHeight="1" x14ac:dyDescent="0.25">
      <c r="A361" s="93"/>
      <c r="B361" s="105"/>
      <c r="C361" s="2" t="s">
        <v>201</v>
      </c>
      <c r="D361" s="73">
        <v>36700</v>
      </c>
      <c r="E361" s="73">
        <v>34100</v>
      </c>
      <c r="F361" s="73">
        <v>5941.4</v>
      </c>
      <c r="G361" s="7">
        <f>F361/D361</f>
        <v>0.16189100817438692</v>
      </c>
      <c r="H361" s="186"/>
      <c r="I361" s="186"/>
      <c r="J361" s="182"/>
      <c r="K361" s="102"/>
      <c r="L361" s="184"/>
      <c r="M361" s="153"/>
    </row>
    <row r="362" spans="1:13" ht="21" customHeight="1" x14ac:dyDescent="0.25">
      <c r="A362" s="93"/>
      <c r="B362" s="105"/>
      <c r="C362" s="2" t="s">
        <v>203</v>
      </c>
      <c r="D362" s="31">
        <v>0</v>
      </c>
      <c r="E362" s="31">
        <v>0</v>
      </c>
      <c r="F362" s="31">
        <v>0</v>
      </c>
      <c r="G362" s="7">
        <v>0</v>
      </c>
      <c r="H362" s="186"/>
      <c r="I362" s="186"/>
      <c r="J362" s="182"/>
      <c r="K362" s="102"/>
      <c r="L362" s="184"/>
      <c r="M362" s="153"/>
    </row>
    <row r="363" spans="1:13" ht="21" customHeight="1" x14ac:dyDescent="0.25">
      <c r="A363" s="93"/>
      <c r="B363" s="105"/>
      <c r="C363" s="2" t="s">
        <v>205</v>
      </c>
      <c r="D363" s="31">
        <v>0</v>
      </c>
      <c r="E363" s="31">
        <v>0</v>
      </c>
      <c r="F363" s="31">
        <v>0</v>
      </c>
      <c r="G363" s="7">
        <v>0</v>
      </c>
      <c r="H363" s="186"/>
      <c r="I363" s="186"/>
      <c r="J363" s="182"/>
      <c r="K363" s="102"/>
      <c r="L363" s="184"/>
      <c r="M363" s="153"/>
    </row>
    <row r="364" spans="1:13" ht="21" customHeight="1" x14ac:dyDescent="0.25">
      <c r="A364" s="94"/>
      <c r="B364" s="106"/>
      <c r="C364" s="2" t="s">
        <v>207</v>
      </c>
      <c r="D364" s="31">
        <v>0</v>
      </c>
      <c r="E364" s="31">
        <v>0</v>
      </c>
      <c r="F364" s="31">
        <v>0</v>
      </c>
      <c r="G364" s="7">
        <v>0</v>
      </c>
      <c r="H364" s="187"/>
      <c r="I364" s="187"/>
      <c r="J364" s="183"/>
      <c r="K364" s="102"/>
      <c r="L364" s="184"/>
      <c r="M364" s="145"/>
    </row>
    <row r="365" spans="1:13" ht="15" customHeight="1" x14ac:dyDescent="0.25">
      <c r="A365" s="114" t="s">
        <v>132</v>
      </c>
      <c r="B365" s="207" t="s">
        <v>133</v>
      </c>
      <c r="C365" s="24" t="s">
        <v>199</v>
      </c>
      <c r="D365" s="36">
        <f>SUM(D366:D369)</f>
        <v>68860</v>
      </c>
      <c r="E365" s="36">
        <f t="shared" ref="E365" si="252">SUM(E366:E369)</f>
        <v>0</v>
      </c>
      <c r="F365" s="36">
        <f t="shared" ref="F365" si="253">SUM(F366:F369)</f>
        <v>0</v>
      </c>
      <c r="G365" s="61">
        <f>F365/D365</f>
        <v>0</v>
      </c>
      <c r="H365" s="170" t="s">
        <v>280</v>
      </c>
      <c r="I365" s="44" t="s">
        <v>401</v>
      </c>
      <c r="J365" s="13">
        <f>SUM(J366:J368)</f>
        <v>4</v>
      </c>
      <c r="K365" s="197" t="s">
        <v>247</v>
      </c>
      <c r="L365" s="169" t="s">
        <v>414</v>
      </c>
      <c r="M365" s="201"/>
    </row>
    <row r="366" spans="1:13" x14ac:dyDescent="0.25">
      <c r="A366" s="115"/>
      <c r="B366" s="208"/>
      <c r="C366" s="17" t="s">
        <v>201</v>
      </c>
      <c r="D366" s="36">
        <f t="shared" ref="D366:F369" si="254">D371+D376+D381+D386</f>
        <v>68860</v>
      </c>
      <c r="E366" s="36">
        <f t="shared" si="254"/>
        <v>0</v>
      </c>
      <c r="F366" s="36">
        <f t="shared" si="254"/>
        <v>0</v>
      </c>
      <c r="G366" s="61">
        <f>F366/D366</f>
        <v>0</v>
      </c>
      <c r="H366" s="171"/>
      <c r="I366" s="44" t="s">
        <v>202</v>
      </c>
      <c r="J366" s="13">
        <f>COUNTIF($J$370:$J$389,"да")</f>
        <v>0</v>
      </c>
      <c r="K366" s="197"/>
      <c r="L366" s="243"/>
      <c r="M366" s="202"/>
    </row>
    <row r="367" spans="1:13" x14ac:dyDescent="0.25">
      <c r="A367" s="115"/>
      <c r="B367" s="208"/>
      <c r="C367" s="17" t="s">
        <v>203</v>
      </c>
      <c r="D367" s="36">
        <f t="shared" si="254"/>
        <v>0</v>
      </c>
      <c r="E367" s="36">
        <f t="shared" si="254"/>
        <v>0</v>
      </c>
      <c r="F367" s="36">
        <f t="shared" si="254"/>
        <v>0</v>
      </c>
      <c r="G367" s="61">
        <v>0</v>
      </c>
      <c r="H367" s="171"/>
      <c r="I367" s="44" t="s">
        <v>204</v>
      </c>
      <c r="J367" s="70">
        <f>COUNTIF($J$370:$J$389,"частично")</f>
        <v>1</v>
      </c>
      <c r="K367" s="197"/>
      <c r="L367" s="243"/>
      <c r="M367" s="202"/>
    </row>
    <row r="368" spans="1:13" x14ac:dyDescent="0.25">
      <c r="A368" s="115"/>
      <c r="B368" s="208"/>
      <c r="C368" s="17" t="s">
        <v>205</v>
      </c>
      <c r="D368" s="36">
        <f t="shared" si="254"/>
        <v>0</v>
      </c>
      <c r="E368" s="36">
        <f t="shared" si="254"/>
        <v>0</v>
      </c>
      <c r="F368" s="36">
        <f t="shared" si="254"/>
        <v>0</v>
      </c>
      <c r="G368" s="61">
        <v>0</v>
      </c>
      <c r="H368" s="171"/>
      <c r="I368" s="44" t="s">
        <v>206</v>
      </c>
      <c r="J368" s="70">
        <f>COUNTIF($J$370:$J$389,"нет")</f>
        <v>3</v>
      </c>
      <c r="K368" s="197"/>
      <c r="L368" s="243"/>
      <c r="M368" s="202"/>
    </row>
    <row r="369" spans="1:13" x14ac:dyDescent="0.25">
      <c r="A369" s="116"/>
      <c r="B369" s="209"/>
      <c r="C369" s="17" t="s">
        <v>207</v>
      </c>
      <c r="D369" s="36">
        <f t="shared" si="254"/>
        <v>0</v>
      </c>
      <c r="E369" s="36">
        <f t="shared" si="254"/>
        <v>0</v>
      </c>
      <c r="F369" s="36">
        <f t="shared" si="254"/>
        <v>0</v>
      </c>
      <c r="G369" s="61">
        <v>0</v>
      </c>
      <c r="H369" s="171"/>
      <c r="I369" s="44" t="s">
        <v>208</v>
      </c>
      <c r="J369" s="14">
        <f>(J366+0.5*J367)/J365</f>
        <v>0.125</v>
      </c>
      <c r="K369" s="197"/>
      <c r="L369" s="243"/>
      <c r="M369" s="203"/>
    </row>
    <row r="370" spans="1:13" ht="17.25" customHeight="1" x14ac:dyDescent="0.25">
      <c r="A370" s="95" t="s">
        <v>134</v>
      </c>
      <c r="B370" s="104" t="s">
        <v>135</v>
      </c>
      <c r="C370" s="28" t="s">
        <v>199</v>
      </c>
      <c r="D370" s="74">
        <f>SUM(D371:D374)</f>
        <v>8360</v>
      </c>
      <c r="E370" s="74">
        <f t="shared" ref="E370" si="255">SUM(E371:E374)</f>
        <v>0</v>
      </c>
      <c r="F370" s="74">
        <f t="shared" ref="F370" si="256">SUM(F371:F374)</f>
        <v>0</v>
      </c>
      <c r="G370" s="77">
        <f>F370/D370</f>
        <v>0</v>
      </c>
      <c r="H370" s="185" t="s">
        <v>282</v>
      </c>
      <c r="I370" s="144" t="s">
        <v>358</v>
      </c>
      <c r="J370" s="181" t="s">
        <v>305</v>
      </c>
      <c r="K370" s="102" t="s">
        <v>11</v>
      </c>
      <c r="L370" s="184" t="s">
        <v>326</v>
      </c>
      <c r="M370" s="144">
        <v>834</v>
      </c>
    </row>
    <row r="371" spans="1:13" ht="17.25" customHeight="1" x14ac:dyDescent="0.25">
      <c r="A371" s="110"/>
      <c r="B371" s="105"/>
      <c r="C371" s="69" t="s">
        <v>201</v>
      </c>
      <c r="D371" s="73">
        <v>8360</v>
      </c>
      <c r="E371" s="73">
        <v>0</v>
      </c>
      <c r="F371" s="73">
        <v>0</v>
      </c>
      <c r="G371" s="78">
        <v>0</v>
      </c>
      <c r="H371" s="186"/>
      <c r="I371" s="153"/>
      <c r="J371" s="182"/>
      <c r="K371" s="102"/>
      <c r="L371" s="184"/>
      <c r="M371" s="153"/>
    </row>
    <row r="372" spans="1:13" ht="17.25" customHeight="1" x14ac:dyDescent="0.25">
      <c r="A372" s="110"/>
      <c r="B372" s="105"/>
      <c r="C372" s="69" t="s">
        <v>203</v>
      </c>
      <c r="D372" s="73">
        <v>0</v>
      </c>
      <c r="E372" s="73">
        <v>0</v>
      </c>
      <c r="F372" s="73">
        <v>0</v>
      </c>
      <c r="G372" s="78">
        <v>0</v>
      </c>
      <c r="H372" s="186"/>
      <c r="I372" s="153"/>
      <c r="J372" s="182"/>
      <c r="K372" s="102"/>
      <c r="L372" s="184"/>
      <c r="M372" s="153"/>
    </row>
    <row r="373" spans="1:13" ht="17.25" customHeight="1" x14ac:dyDescent="0.25">
      <c r="A373" s="110"/>
      <c r="B373" s="105"/>
      <c r="C373" s="69" t="s">
        <v>205</v>
      </c>
      <c r="D373" s="73">
        <v>0</v>
      </c>
      <c r="E373" s="73">
        <v>0</v>
      </c>
      <c r="F373" s="73">
        <v>0</v>
      </c>
      <c r="G373" s="78">
        <v>0</v>
      </c>
      <c r="H373" s="186"/>
      <c r="I373" s="153"/>
      <c r="J373" s="182"/>
      <c r="K373" s="102"/>
      <c r="L373" s="184"/>
      <c r="M373" s="153"/>
    </row>
    <row r="374" spans="1:13" ht="17.25" customHeight="1" x14ac:dyDescent="0.25">
      <c r="A374" s="96"/>
      <c r="B374" s="106"/>
      <c r="C374" s="69" t="s">
        <v>207</v>
      </c>
      <c r="D374" s="73">
        <v>0</v>
      </c>
      <c r="E374" s="73">
        <v>0</v>
      </c>
      <c r="F374" s="73">
        <v>0</v>
      </c>
      <c r="G374" s="78">
        <v>0</v>
      </c>
      <c r="H374" s="187"/>
      <c r="I374" s="145"/>
      <c r="J374" s="183"/>
      <c r="K374" s="102"/>
      <c r="L374" s="184"/>
      <c r="M374" s="145"/>
    </row>
    <row r="375" spans="1:13" ht="15" customHeight="1" x14ac:dyDescent="0.25">
      <c r="A375" s="95" t="s">
        <v>136</v>
      </c>
      <c r="B375" s="104" t="s">
        <v>137</v>
      </c>
      <c r="C375" s="28" t="s">
        <v>199</v>
      </c>
      <c r="D375" s="74">
        <f>SUM(D376:D379)</f>
        <v>4000</v>
      </c>
      <c r="E375" s="74">
        <f t="shared" ref="E375" si="257">SUM(E376:E379)</f>
        <v>0</v>
      </c>
      <c r="F375" s="74">
        <f t="shared" ref="F375" si="258">SUM(F376:F379)</f>
        <v>0</v>
      </c>
      <c r="G375" s="77">
        <f>F375/D375</f>
        <v>0</v>
      </c>
      <c r="H375" s="185" t="s">
        <v>283</v>
      </c>
      <c r="I375" s="185" t="s">
        <v>405</v>
      </c>
      <c r="J375" s="181" t="s">
        <v>321</v>
      </c>
      <c r="K375" s="102" t="s">
        <v>11</v>
      </c>
      <c r="L375" s="184" t="s">
        <v>388</v>
      </c>
      <c r="M375" s="144">
        <v>834</v>
      </c>
    </row>
    <row r="376" spans="1:13" x14ac:dyDescent="0.25">
      <c r="A376" s="110"/>
      <c r="B376" s="105"/>
      <c r="C376" s="69" t="s">
        <v>201</v>
      </c>
      <c r="D376" s="73">
        <v>4000</v>
      </c>
      <c r="E376" s="73">
        <v>0</v>
      </c>
      <c r="F376" s="73">
        <v>0</v>
      </c>
      <c r="G376" s="81">
        <v>0</v>
      </c>
      <c r="H376" s="186"/>
      <c r="I376" s="186"/>
      <c r="J376" s="182"/>
      <c r="K376" s="102"/>
      <c r="L376" s="184"/>
      <c r="M376" s="153"/>
    </row>
    <row r="377" spans="1:13" x14ac:dyDescent="0.25">
      <c r="A377" s="110"/>
      <c r="B377" s="105"/>
      <c r="C377" s="69" t="s">
        <v>203</v>
      </c>
      <c r="D377" s="73">
        <v>0</v>
      </c>
      <c r="E377" s="73">
        <v>0</v>
      </c>
      <c r="F377" s="73">
        <v>0</v>
      </c>
      <c r="G377" s="81">
        <v>0</v>
      </c>
      <c r="H377" s="186"/>
      <c r="I377" s="186"/>
      <c r="J377" s="182"/>
      <c r="K377" s="102"/>
      <c r="L377" s="184"/>
      <c r="M377" s="153"/>
    </row>
    <row r="378" spans="1:13" ht="21" customHeight="1" x14ac:dyDescent="0.25">
      <c r="A378" s="110"/>
      <c r="B378" s="105"/>
      <c r="C378" s="69" t="s">
        <v>205</v>
      </c>
      <c r="D378" s="73">
        <v>0</v>
      </c>
      <c r="E378" s="73">
        <v>0</v>
      </c>
      <c r="F378" s="73">
        <v>0</v>
      </c>
      <c r="G378" s="81">
        <v>0</v>
      </c>
      <c r="H378" s="186"/>
      <c r="I378" s="186"/>
      <c r="J378" s="182"/>
      <c r="K378" s="102"/>
      <c r="L378" s="184"/>
      <c r="M378" s="153"/>
    </row>
    <row r="379" spans="1:13" ht="19.5" customHeight="1" x14ac:dyDescent="0.25">
      <c r="A379" s="96"/>
      <c r="B379" s="106"/>
      <c r="C379" s="69" t="s">
        <v>207</v>
      </c>
      <c r="D379" s="73">
        <v>0</v>
      </c>
      <c r="E379" s="73">
        <v>0</v>
      </c>
      <c r="F379" s="73">
        <v>0</v>
      </c>
      <c r="G379" s="81">
        <v>0</v>
      </c>
      <c r="H379" s="187"/>
      <c r="I379" s="187"/>
      <c r="J379" s="183"/>
      <c r="K379" s="102"/>
      <c r="L379" s="184"/>
      <c r="M379" s="145"/>
    </row>
    <row r="380" spans="1:13" ht="15" customHeight="1" x14ac:dyDescent="0.25">
      <c r="A380" s="126" t="s">
        <v>138</v>
      </c>
      <c r="B380" s="213" t="s">
        <v>139</v>
      </c>
      <c r="C380" s="84" t="s">
        <v>199</v>
      </c>
      <c r="D380" s="74">
        <f>SUM(D381:D384)</f>
        <v>6500</v>
      </c>
      <c r="E380" s="74">
        <f t="shared" ref="E380" si="259">SUM(E381:E384)</f>
        <v>0</v>
      </c>
      <c r="F380" s="74">
        <f t="shared" ref="F380" si="260">SUM(F381:F384)</f>
        <v>0</v>
      </c>
      <c r="G380" s="77">
        <v>0</v>
      </c>
      <c r="H380" s="213" t="s">
        <v>359</v>
      </c>
      <c r="I380" s="144" t="s">
        <v>304</v>
      </c>
      <c r="J380" s="181" t="s">
        <v>305</v>
      </c>
      <c r="K380" s="102" t="s">
        <v>11</v>
      </c>
      <c r="L380" s="184" t="s">
        <v>360</v>
      </c>
      <c r="M380" s="144">
        <v>834</v>
      </c>
    </row>
    <row r="381" spans="1:13" x14ac:dyDescent="0.25">
      <c r="A381" s="127"/>
      <c r="B381" s="214"/>
      <c r="C381" s="75" t="s">
        <v>201</v>
      </c>
      <c r="D381" s="73">
        <v>6500</v>
      </c>
      <c r="E381" s="73">
        <v>0</v>
      </c>
      <c r="F381" s="73">
        <v>0</v>
      </c>
      <c r="G381" s="78">
        <v>0</v>
      </c>
      <c r="H381" s="214"/>
      <c r="I381" s="153"/>
      <c r="J381" s="182"/>
      <c r="K381" s="102"/>
      <c r="L381" s="184"/>
      <c r="M381" s="153"/>
    </row>
    <row r="382" spans="1:13" x14ac:dyDescent="0.25">
      <c r="A382" s="127"/>
      <c r="B382" s="214"/>
      <c r="C382" s="75" t="s">
        <v>203</v>
      </c>
      <c r="D382" s="73">
        <v>0</v>
      </c>
      <c r="E382" s="73">
        <v>0</v>
      </c>
      <c r="F382" s="73">
        <v>0</v>
      </c>
      <c r="G382" s="78">
        <v>0</v>
      </c>
      <c r="H382" s="214"/>
      <c r="I382" s="153"/>
      <c r="J382" s="182"/>
      <c r="K382" s="102"/>
      <c r="L382" s="184"/>
      <c r="M382" s="153"/>
    </row>
    <row r="383" spans="1:13" x14ac:dyDescent="0.25">
      <c r="A383" s="127"/>
      <c r="B383" s="214"/>
      <c r="C383" s="75" t="s">
        <v>205</v>
      </c>
      <c r="D383" s="73">
        <v>0</v>
      </c>
      <c r="E383" s="73">
        <v>0</v>
      </c>
      <c r="F383" s="73">
        <v>0</v>
      </c>
      <c r="G383" s="78">
        <v>0</v>
      </c>
      <c r="H383" s="214"/>
      <c r="I383" s="153"/>
      <c r="J383" s="182"/>
      <c r="K383" s="102"/>
      <c r="L383" s="184"/>
      <c r="M383" s="153"/>
    </row>
    <row r="384" spans="1:13" x14ac:dyDescent="0.25">
      <c r="A384" s="128"/>
      <c r="B384" s="215"/>
      <c r="C384" s="75" t="s">
        <v>207</v>
      </c>
      <c r="D384" s="73">
        <v>0</v>
      </c>
      <c r="E384" s="73">
        <v>0</v>
      </c>
      <c r="F384" s="73">
        <v>0</v>
      </c>
      <c r="G384" s="78">
        <v>0</v>
      </c>
      <c r="H384" s="215"/>
      <c r="I384" s="145"/>
      <c r="J384" s="183"/>
      <c r="K384" s="102"/>
      <c r="L384" s="184"/>
      <c r="M384" s="145"/>
    </row>
    <row r="385" spans="1:13" ht="15" customHeight="1" x14ac:dyDescent="0.25">
      <c r="A385" s="95" t="s">
        <v>361</v>
      </c>
      <c r="B385" s="104" t="s">
        <v>140</v>
      </c>
      <c r="C385" s="28" t="s">
        <v>199</v>
      </c>
      <c r="D385" s="33">
        <f>SUM(D386:D389)</f>
        <v>50000</v>
      </c>
      <c r="E385" s="33">
        <f t="shared" ref="E385" si="261">SUM(E386:E389)</f>
        <v>0</v>
      </c>
      <c r="F385" s="33">
        <f t="shared" ref="F385" si="262">SUM(F386:F389)</f>
        <v>0</v>
      </c>
      <c r="G385" s="57">
        <f>F385/D385</f>
        <v>0</v>
      </c>
      <c r="H385" s="185" t="s">
        <v>284</v>
      </c>
      <c r="I385" s="185" t="s">
        <v>406</v>
      </c>
      <c r="J385" s="264" t="s">
        <v>305</v>
      </c>
      <c r="K385" s="102" t="s">
        <v>11</v>
      </c>
      <c r="L385" s="184" t="s">
        <v>388</v>
      </c>
      <c r="M385" s="144">
        <v>834</v>
      </c>
    </row>
    <row r="386" spans="1:13" x14ac:dyDescent="0.25">
      <c r="A386" s="110"/>
      <c r="B386" s="105"/>
      <c r="C386" s="68" t="s">
        <v>201</v>
      </c>
      <c r="D386" s="73">
        <v>50000</v>
      </c>
      <c r="E386" s="32">
        <v>0</v>
      </c>
      <c r="F386" s="32">
        <v>0</v>
      </c>
      <c r="G386" s="63">
        <f t="shared" ref="G386" si="263">F386/D386</f>
        <v>0</v>
      </c>
      <c r="H386" s="186"/>
      <c r="I386" s="186"/>
      <c r="J386" s="265"/>
      <c r="K386" s="102"/>
      <c r="L386" s="184"/>
      <c r="M386" s="153"/>
    </row>
    <row r="387" spans="1:13" x14ac:dyDescent="0.25">
      <c r="A387" s="110"/>
      <c r="B387" s="105"/>
      <c r="C387" s="68" t="s">
        <v>203</v>
      </c>
      <c r="D387" s="32">
        <v>0</v>
      </c>
      <c r="E387" s="32">
        <v>0</v>
      </c>
      <c r="F387" s="32">
        <v>0</v>
      </c>
      <c r="G387" s="63">
        <v>0</v>
      </c>
      <c r="H387" s="186"/>
      <c r="I387" s="186"/>
      <c r="J387" s="265"/>
      <c r="K387" s="102"/>
      <c r="L387" s="184"/>
      <c r="M387" s="153"/>
    </row>
    <row r="388" spans="1:13" x14ac:dyDescent="0.25">
      <c r="A388" s="110"/>
      <c r="B388" s="105"/>
      <c r="C388" s="68" t="s">
        <v>205</v>
      </c>
      <c r="D388" s="32">
        <v>0</v>
      </c>
      <c r="E388" s="32">
        <v>0</v>
      </c>
      <c r="F388" s="32">
        <v>0</v>
      </c>
      <c r="G388" s="63">
        <v>0</v>
      </c>
      <c r="H388" s="186"/>
      <c r="I388" s="186"/>
      <c r="J388" s="265"/>
      <c r="K388" s="102"/>
      <c r="L388" s="184"/>
      <c r="M388" s="153"/>
    </row>
    <row r="389" spans="1:13" x14ac:dyDescent="0.25">
      <c r="A389" s="96"/>
      <c r="B389" s="106"/>
      <c r="C389" s="68" t="s">
        <v>207</v>
      </c>
      <c r="D389" s="32">
        <v>0</v>
      </c>
      <c r="E389" s="32">
        <v>0</v>
      </c>
      <c r="F389" s="32">
        <v>0</v>
      </c>
      <c r="G389" s="63">
        <v>0</v>
      </c>
      <c r="H389" s="187"/>
      <c r="I389" s="187"/>
      <c r="J389" s="266"/>
      <c r="K389" s="102"/>
      <c r="L389" s="184"/>
      <c r="M389" s="145"/>
    </row>
    <row r="390" spans="1:13" ht="21.75" customHeight="1" x14ac:dyDescent="0.25">
      <c r="A390" s="111" t="s">
        <v>141</v>
      </c>
      <c r="B390" s="235" t="s">
        <v>248</v>
      </c>
      <c r="C390" s="26" t="s">
        <v>199</v>
      </c>
      <c r="D390" s="38">
        <f>SUM(D391:D394)</f>
        <v>0</v>
      </c>
      <c r="E390" s="38">
        <f t="shared" ref="E390" si="264">SUM(E391:E394)</f>
        <v>0</v>
      </c>
      <c r="F390" s="38">
        <f t="shared" ref="F390" si="265">SUM(F391:F394)</f>
        <v>0</v>
      </c>
      <c r="G390" s="64">
        <v>0</v>
      </c>
      <c r="H390" s="267" t="s">
        <v>285</v>
      </c>
      <c r="I390" s="270" t="s">
        <v>304</v>
      </c>
      <c r="J390" s="270" t="s">
        <v>304</v>
      </c>
      <c r="K390" s="273" t="s">
        <v>11</v>
      </c>
      <c r="L390" s="276" t="s">
        <v>407</v>
      </c>
      <c r="M390" s="270">
        <v>834</v>
      </c>
    </row>
    <row r="391" spans="1:13" ht="21.75" customHeight="1" x14ac:dyDescent="0.25">
      <c r="A391" s="112"/>
      <c r="B391" s="236"/>
      <c r="C391" s="26" t="s">
        <v>201</v>
      </c>
      <c r="D391" s="38">
        <v>0</v>
      </c>
      <c r="E391" s="38">
        <v>0</v>
      </c>
      <c r="F391" s="38">
        <v>0</v>
      </c>
      <c r="G391" s="64">
        <v>0</v>
      </c>
      <c r="H391" s="268"/>
      <c r="I391" s="271"/>
      <c r="J391" s="271"/>
      <c r="K391" s="274"/>
      <c r="L391" s="277"/>
      <c r="M391" s="271"/>
    </row>
    <row r="392" spans="1:13" ht="21.75" customHeight="1" x14ac:dyDescent="0.25">
      <c r="A392" s="112"/>
      <c r="B392" s="236"/>
      <c r="C392" s="26" t="s">
        <v>203</v>
      </c>
      <c r="D392" s="38">
        <v>0</v>
      </c>
      <c r="E392" s="38">
        <v>0</v>
      </c>
      <c r="F392" s="38">
        <v>0</v>
      </c>
      <c r="G392" s="64">
        <v>0</v>
      </c>
      <c r="H392" s="268"/>
      <c r="I392" s="271"/>
      <c r="J392" s="271"/>
      <c r="K392" s="274"/>
      <c r="L392" s="277"/>
      <c r="M392" s="271"/>
    </row>
    <row r="393" spans="1:13" ht="21.75" customHeight="1" x14ac:dyDescent="0.25">
      <c r="A393" s="112"/>
      <c r="B393" s="236"/>
      <c r="C393" s="26" t="s">
        <v>205</v>
      </c>
      <c r="D393" s="38">
        <v>0</v>
      </c>
      <c r="E393" s="38">
        <v>0</v>
      </c>
      <c r="F393" s="38">
        <v>0</v>
      </c>
      <c r="G393" s="64">
        <v>0</v>
      </c>
      <c r="H393" s="268"/>
      <c r="I393" s="271"/>
      <c r="J393" s="271"/>
      <c r="K393" s="274"/>
      <c r="L393" s="277"/>
      <c r="M393" s="271"/>
    </row>
    <row r="394" spans="1:13" ht="21.75" customHeight="1" x14ac:dyDescent="0.25">
      <c r="A394" s="113"/>
      <c r="B394" s="237"/>
      <c r="C394" s="26" t="s">
        <v>207</v>
      </c>
      <c r="D394" s="38">
        <v>0</v>
      </c>
      <c r="E394" s="38">
        <v>0</v>
      </c>
      <c r="F394" s="38">
        <v>0</v>
      </c>
      <c r="G394" s="64">
        <v>0</v>
      </c>
      <c r="H394" s="269"/>
      <c r="I394" s="272"/>
      <c r="J394" s="272"/>
      <c r="K394" s="275"/>
      <c r="L394" s="278"/>
      <c r="M394" s="272"/>
    </row>
    <row r="395" spans="1:13" ht="18" customHeight="1" x14ac:dyDescent="0.25">
      <c r="A395" s="117" t="s">
        <v>142</v>
      </c>
      <c r="B395" s="210" t="s">
        <v>143</v>
      </c>
      <c r="C395" s="27" t="s">
        <v>199</v>
      </c>
      <c r="D395" s="34">
        <f>SUM(D396:D399)</f>
        <v>22450.531999999999</v>
      </c>
      <c r="E395" s="34">
        <f t="shared" ref="E395" si="266">SUM(E396:E399)</f>
        <v>1410</v>
      </c>
      <c r="F395" s="34">
        <f t="shared" ref="F395" si="267">SUM(F396:F399)</f>
        <v>1410</v>
      </c>
      <c r="G395" s="59">
        <f>F395/D395</f>
        <v>6.2804747789495588E-2</v>
      </c>
      <c r="H395" s="238"/>
      <c r="I395" s="42" t="s">
        <v>401</v>
      </c>
      <c r="J395" s="8">
        <f>SUM(J396:J398)</f>
        <v>4</v>
      </c>
      <c r="K395" s="258" t="s">
        <v>228</v>
      </c>
      <c r="L395" s="261"/>
      <c r="M395" s="258"/>
    </row>
    <row r="396" spans="1:13" ht="18" customHeight="1" x14ac:dyDescent="0.25">
      <c r="A396" s="118"/>
      <c r="B396" s="211"/>
      <c r="C396" s="10" t="s">
        <v>201</v>
      </c>
      <c r="D396" s="34">
        <f>D401+D421</f>
        <v>22450.531999999999</v>
      </c>
      <c r="E396" s="34">
        <f t="shared" ref="E396:F396" si="268">E401+E421</f>
        <v>1410</v>
      </c>
      <c r="F396" s="34">
        <f t="shared" si="268"/>
        <v>1410</v>
      </c>
      <c r="G396" s="59">
        <f>F396/D396</f>
        <v>6.2804747789495588E-2</v>
      </c>
      <c r="H396" s="239"/>
      <c r="I396" s="42" t="s">
        <v>202</v>
      </c>
      <c r="J396" s="8">
        <f>COUNTIF($J$405:$J$424,"да")</f>
        <v>0</v>
      </c>
      <c r="K396" s="259"/>
      <c r="L396" s="262"/>
      <c r="M396" s="259"/>
    </row>
    <row r="397" spans="1:13" ht="18" customHeight="1" x14ac:dyDescent="0.25">
      <c r="A397" s="118"/>
      <c r="B397" s="211"/>
      <c r="C397" s="10" t="s">
        <v>203</v>
      </c>
      <c r="D397" s="34">
        <f t="shared" ref="D397:D399" si="269">D402+D422</f>
        <v>0</v>
      </c>
      <c r="E397" s="34">
        <f t="shared" ref="E397:F399" si="270">E402+E422</f>
        <v>0</v>
      </c>
      <c r="F397" s="34">
        <f t="shared" si="270"/>
        <v>0</v>
      </c>
      <c r="G397" s="59">
        <v>0</v>
      </c>
      <c r="H397" s="239"/>
      <c r="I397" s="42" t="s">
        <v>204</v>
      </c>
      <c r="J397" s="71">
        <f>COUNTIF($J$405:$J$424,"частично")</f>
        <v>2</v>
      </c>
      <c r="K397" s="259"/>
      <c r="L397" s="262"/>
      <c r="M397" s="259"/>
    </row>
    <row r="398" spans="1:13" ht="18" customHeight="1" x14ac:dyDescent="0.25">
      <c r="A398" s="118"/>
      <c r="B398" s="211"/>
      <c r="C398" s="10" t="s">
        <v>205</v>
      </c>
      <c r="D398" s="34">
        <f t="shared" si="269"/>
        <v>0</v>
      </c>
      <c r="E398" s="34">
        <f t="shared" si="270"/>
        <v>0</v>
      </c>
      <c r="F398" s="34">
        <f t="shared" si="270"/>
        <v>0</v>
      </c>
      <c r="G398" s="59">
        <v>0</v>
      </c>
      <c r="H398" s="239"/>
      <c r="I398" s="42" t="s">
        <v>206</v>
      </c>
      <c r="J398" s="71">
        <f>COUNTIF($J$405:$J$424,"нет")</f>
        <v>2</v>
      </c>
      <c r="K398" s="259"/>
      <c r="L398" s="262"/>
      <c r="M398" s="259"/>
    </row>
    <row r="399" spans="1:13" ht="18" customHeight="1" x14ac:dyDescent="0.25">
      <c r="A399" s="119"/>
      <c r="B399" s="212"/>
      <c r="C399" s="10" t="s">
        <v>207</v>
      </c>
      <c r="D399" s="34">
        <f t="shared" si="269"/>
        <v>0</v>
      </c>
      <c r="E399" s="34">
        <f t="shared" si="270"/>
        <v>0</v>
      </c>
      <c r="F399" s="34">
        <f t="shared" si="270"/>
        <v>0</v>
      </c>
      <c r="G399" s="59">
        <v>0</v>
      </c>
      <c r="H399" s="240"/>
      <c r="I399" s="42" t="s">
        <v>208</v>
      </c>
      <c r="J399" s="9">
        <f>(J396+0.5*J397)/J395</f>
        <v>0.25</v>
      </c>
      <c r="K399" s="260"/>
      <c r="L399" s="263"/>
      <c r="M399" s="260"/>
    </row>
    <row r="400" spans="1:13" ht="18" customHeight="1" x14ac:dyDescent="0.25">
      <c r="A400" s="114" t="s">
        <v>144</v>
      </c>
      <c r="B400" s="207" t="s">
        <v>145</v>
      </c>
      <c r="C400" s="24" t="s">
        <v>199</v>
      </c>
      <c r="D400" s="36">
        <f>SUM(D401:D404)</f>
        <v>18614.2</v>
      </c>
      <c r="E400" s="36">
        <f t="shared" ref="E400" si="271">SUM(E401:E404)</f>
        <v>250</v>
      </c>
      <c r="F400" s="36">
        <f t="shared" ref="F400" si="272">SUM(F401:F404)</f>
        <v>250</v>
      </c>
      <c r="G400" s="61">
        <f>F400/D400</f>
        <v>1.3430606741090135E-2</v>
      </c>
      <c r="H400" s="204" t="s">
        <v>286</v>
      </c>
      <c r="I400" s="44" t="s">
        <v>401</v>
      </c>
      <c r="J400" s="13">
        <f>SUM(J401:J403)</f>
        <v>3</v>
      </c>
      <c r="K400" s="201" t="s">
        <v>249</v>
      </c>
      <c r="L400" s="198"/>
      <c r="M400" s="201"/>
    </row>
    <row r="401" spans="1:13" ht="18" customHeight="1" x14ac:dyDescent="0.25">
      <c r="A401" s="115"/>
      <c r="B401" s="208"/>
      <c r="C401" s="17" t="s">
        <v>201</v>
      </c>
      <c r="D401" s="36">
        <f>D406+D411+D416</f>
        <v>18614.2</v>
      </c>
      <c r="E401" s="36">
        <f t="shared" ref="E401:F401" si="273">E406+E411+E416</f>
        <v>250</v>
      </c>
      <c r="F401" s="36">
        <f t="shared" si="273"/>
        <v>250</v>
      </c>
      <c r="G401" s="61">
        <f>F401/D401</f>
        <v>1.3430606741090135E-2</v>
      </c>
      <c r="H401" s="205"/>
      <c r="I401" s="44" t="s">
        <v>202</v>
      </c>
      <c r="J401" s="13">
        <f>COUNTIF($J$405:$J$419,"да")</f>
        <v>0</v>
      </c>
      <c r="K401" s="202"/>
      <c r="L401" s="199"/>
      <c r="M401" s="202"/>
    </row>
    <row r="402" spans="1:13" ht="18" customHeight="1" x14ac:dyDescent="0.25">
      <c r="A402" s="115"/>
      <c r="B402" s="208"/>
      <c r="C402" s="17" t="s">
        <v>203</v>
      </c>
      <c r="D402" s="36">
        <f t="shared" ref="D402:D404" si="274">D407+D412+D417</f>
        <v>0</v>
      </c>
      <c r="E402" s="36">
        <f t="shared" ref="E402:F402" si="275">E407+E412+E417</f>
        <v>0</v>
      </c>
      <c r="F402" s="36">
        <f t="shared" si="275"/>
        <v>0</v>
      </c>
      <c r="G402" s="61">
        <v>0</v>
      </c>
      <c r="H402" s="205"/>
      <c r="I402" s="44" t="s">
        <v>204</v>
      </c>
      <c r="J402" s="70">
        <f>COUNTIF($J$405:$J$419,"частично")</f>
        <v>1</v>
      </c>
      <c r="K402" s="202"/>
      <c r="L402" s="199"/>
      <c r="M402" s="202"/>
    </row>
    <row r="403" spans="1:13" ht="18" customHeight="1" x14ac:dyDescent="0.25">
      <c r="A403" s="115"/>
      <c r="B403" s="208"/>
      <c r="C403" s="17" t="s">
        <v>205</v>
      </c>
      <c r="D403" s="36">
        <f t="shared" si="274"/>
        <v>0</v>
      </c>
      <c r="E403" s="36">
        <f t="shared" ref="E403:F403" si="276">E408+E413+E418</f>
        <v>0</v>
      </c>
      <c r="F403" s="36">
        <f t="shared" si="276"/>
        <v>0</v>
      </c>
      <c r="G403" s="61">
        <v>0</v>
      </c>
      <c r="H403" s="205"/>
      <c r="I403" s="44" t="s">
        <v>206</v>
      </c>
      <c r="J403" s="70">
        <f>COUNTIF($J$405:$J$419,"нет")</f>
        <v>2</v>
      </c>
      <c r="K403" s="202"/>
      <c r="L403" s="199"/>
      <c r="M403" s="202"/>
    </row>
    <row r="404" spans="1:13" ht="18" customHeight="1" x14ac:dyDescent="0.25">
      <c r="A404" s="116"/>
      <c r="B404" s="209"/>
      <c r="C404" s="17" t="s">
        <v>207</v>
      </c>
      <c r="D404" s="36">
        <f t="shared" si="274"/>
        <v>0</v>
      </c>
      <c r="E404" s="36">
        <f t="shared" ref="E404:F404" si="277">E409+E414+E419</f>
        <v>0</v>
      </c>
      <c r="F404" s="36">
        <f t="shared" si="277"/>
        <v>0</v>
      </c>
      <c r="G404" s="61">
        <v>0</v>
      </c>
      <c r="H404" s="206"/>
      <c r="I404" s="44" t="s">
        <v>208</v>
      </c>
      <c r="J404" s="14">
        <f>(J401+0.5*J402)/J400</f>
        <v>0.16666666666666666</v>
      </c>
      <c r="K404" s="203"/>
      <c r="L404" s="200"/>
      <c r="M404" s="203"/>
    </row>
    <row r="405" spans="1:13" ht="15" customHeight="1" x14ac:dyDescent="0.25">
      <c r="A405" s="92" t="s">
        <v>146</v>
      </c>
      <c r="B405" s="104" t="s">
        <v>147</v>
      </c>
      <c r="C405" s="28" t="s">
        <v>199</v>
      </c>
      <c r="D405" s="33">
        <f>SUM(D406:D409)</f>
        <v>1000</v>
      </c>
      <c r="E405" s="33">
        <f t="shared" ref="E405" si="278">SUM(E406:E409)</f>
        <v>250</v>
      </c>
      <c r="F405" s="33">
        <f t="shared" ref="F405" si="279">SUM(F406:F409)</f>
        <v>250</v>
      </c>
      <c r="G405" s="57">
        <f>F405/D405</f>
        <v>0.25</v>
      </c>
      <c r="H405" s="185" t="s">
        <v>250</v>
      </c>
      <c r="I405" s="185" t="s">
        <v>343</v>
      </c>
      <c r="J405" s="232" t="s">
        <v>321</v>
      </c>
      <c r="K405" s="144" t="s">
        <v>3</v>
      </c>
      <c r="L405" s="188" t="s">
        <v>372</v>
      </c>
      <c r="M405" s="144">
        <v>809</v>
      </c>
    </row>
    <row r="406" spans="1:13" x14ac:dyDescent="0.25">
      <c r="A406" s="93"/>
      <c r="B406" s="105"/>
      <c r="C406" s="2" t="s">
        <v>201</v>
      </c>
      <c r="D406" s="73">
        <v>1000</v>
      </c>
      <c r="E406" s="82">
        <v>250</v>
      </c>
      <c r="F406" s="31">
        <v>250</v>
      </c>
      <c r="G406" s="7">
        <f>F406/D406</f>
        <v>0.25</v>
      </c>
      <c r="H406" s="186"/>
      <c r="I406" s="186"/>
      <c r="J406" s="233"/>
      <c r="K406" s="153"/>
      <c r="L406" s="282"/>
      <c r="M406" s="153"/>
    </row>
    <row r="407" spans="1:13" x14ac:dyDescent="0.25">
      <c r="A407" s="93"/>
      <c r="B407" s="105"/>
      <c r="C407" s="2" t="s">
        <v>203</v>
      </c>
      <c r="D407" s="73">
        <v>0</v>
      </c>
      <c r="E407" s="73">
        <v>0</v>
      </c>
      <c r="F407" s="31">
        <v>0</v>
      </c>
      <c r="G407" s="7">
        <v>0</v>
      </c>
      <c r="H407" s="186"/>
      <c r="I407" s="186"/>
      <c r="J407" s="233"/>
      <c r="K407" s="153"/>
      <c r="L407" s="282"/>
      <c r="M407" s="153"/>
    </row>
    <row r="408" spans="1:13" x14ac:dyDescent="0.25">
      <c r="A408" s="93"/>
      <c r="B408" s="105"/>
      <c r="C408" s="2" t="s">
        <v>205</v>
      </c>
      <c r="D408" s="73">
        <v>0</v>
      </c>
      <c r="E408" s="73">
        <v>0</v>
      </c>
      <c r="F408" s="31">
        <v>0</v>
      </c>
      <c r="G408" s="7">
        <v>0</v>
      </c>
      <c r="H408" s="186"/>
      <c r="I408" s="186"/>
      <c r="J408" s="233"/>
      <c r="K408" s="153"/>
      <c r="L408" s="282"/>
      <c r="M408" s="153"/>
    </row>
    <row r="409" spans="1:13" x14ac:dyDescent="0.25">
      <c r="A409" s="94"/>
      <c r="B409" s="106"/>
      <c r="C409" s="2" t="s">
        <v>207</v>
      </c>
      <c r="D409" s="73">
        <v>0</v>
      </c>
      <c r="E409" s="73">
        <v>0</v>
      </c>
      <c r="F409" s="31">
        <v>0</v>
      </c>
      <c r="G409" s="7">
        <v>0</v>
      </c>
      <c r="H409" s="187"/>
      <c r="I409" s="187"/>
      <c r="J409" s="234"/>
      <c r="K409" s="145"/>
      <c r="L409" s="283"/>
      <c r="M409" s="145"/>
    </row>
    <row r="410" spans="1:13" ht="18.75" customHeight="1" x14ac:dyDescent="0.25">
      <c r="A410" s="92" t="s">
        <v>148</v>
      </c>
      <c r="B410" s="104" t="s">
        <v>149</v>
      </c>
      <c r="C410" s="28" t="s">
        <v>199</v>
      </c>
      <c r="D410" s="74">
        <f>SUM(D411:D414)</f>
        <v>2014.2</v>
      </c>
      <c r="E410" s="74">
        <f t="shared" ref="E410" si="280">SUM(E411:E414)</f>
        <v>0</v>
      </c>
      <c r="F410" s="33">
        <f t="shared" ref="F410" si="281">SUM(F411:F414)</f>
        <v>0</v>
      </c>
      <c r="G410" s="57">
        <f>F410/D410</f>
        <v>0</v>
      </c>
      <c r="H410" s="185" t="s">
        <v>251</v>
      </c>
      <c r="I410" s="144" t="s">
        <v>304</v>
      </c>
      <c r="J410" s="279" t="s">
        <v>305</v>
      </c>
      <c r="K410" s="144" t="s">
        <v>3</v>
      </c>
      <c r="L410" s="188" t="s">
        <v>372</v>
      </c>
      <c r="M410" s="144">
        <v>809</v>
      </c>
    </row>
    <row r="411" spans="1:13" ht="18.75" customHeight="1" x14ac:dyDescent="0.25">
      <c r="A411" s="93"/>
      <c r="B411" s="105"/>
      <c r="C411" s="2" t="s">
        <v>201</v>
      </c>
      <c r="D411" s="73">
        <v>2014.2</v>
      </c>
      <c r="E411" s="73">
        <v>0</v>
      </c>
      <c r="F411" s="31">
        <v>0</v>
      </c>
      <c r="G411" s="7">
        <f>F411/D411</f>
        <v>0</v>
      </c>
      <c r="H411" s="186"/>
      <c r="I411" s="153"/>
      <c r="J411" s="280"/>
      <c r="K411" s="153"/>
      <c r="L411" s="282"/>
      <c r="M411" s="153"/>
    </row>
    <row r="412" spans="1:13" ht="18.75" customHeight="1" x14ac:dyDescent="0.25">
      <c r="A412" s="93"/>
      <c r="B412" s="105"/>
      <c r="C412" s="2" t="s">
        <v>203</v>
      </c>
      <c r="D412" s="73">
        <v>0</v>
      </c>
      <c r="E412" s="73">
        <v>0</v>
      </c>
      <c r="F412" s="31">
        <v>0</v>
      </c>
      <c r="G412" s="7">
        <v>0</v>
      </c>
      <c r="H412" s="186"/>
      <c r="I412" s="153"/>
      <c r="J412" s="280"/>
      <c r="K412" s="153"/>
      <c r="L412" s="282"/>
      <c r="M412" s="153"/>
    </row>
    <row r="413" spans="1:13" ht="18.75" customHeight="1" x14ac:dyDescent="0.25">
      <c r="A413" s="93"/>
      <c r="B413" s="105"/>
      <c r="C413" s="2" t="s">
        <v>205</v>
      </c>
      <c r="D413" s="73">
        <v>0</v>
      </c>
      <c r="E413" s="73">
        <v>0</v>
      </c>
      <c r="F413" s="31">
        <v>0</v>
      </c>
      <c r="G413" s="7">
        <v>0</v>
      </c>
      <c r="H413" s="186"/>
      <c r="I413" s="153"/>
      <c r="J413" s="280"/>
      <c r="K413" s="153"/>
      <c r="L413" s="282"/>
      <c r="M413" s="153"/>
    </row>
    <row r="414" spans="1:13" ht="18.75" customHeight="1" x14ac:dyDescent="0.25">
      <c r="A414" s="94"/>
      <c r="B414" s="106"/>
      <c r="C414" s="2" t="s">
        <v>207</v>
      </c>
      <c r="D414" s="73">
        <v>0</v>
      </c>
      <c r="E414" s="73">
        <v>0</v>
      </c>
      <c r="F414" s="31">
        <v>0</v>
      </c>
      <c r="G414" s="7">
        <v>0</v>
      </c>
      <c r="H414" s="187"/>
      <c r="I414" s="145"/>
      <c r="J414" s="281"/>
      <c r="K414" s="145"/>
      <c r="L414" s="283"/>
      <c r="M414" s="145"/>
    </row>
    <row r="415" spans="1:13" ht="18.75" customHeight="1" x14ac:dyDescent="0.25">
      <c r="A415" s="92" t="s">
        <v>150</v>
      </c>
      <c r="B415" s="104" t="s">
        <v>151</v>
      </c>
      <c r="C415" s="28" t="s">
        <v>199</v>
      </c>
      <c r="D415" s="74">
        <f>SUM(D416:D419)</f>
        <v>15600</v>
      </c>
      <c r="E415" s="74">
        <f t="shared" ref="E415" si="282">SUM(E416:E419)</f>
        <v>0</v>
      </c>
      <c r="F415" s="33">
        <f t="shared" ref="F415" si="283">SUM(F416:F419)</f>
        <v>0</v>
      </c>
      <c r="G415" s="57">
        <f>F415/D415</f>
        <v>0</v>
      </c>
      <c r="H415" s="185" t="s">
        <v>252</v>
      </c>
      <c r="I415" s="144" t="s">
        <v>304</v>
      </c>
      <c r="J415" s="181" t="s">
        <v>305</v>
      </c>
      <c r="K415" s="144" t="s">
        <v>253</v>
      </c>
      <c r="L415" s="184" t="s">
        <v>373</v>
      </c>
      <c r="M415" s="144">
        <v>809</v>
      </c>
    </row>
    <row r="416" spans="1:13" ht="18.75" customHeight="1" x14ac:dyDescent="0.25">
      <c r="A416" s="93"/>
      <c r="B416" s="105"/>
      <c r="C416" s="2" t="s">
        <v>201</v>
      </c>
      <c r="D416" s="76">
        <v>15600</v>
      </c>
      <c r="E416" s="83">
        <v>0</v>
      </c>
      <c r="F416" s="39">
        <v>0</v>
      </c>
      <c r="G416" s="7">
        <f>F416/D416</f>
        <v>0</v>
      </c>
      <c r="H416" s="186"/>
      <c r="I416" s="153"/>
      <c r="J416" s="182"/>
      <c r="K416" s="153"/>
      <c r="L416" s="184"/>
      <c r="M416" s="153"/>
    </row>
    <row r="417" spans="1:13" ht="18.75" customHeight="1" x14ac:dyDescent="0.25">
      <c r="A417" s="93"/>
      <c r="B417" s="105"/>
      <c r="C417" s="2" t="s">
        <v>203</v>
      </c>
      <c r="D417" s="31">
        <v>0</v>
      </c>
      <c r="E417" s="31">
        <v>0</v>
      </c>
      <c r="F417" s="31">
        <v>0</v>
      </c>
      <c r="G417" s="7">
        <v>0</v>
      </c>
      <c r="H417" s="186"/>
      <c r="I417" s="153"/>
      <c r="J417" s="182"/>
      <c r="K417" s="153"/>
      <c r="L417" s="184"/>
      <c r="M417" s="153"/>
    </row>
    <row r="418" spans="1:13" ht="18.75" customHeight="1" x14ac:dyDescent="0.25">
      <c r="A418" s="93"/>
      <c r="B418" s="105"/>
      <c r="C418" s="2" t="s">
        <v>205</v>
      </c>
      <c r="D418" s="31">
        <v>0</v>
      </c>
      <c r="E418" s="31">
        <v>0</v>
      </c>
      <c r="F418" s="31">
        <v>0</v>
      </c>
      <c r="G418" s="7">
        <v>0</v>
      </c>
      <c r="H418" s="186"/>
      <c r="I418" s="153"/>
      <c r="J418" s="182"/>
      <c r="K418" s="153"/>
      <c r="L418" s="184"/>
      <c r="M418" s="153"/>
    </row>
    <row r="419" spans="1:13" ht="18.75" customHeight="1" x14ac:dyDescent="0.25">
      <c r="A419" s="94"/>
      <c r="B419" s="106"/>
      <c r="C419" s="2" t="s">
        <v>207</v>
      </c>
      <c r="D419" s="31">
        <v>0</v>
      </c>
      <c r="E419" s="31">
        <v>0</v>
      </c>
      <c r="F419" s="31">
        <v>0</v>
      </c>
      <c r="G419" s="7">
        <v>0</v>
      </c>
      <c r="H419" s="187"/>
      <c r="I419" s="145"/>
      <c r="J419" s="183"/>
      <c r="K419" s="145"/>
      <c r="L419" s="184"/>
      <c r="M419" s="145"/>
    </row>
    <row r="420" spans="1:13" ht="15" customHeight="1" x14ac:dyDescent="0.25">
      <c r="A420" s="111" t="s">
        <v>152</v>
      </c>
      <c r="B420" s="235" t="s">
        <v>153</v>
      </c>
      <c r="C420" s="26" t="s">
        <v>199</v>
      </c>
      <c r="D420" s="38">
        <f>SUM(D421:D424)</f>
        <v>3836.3319999999999</v>
      </c>
      <c r="E420" s="38">
        <f t="shared" ref="E420" si="284">SUM(E421:E424)</f>
        <v>1160</v>
      </c>
      <c r="F420" s="38">
        <f t="shared" ref="F420" si="285">SUM(F421:F424)</f>
        <v>1160</v>
      </c>
      <c r="G420" s="64">
        <f>F420/D420</f>
        <v>0.30237216174199733</v>
      </c>
      <c r="H420" s="194" t="s">
        <v>287</v>
      </c>
      <c r="I420" s="194" t="s">
        <v>345</v>
      </c>
      <c r="J420" s="286" t="s">
        <v>321</v>
      </c>
      <c r="K420" s="216" t="s">
        <v>3</v>
      </c>
      <c r="L420" s="286" t="s">
        <v>344</v>
      </c>
      <c r="M420" s="289">
        <v>809</v>
      </c>
    </row>
    <row r="421" spans="1:13" x14ac:dyDescent="0.25">
      <c r="A421" s="112"/>
      <c r="B421" s="236"/>
      <c r="C421" s="20" t="s">
        <v>201</v>
      </c>
      <c r="D421" s="38">
        <v>3836.3319999999999</v>
      </c>
      <c r="E421" s="38">
        <v>1160</v>
      </c>
      <c r="F421" s="38">
        <v>1160</v>
      </c>
      <c r="G421" s="64">
        <f>F421/D421</f>
        <v>0.30237216174199733</v>
      </c>
      <c r="H421" s="195"/>
      <c r="I421" s="284"/>
      <c r="J421" s="287"/>
      <c r="K421" s="217"/>
      <c r="L421" s="287"/>
      <c r="M421" s="290"/>
    </row>
    <row r="422" spans="1:13" x14ac:dyDescent="0.25">
      <c r="A422" s="112"/>
      <c r="B422" s="236"/>
      <c r="C422" s="20" t="s">
        <v>203</v>
      </c>
      <c r="D422" s="38">
        <v>0</v>
      </c>
      <c r="E422" s="38">
        <v>0</v>
      </c>
      <c r="F422" s="38">
        <v>0</v>
      </c>
      <c r="G422" s="64">
        <v>0</v>
      </c>
      <c r="H422" s="195"/>
      <c r="I422" s="284"/>
      <c r="J422" s="287"/>
      <c r="K422" s="217"/>
      <c r="L422" s="287"/>
      <c r="M422" s="290"/>
    </row>
    <row r="423" spans="1:13" x14ac:dyDescent="0.25">
      <c r="A423" s="112"/>
      <c r="B423" s="236"/>
      <c r="C423" s="20" t="s">
        <v>205</v>
      </c>
      <c r="D423" s="38">
        <v>0</v>
      </c>
      <c r="E423" s="38">
        <v>0</v>
      </c>
      <c r="F423" s="38">
        <v>0</v>
      </c>
      <c r="G423" s="64">
        <v>0</v>
      </c>
      <c r="H423" s="195"/>
      <c r="I423" s="284"/>
      <c r="J423" s="287"/>
      <c r="K423" s="217"/>
      <c r="L423" s="287"/>
      <c r="M423" s="290"/>
    </row>
    <row r="424" spans="1:13" ht="48.75" customHeight="1" x14ac:dyDescent="0.25">
      <c r="A424" s="113"/>
      <c r="B424" s="237"/>
      <c r="C424" s="20" t="s">
        <v>207</v>
      </c>
      <c r="D424" s="38">
        <v>0</v>
      </c>
      <c r="E424" s="38">
        <v>0</v>
      </c>
      <c r="F424" s="38">
        <v>0</v>
      </c>
      <c r="G424" s="64">
        <v>0</v>
      </c>
      <c r="H424" s="196"/>
      <c r="I424" s="285"/>
      <c r="J424" s="288"/>
      <c r="K424" s="218"/>
      <c r="L424" s="288"/>
      <c r="M424" s="291"/>
    </row>
    <row r="425" spans="1:13" ht="25.5" customHeight="1" x14ac:dyDescent="0.25">
      <c r="A425" s="117" t="s">
        <v>154</v>
      </c>
      <c r="B425" s="210" t="s">
        <v>155</v>
      </c>
      <c r="C425" s="27" t="s">
        <v>199</v>
      </c>
      <c r="D425" s="34">
        <f>SUM(D426:D429)</f>
        <v>314923.69292</v>
      </c>
      <c r="E425" s="34">
        <f t="shared" ref="E425" si="286">SUM(E426:E429)</f>
        <v>120144.67456</v>
      </c>
      <c r="F425" s="34">
        <f t="shared" ref="F425" si="287">SUM(F426:F429)</f>
        <v>116249.14122999999</v>
      </c>
      <c r="G425" s="59">
        <f>F425/D425</f>
        <v>0.36913431362412841</v>
      </c>
      <c r="H425" s="292"/>
      <c r="I425" s="42" t="s">
        <v>401</v>
      </c>
      <c r="J425" s="8">
        <f>SUM(J426:J428)</f>
        <v>11</v>
      </c>
      <c r="K425" s="167" t="s">
        <v>254</v>
      </c>
      <c r="L425" s="166"/>
      <c r="M425" s="255"/>
    </row>
    <row r="426" spans="1:13" ht="25.5" customHeight="1" x14ac:dyDescent="0.25">
      <c r="A426" s="118"/>
      <c r="B426" s="211"/>
      <c r="C426" s="10" t="s">
        <v>201</v>
      </c>
      <c r="D426" s="34">
        <f t="shared" ref="D426:F429" si="288">D431+D481+D496</f>
        <v>314923.69292</v>
      </c>
      <c r="E426" s="34">
        <f t="shared" si="288"/>
        <v>120144.67456</v>
      </c>
      <c r="F426" s="34">
        <f t="shared" si="288"/>
        <v>116249.14122999999</v>
      </c>
      <c r="G426" s="59">
        <f>F426/D426</f>
        <v>0.36913431362412841</v>
      </c>
      <c r="H426" s="293"/>
      <c r="I426" s="42" t="s">
        <v>202</v>
      </c>
      <c r="J426" s="8">
        <f>J431+J481+J496</f>
        <v>1</v>
      </c>
      <c r="K426" s="167"/>
      <c r="L426" s="166"/>
      <c r="M426" s="256"/>
    </row>
    <row r="427" spans="1:13" ht="25.5" customHeight="1" x14ac:dyDescent="0.25">
      <c r="A427" s="118"/>
      <c r="B427" s="211"/>
      <c r="C427" s="10" t="s">
        <v>203</v>
      </c>
      <c r="D427" s="34">
        <f t="shared" si="288"/>
        <v>0</v>
      </c>
      <c r="E427" s="34">
        <f t="shared" si="288"/>
        <v>0</v>
      </c>
      <c r="F427" s="34">
        <f t="shared" si="288"/>
        <v>0</v>
      </c>
      <c r="G427" s="59">
        <v>0</v>
      </c>
      <c r="H427" s="293"/>
      <c r="I427" s="42" t="s">
        <v>204</v>
      </c>
      <c r="J427" s="8">
        <f>J432+J482+J497</f>
        <v>6</v>
      </c>
      <c r="K427" s="167"/>
      <c r="L427" s="166"/>
      <c r="M427" s="256"/>
    </row>
    <row r="428" spans="1:13" ht="25.5" customHeight="1" x14ac:dyDescent="0.25">
      <c r="A428" s="118"/>
      <c r="B428" s="211"/>
      <c r="C428" s="10" t="s">
        <v>205</v>
      </c>
      <c r="D428" s="34">
        <f t="shared" si="288"/>
        <v>0</v>
      </c>
      <c r="E428" s="34">
        <f t="shared" si="288"/>
        <v>0</v>
      </c>
      <c r="F428" s="34">
        <f t="shared" si="288"/>
        <v>0</v>
      </c>
      <c r="G428" s="59">
        <v>0</v>
      </c>
      <c r="H428" s="293"/>
      <c r="I428" s="42" t="s">
        <v>206</v>
      </c>
      <c r="J428" s="8">
        <f>J433+J483+J498</f>
        <v>4</v>
      </c>
      <c r="K428" s="167"/>
      <c r="L428" s="166"/>
      <c r="M428" s="256"/>
    </row>
    <row r="429" spans="1:13" ht="25.5" customHeight="1" x14ac:dyDescent="0.25">
      <c r="A429" s="119"/>
      <c r="B429" s="212"/>
      <c r="C429" s="10" t="s">
        <v>207</v>
      </c>
      <c r="D429" s="34">
        <f t="shared" si="288"/>
        <v>0</v>
      </c>
      <c r="E429" s="34">
        <f t="shared" si="288"/>
        <v>0</v>
      </c>
      <c r="F429" s="34">
        <f t="shared" si="288"/>
        <v>0</v>
      </c>
      <c r="G429" s="59">
        <v>0</v>
      </c>
      <c r="H429" s="294"/>
      <c r="I429" s="42" t="s">
        <v>208</v>
      </c>
      <c r="J429" s="9">
        <f>(J426+0.5*J427)/J425</f>
        <v>0.36363636363636365</v>
      </c>
      <c r="K429" s="167"/>
      <c r="L429" s="166"/>
      <c r="M429" s="257"/>
    </row>
    <row r="430" spans="1:13" ht="37.5" customHeight="1" x14ac:dyDescent="0.25">
      <c r="A430" s="114" t="s">
        <v>156</v>
      </c>
      <c r="B430" s="207" t="s">
        <v>157</v>
      </c>
      <c r="C430" s="24" t="s">
        <v>199</v>
      </c>
      <c r="D430" s="36">
        <f>SUM(D431:D434)</f>
        <v>219599.60123</v>
      </c>
      <c r="E430" s="36">
        <f t="shared" ref="E430" si="289">SUM(E431:E434)</f>
        <v>77840.466970000009</v>
      </c>
      <c r="F430" s="36">
        <f t="shared" ref="F430" si="290">SUM(F431:F434)</f>
        <v>73944.933640000003</v>
      </c>
      <c r="G430" s="61">
        <f>F430/D430</f>
        <v>0.33672617448222497</v>
      </c>
      <c r="H430" s="295"/>
      <c r="I430" s="44" t="s">
        <v>401</v>
      </c>
      <c r="J430" s="22">
        <f>SUM(J431:J433)</f>
        <v>9</v>
      </c>
      <c r="K430" s="201" t="s">
        <v>3</v>
      </c>
      <c r="L430" s="198"/>
      <c r="M430" s="201"/>
    </row>
    <row r="431" spans="1:13" ht="37.5" customHeight="1" x14ac:dyDescent="0.25">
      <c r="A431" s="115"/>
      <c r="B431" s="208"/>
      <c r="C431" s="24" t="s">
        <v>201</v>
      </c>
      <c r="D431" s="36">
        <f t="shared" ref="D431:F434" si="291">D436+D441+D446+D451+D456+D461+D466+D471+D476</f>
        <v>219599.60123</v>
      </c>
      <c r="E431" s="36">
        <f t="shared" si="291"/>
        <v>77840.466970000009</v>
      </c>
      <c r="F431" s="36">
        <f t="shared" si="291"/>
        <v>73944.933640000003</v>
      </c>
      <c r="G431" s="61">
        <f t="shared" ref="G431" si="292">F431/D431</f>
        <v>0.33672617448222497</v>
      </c>
      <c r="H431" s="296"/>
      <c r="I431" s="44" t="s">
        <v>202</v>
      </c>
      <c r="J431" s="22">
        <f>COUNTIF($J$435:$J$479,"да")</f>
        <v>1</v>
      </c>
      <c r="K431" s="202"/>
      <c r="L431" s="199"/>
      <c r="M431" s="202"/>
    </row>
    <row r="432" spans="1:13" ht="37.5" customHeight="1" x14ac:dyDescent="0.25">
      <c r="A432" s="115"/>
      <c r="B432" s="208"/>
      <c r="C432" s="24" t="s">
        <v>203</v>
      </c>
      <c r="D432" s="36">
        <f t="shared" si="291"/>
        <v>0</v>
      </c>
      <c r="E432" s="36">
        <f t="shared" si="291"/>
        <v>0</v>
      </c>
      <c r="F432" s="36">
        <f t="shared" si="291"/>
        <v>0</v>
      </c>
      <c r="G432" s="61">
        <v>0</v>
      </c>
      <c r="H432" s="296"/>
      <c r="I432" s="44" t="s">
        <v>204</v>
      </c>
      <c r="J432" s="70">
        <f>COUNTIF($J$435:$J$479,"частично")</f>
        <v>4</v>
      </c>
      <c r="K432" s="202"/>
      <c r="L432" s="199"/>
      <c r="M432" s="202"/>
    </row>
    <row r="433" spans="1:13" ht="37.5" customHeight="1" x14ac:dyDescent="0.25">
      <c r="A433" s="115"/>
      <c r="B433" s="208"/>
      <c r="C433" s="24" t="s">
        <v>205</v>
      </c>
      <c r="D433" s="36">
        <f t="shared" si="291"/>
        <v>0</v>
      </c>
      <c r="E433" s="36">
        <f t="shared" si="291"/>
        <v>0</v>
      </c>
      <c r="F433" s="36">
        <f t="shared" si="291"/>
        <v>0</v>
      </c>
      <c r="G433" s="61">
        <v>0</v>
      </c>
      <c r="H433" s="296"/>
      <c r="I433" s="44" t="s">
        <v>206</v>
      </c>
      <c r="J433" s="70">
        <f>COUNTIF($J$435:$J$479,"нет")</f>
        <v>4</v>
      </c>
      <c r="K433" s="202"/>
      <c r="L433" s="199"/>
      <c r="M433" s="202"/>
    </row>
    <row r="434" spans="1:13" ht="37.5" customHeight="1" x14ac:dyDescent="0.25">
      <c r="A434" s="116"/>
      <c r="B434" s="209"/>
      <c r="C434" s="24" t="s">
        <v>207</v>
      </c>
      <c r="D434" s="36">
        <f t="shared" si="291"/>
        <v>0</v>
      </c>
      <c r="E434" s="36">
        <f t="shared" si="291"/>
        <v>0</v>
      </c>
      <c r="F434" s="36">
        <f t="shared" si="291"/>
        <v>0</v>
      </c>
      <c r="G434" s="61">
        <v>0</v>
      </c>
      <c r="H434" s="297"/>
      <c r="I434" s="44" t="s">
        <v>208</v>
      </c>
      <c r="J434" s="14">
        <f>(J431+0.5*J432)/J430</f>
        <v>0.33333333333333331</v>
      </c>
      <c r="K434" s="203"/>
      <c r="L434" s="200"/>
      <c r="M434" s="203"/>
    </row>
    <row r="435" spans="1:13" ht="24.75" customHeight="1" x14ac:dyDescent="0.25">
      <c r="A435" s="92" t="s">
        <v>158</v>
      </c>
      <c r="B435" s="104" t="s">
        <v>159</v>
      </c>
      <c r="C435" s="28" t="s">
        <v>199</v>
      </c>
      <c r="D435" s="33">
        <f>SUM(D436:D439)</f>
        <v>156249.47123</v>
      </c>
      <c r="E435" s="33">
        <f t="shared" ref="E435" si="293">SUM(E436:E439)</f>
        <v>68741.069990000004</v>
      </c>
      <c r="F435" s="33">
        <f t="shared" ref="F435" si="294">SUM(F436:F439)</f>
        <v>68741.069990000004</v>
      </c>
      <c r="G435" s="57">
        <f>F435/D435</f>
        <v>0.43994433676394851</v>
      </c>
      <c r="H435" s="175" t="s">
        <v>255</v>
      </c>
      <c r="I435" s="154" t="s">
        <v>346</v>
      </c>
      <c r="J435" s="279" t="s">
        <v>321</v>
      </c>
      <c r="K435" s="144" t="s">
        <v>3</v>
      </c>
      <c r="L435" s="136" t="s">
        <v>336</v>
      </c>
      <c r="M435" s="144">
        <v>809</v>
      </c>
    </row>
    <row r="436" spans="1:13" ht="24.75" customHeight="1" x14ac:dyDescent="0.25">
      <c r="A436" s="93"/>
      <c r="B436" s="105"/>
      <c r="C436" s="2" t="s">
        <v>201</v>
      </c>
      <c r="D436" s="76">
        <v>156249.47123</v>
      </c>
      <c r="E436" s="31">
        <v>68741.069990000004</v>
      </c>
      <c r="F436" s="31">
        <v>68741.069990000004</v>
      </c>
      <c r="G436" s="7">
        <f>F436/D436</f>
        <v>0.43994433676394851</v>
      </c>
      <c r="H436" s="176"/>
      <c r="I436" s="155"/>
      <c r="J436" s="280"/>
      <c r="K436" s="153"/>
      <c r="L436" s="136"/>
      <c r="M436" s="153"/>
    </row>
    <row r="437" spans="1:13" ht="24.75" customHeight="1" x14ac:dyDescent="0.25">
      <c r="A437" s="93"/>
      <c r="B437" s="105"/>
      <c r="C437" s="2" t="s">
        <v>203</v>
      </c>
      <c r="D437" s="31">
        <v>0</v>
      </c>
      <c r="E437" s="31">
        <v>0</v>
      </c>
      <c r="F437" s="31">
        <v>0</v>
      </c>
      <c r="G437" s="7">
        <v>0</v>
      </c>
      <c r="H437" s="176"/>
      <c r="I437" s="155"/>
      <c r="J437" s="280"/>
      <c r="K437" s="153"/>
      <c r="L437" s="136"/>
      <c r="M437" s="153"/>
    </row>
    <row r="438" spans="1:13" ht="24.75" customHeight="1" x14ac:dyDescent="0.25">
      <c r="A438" s="93"/>
      <c r="B438" s="105"/>
      <c r="C438" s="2" t="s">
        <v>205</v>
      </c>
      <c r="D438" s="31">
        <v>0</v>
      </c>
      <c r="E438" s="31">
        <v>0</v>
      </c>
      <c r="F438" s="31">
        <v>0</v>
      </c>
      <c r="G438" s="7">
        <v>0</v>
      </c>
      <c r="H438" s="176"/>
      <c r="I438" s="155"/>
      <c r="J438" s="280"/>
      <c r="K438" s="153"/>
      <c r="L438" s="136"/>
      <c r="M438" s="153"/>
    </row>
    <row r="439" spans="1:13" ht="24.75" customHeight="1" x14ac:dyDescent="0.25">
      <c r="A439" s="94"/>
      <c r="B439" s="106"/>
      <c r="C439" s="2" t="s">
        <v>207</v>
      </c>
      <c r="D439" s="31">
        <v>0</v>
      </c>
      <c r="E439" s="31">
        <v>0</v>
      </c>
      <c r="F439" s="31">
        <v>0</v>
      </c>
      <c r="G439" s="7">
        <v>0</v>
      </c>
      <c r="H439" s="177"/>
      <c r="I439" s="156"/>
      <c r="J439" s="281"/>
      <c r="K439" s="145"/>
      <c r="L439" s="136"/>
      <c r="M439" s="145"/>
    </row>
    <row r="440" spans="1:13" ht="18.75" customHeight="1" x14ac:dyDescent="0.25">
      <c r="A440" s="92" t="s">
        <v>160</v>
      </c>
      <c r="B440" s="104" t="s">
        <v>161</v>
      </c>
      <c r="C440" s="28" t="s">
        <v>199</v>
      </c>
      <c r="D440" s="33">
        <f>SUM(D441:D444)</f>
        <v>53196.800000000003</v>
      </c>
      <c r="E440" s="33">
        <f t="shared" ref="E440" si="295">SUM(E441:E444)</f>
        <v>6530.0333300000002</v>
      </c>
      <c r="F440" s="33">
        <f t="shared" ref="F440" si="296">SUM(F441:F444)</f>
        <v>3139</v>
      </c>
      <c r="G440" s="57">
        <f>F440/D440</f>
        <v>5.9007308710298363E-2</v>
      </c>
      <c r="H440" s="175" t="s">
        <v>288</v>
      </c>
      <c r="I440" s="175" t="s">
        <v>374</v>
      </c>
      <c r="J440" s="232" t="s">
        <v>305</v>
      </c>
      <c r="K440" s="144" t="s">
        <v>256</v>
      </c>
      <c r="L440" s="188" t="s">
        <v>408</v>
      </c>
      <c r="M440" s="144">
        <v>809</v>
      </c>
    </row>
    <row r="441" spans="1:13" ht="18.75" customHeight="1" x14ac:dyDescent="0.25">
      <c r="A441" s="93"/>
      <c r="B441" s="105"/>
      <c r="C441" s="2" t="s">
        <v>201</v>
      </c>
      <c r="D441" s="73">
        <v>53196.800000000003</v>
      </c>
      <c r="E441" s="31">
        <v>6530.0333300000002</v>
      </c>
      <c r="F441" s="73">
        <v>3139</v>
      </c>
      <c r="G441" s="57">
        <f t="shared" ref="G441" si="297">F441/D441</f>
        <v>5.9007308710298363E-2</v>
      </c>
      <c r="H441" s="176"/>
      <c r="I441" s="176"/>
      <c r="J441" s="233"/>
      <c r="K441" s="153"/>
      <c r="L441" s="189"/>
      <c r="M441" s="153"/>
    </row>
    <row r="442" spans="1:13" ht="18.75" customHeight="1" x14ac:dyDescent="0.25">
      <c r="A442" s="93"/>
      <c r="B442" s="105"/>
      <c r="C442" s="2" t="s">
        <v>203</v>
      </c>
      <c r="D442" s="31">
        <v>0</v>
      </c>
      <c r="E442" s="31">
        <v>0</v>
      </c>
      <c r="F442" s="31">
        <v>0</v>
      </c>
      <c r="G442" s="57">
        <v>0</v>
      </c>
      <c r="H442" s="176"/>
      <c r="I442" s="176"/>
      <c r="J442" s="233"/>
      <c r="K442" s="153"/>
      <c r="L442" s="189"/>
      <c r="M442" s="153"/>
    </row>
    <row r="443" spans="1:13" ht="18.75" customHeight="1" x14ac:dyDescent="0.25">
      <c r="A443" s="93"/>
      <c r="B443" s="105"/>
      <c r="C443" s="2" t="s">
        <v>205</v>
      </c>
      <c r="D443" s="31">
        <v>0</v>
      </c>
      <c r="E443" s="31">
        <v>0</v>
      </c>
      <c r="F443" s="31">
        <v>0</v>
      </c>
      <c r="G443" s="57">
        <v>0</v>
      </c>
      <c r="H443" s="176"/>
      <c r="I443" s="176"/>
      <c r="J443" s="233"/>
      <c r="K443" s="153"/>
      <c r="L443" s="189"/>
      <c r="M443" s="153"/>
    </row>
    <row r="444" spans="1:13" ht="18.75" customHeight="1" x14ac:dyDescent="0.25">
      <c r="A444" s="94"/>
      <c r="B444" s="106"/>
      <c r="C444" s="2" t="s">
        <v>207</v>
      </c>
      <c r="D444" s="31">
        <v>0</v>
      </c>
      <c r="E444" s="31">
        <v>0</v>
      </c>
      <c r="F444" s="31">
        <v>0</v>
      </c>
      <c r="G444" s="57">
        <v>0</v>
      </c>
      <c r="H444" s="177"/>
      <c r="I444" s="177"/>
      <c r="J444" s="234"/>
      <c r="K444" s="145"/>
      <c r="L444" s="190"/>
      <c r="M444" s="145"/>
    </row>
    <row r="445" spans="1:13" ht="15" customHeight="1" x14ac:dyDescent="0.25">
      <c r="A445" s="92" t="s">
        <v>162</v>
      </c>
      <c r="B445" s="104" t="s">
        <v>163</v>
      </c>
      <c r="C445" s="28" t="s">
        <v>199</v>
      </c>
      <c r="D445" s="33">
        <f>SUM(D446:D449)</f>
        <v>1290.8</v>
      </c>
      <c r="E445" s="33">
        <f t="shared" ref="E445" si="298">SUM(E446:E449)</f>
        <v>406.10500000000002</v>
      </c>
      <c r="F445" s="33">
        <f t="shared" ref="F445" si="299">SUM(F446:F449)</f>
        <v>406.10500000000002</v>
      </c>
      <c r="G445" s="57">
        <f>F445/D445</f>
        <v>0.3146149674620391</v>
      </c>
      <c r="H445" s="185" t="s">
        <v>289</v>
      </c>
      <c r="I445" s="154" t="s">
        <v>347</v>
      </c>
      <c r="J445" s="279" t="s">
        <v>321</v>
      </c>
      <c r="K445" s="144" t="s">
        <v>3</v>
      </c>
      <c r="L445" s="136" t="s">
        <v>336</v>
      </c>
      <c r="M445" s="144">
        <v>809</v>
      </c>
    </row>
    <row r="446" spans="1:13" x14ac:dyDescent="0.25">
      <c r="A446" s="93"/>
      <c r="B446" s="105"/>
      <c r="C446" s="2" t="s">
        <v>201</v>
      </c>
      <c r="D446" s="73">
        <v>1290.8</v>
      </c>
      <c r="E446" s="31">
        <v>406.10500000000002</v>
      </c>
      <c r="F446" s="31">
        <v>406.10500000000002</v>
      </c>
      <c r="G446" s="57">
        <f t="shared" ref="G446" si="300">F446/D446</f>
        <v>0.3146149674620391</v>
      </c>
      <c r="H446" s="186"/>
      <c r="I446" s="155"/>
      <c r="J446" s="280"/>
      <c r="K446" s="153"/>
      <c r="L446" s="136"/>
      <c r="M446" s="153"/>
    </row>
    <row r="447" spans="1:13" x14ac:dyDescent="0.25">
      <c r="A447" s="93"/>
      <c r="B447" s="105"/>
      <c r="C447" s="2" t="s">
        <v>203</v>
      </c>
      <c r="D447" s="31">
        <v>0</v>
      </c>
      <c r="E447" s="31">
        <v>0</v>
      </c>
      <c r="F447" s="31">
        <v>0</v>
      </c>
      <c r="G447" s="57">
        <v>0</v>
      </c>
      <c r="H447" s="186"/>
      <c r="I447" s="155"/>
      <c r="J447" s="280"/>
      <c r="K447" s="153"/>
      <c r="L447" s="136"/>
      <c r="M447" s="153"/>
    </row>
    <row r="448" spans="1:13" x14ac:dyDescent="0.25">
      <c r="A448" s="93"/>
      <c r="B448" s="105"/>
      <c r="C448" s="2" t="s">
        <v>205</v>
      </c>
      <c r="D448" s="31">
        <v>0</v>
      </c>
      <c r="E448" s="31">
        <v>0</v>
      </c>
      <c r="F448" s="31">
        <v>0</v>
      </c>
      <c r="G448" s="57">
        <v>0</v>
      </c>
      <c r="H448" s="186"/>
      <c r="I448" s="155"/>
      <c r="J448" s="280"/>
      <c r="K448" s="153"/>
      <c r="L448" s="136"/>
      <c r="M448" s="153"/>
    </row>
    <row r="449" spans="1:13" x14ac:dyDescent="0.25">
      <c r="A449" s="94"/>
      <c r="B449" s="106"/>
      <c r="C449" s="2" t="s">
        <v>207</v>
      </c>
      <c r="D449" s="31">
        <v>0</v>
      </c>
      <c r="E449" s="31">
        <v>0</v>
      </c>
      <c r="F449" s="31">
        <v>0</v>
      </c>
      <c r="G449" s="57">
        <v>0</v>
      </c>
      <c r="H449" s="187"/>
      <c r="I449" s="156"/>
      <c r="J449" s="281"/>
      <c r="K449" s="145"/>
      <c r="L449" s="136"/>
      <c r="M449" s="145"/>
    </row>
    <row r="450" spans="1:13" ht="15" customHeight="1" x14ac:dyDescent="0.25">
      <c r="A450" s="92" t="s">
        <v>164</v>
      </c>
      <c r="B450" s="104" t="s">
        <v>165</v>
      </c>
      <c r="C450" s="28" t="s">
        <v>199</v>
      </c>
      <c r="D450" s="33">
        <f>SUM(D451:D454)</f>
        <v>4000</v>
      </c>
      <c r="E450" s="33">
        <f t="shared" ref="E450" si="301">SUM(E451:E454)</f>
        <v>0</v>
      </c>
      <c r="F450" s="33">
        <f t="shared" ref="F450" si="302">SUM(F451:F454)</f>
        <v>0</v>
      </c>
      <c r="G450" s="57">
        <f>F450/D450</f>
        <v>0</v>
      </c>
      <c r="H450" s="185" t="s">
        <v>257</v>
      </c>
      <c r="I450" s="144" t="s">
        <v>304</v>
      </c>
      <c r="J450" s="279" t="s">
        <v>305</v>
      </c>
      <c r="K450" s="144" t="s">
        <v>3</v>
      </c>
      <c r="L450" s="181" t="s">
        <v>348</v>
      </c>
      <c r="M450" s="144">
        <v>809</v>
      </c>
    </row>
    <row r="451" spans="1:13" x14ac:dyDescent="0.25">
      <c r="A451" s="93"/>
      <c r="B451" s="105"/>
      <c r="C451" s="2" t="s">
        <v>201</v>
      </c>
      <c r="D451" s="73">
        <v>4000</v>
      </c>
      <c r="E451" s="31">
        <v>0</v>
      </c>
      <c r="F451" s="31">
        <v>0</v>
      </c>
      <c r="G451" s="7">
        <v>0</v>
      </c>
      <c r="H451" s="186"/>
      <c r="I451" s="153"/>
      <c r="J451" s="280"/>
      <c r="K451" s="153"/>
      <c r="L451" s="182"/>
      <c r="M451" s="153"/>
    </row>
    <row r="452" spans="1:13" x14ac:dyDescent="0.25">
      <c r="A452" s="93"/>
      <c r="B452" s="105"/>
      <c r="C452" s="2" t="s">
        <v>203</v>
      </c>
      <c r="D452" s="31">
        <v>0</v>
      </c>
      <c r="E452" s="31">
        <v>0</v>
      </c>
      <c r="F452" s="31">
        <v>0</v>
      </c>
      <c r="G452" s="7">
        <v>0</v>
      </c>
      <c r="H452" s="186"/>
      <c r="I452" s="153"/>
      <c r="J452" s="280"/>
      <c r="K452" s="153"/>
      <c r="L452" s="182"/>
      <c r="M452" s="153"/>
    </row>
    <row r="453" spans="1:13" x14ac:dyDescent="0.25">
      <c r="A453" s="93"/>
      <c r="B453" s="105"/>
      <c r="C453" s="2" t="s">
        <v>205</v>
      </c>
      <c r="D453" s="31">
        <v>0</v>
      </c>
      <c r="E453" s="31">
        <v>0</v>
      </c>
      <c r="F453" s="31">
        <v>0</v>
      </c>
      <c r="G453" s="7">
        <v>0</v>
      </c>
      <c r="H453" s="186"/>
      <c r="I453" s="153"/>
      <c r="J453" s="280"/>
      <c r="K453" s="153"/>
      <c r="L453" s="182"/>
      <c r="M453" s="153"/>
    </row>
    <row r="454" spans="1:13" x14ac:dyDescent="0.25">
      <c r="A454" s="94"/>
      <c r="B454" s="106"/>
      <c r="C454" s="2" t="s">
        <v>207</v>
      </c>
      <c r="D454" s="31">
        <v>0</v>
      </c>
      <c r="E454" s="31">
        <v>0</v>
      </c>
      <c r="F454" s="31">
        <v>0</v>
      </c>
      <c r="G454" s="7">
        <v>0</v>
      </c>
      <c r="H454" s="187"/>
      <c r="I454" s="145"/>
      <c r="J454" s="281"/>
      <c r="K454" s="145"/>
      <c r="L454" s="183"/>
      <c r="M454" s="145"/>
    </row>
    <row r="455" spans="1:13" ht="15" customHeight="1" x14ac:dyDescent="0.25">
      <c r="A455" s="92" t="s">
        <v>166</v>
      </c>
      <c r="B455" s="104" t="s">
        <v>167</v>
      </c>
      <c r="C455" s="28" t="s">
        <v>199</v>
      </c>
      <c r="D455" s="33">
        <f>SUM(D456:D459)</f>
        <v>512.53</v>
      </c>
      <c r="E455" s="33">
        <f t="shared" ref="E455" si="303">SUM(E456:E459)</f>
        <v>218.90940000000001</v>
      </c>
      <c r="F455" s="33">
        <f t="shared" ref="F455" si="304">SUM(F456:F459)</f>
        <v>218.90940000000001</v>
      </c>
      <c r="G455" s="57">
        <f>F455/D455</f>
        <v>0.4271152908122452</v>
      </c>
      <c r="H455" s="213" t="s">
        <v>258</v>
      </c>
      <c r="I455" s="154" t="s">
        <v>349</v>
      </c>
      <c r="J455" s="279" t="s">
        <v>321</v>
      </c>
      <c r="K455" s="144" t="s">
        <v>259</v>
      </c>
      <c r="L455" s="181" t="s">
        <v>350</v>
      </c>
      <c r="M455" s="144">
        <v>809</v>
      </c>
    </row>
    <row r="456" spans="1:13" x14ac:dyDescent="0.25">
      <c r="A456" s="93"/>
      <c r="B456" s="105"/>
      <c r="C456" s="3" t="s">
        <v>201</v>
      </c>
      <c r="D456" s="73">
        <v>512.53</v>
      </c>
      <c r="E456" s="31">
        <v>218.90940000000001</v>
      </c>
      <c r="F456" s="31">
        <v>218.90940000000001</v>
      </c>
      <c r="G456" s="7">
        <f>E456/D456</f>
        <v>0.4271152908122452</v>
      </c>
      <c r="H456" s="214"/>
      <c r="I456" s="155"/>
      <c r="J456" s="280"/>
      <c r="K456" s="153"/>
      <c r="L456" s="182"/>
      <c r="M456" s="153"/>
    </row>
    <row r="457" spans="1:13" x14ac:dyDescent="0.25">
      <c r="A457" s="93"/>
      <c r="B457" s="105"/>
      <c r="C457" s="3" t="s">
        <v>203</v>
      </c>
      <c r="D457" s="31">
        <v>0</v>
      </c>
      <c r="E457" s="31">
        <v>0</v>
      </c>
      <c r="F457" s="31">
        <v>0</v>
      </c>
      <c r="G457" s="7">
        <v>0</v>
      </c>
      <c r="H457" s="214"/>
      <c r="I457" s="155"/>
      <c r="J457" s="280"/>
      <c r="K457" s="153"/>
      <c r="L457" s="182"/>
      <c r="M457" s="153"/>
    </row>
    <row r="458" spans="1:13" x14ac:dyDescent="0.25">
      <c r="A458" s="93"/>
      <c r="B458" s="105"/>
      <c r="C458" s="3" t="s">
        <v>205</v>
      </c>
      <c r="D458" s="31">
        <v>0</v>
      </c>
      <c r="E458" s="31">
        <v>0</v>
      </c>
      <c r="F458" s="31">
        <v>0</v>
      </c>
      <c r="G458" s="7">
        <v>0</v>
      </c>
      <c r="H458" s="214"/>
      <c r="I458" s="155"/>
      <c r="J458" s="280"/>
      <c r="K458" s="153"/>
      <c r="L458" s="182"/>
      <c r="M458" s="153"/>
    </row>
    <row r="459" spans="1:13" x14ac:dyDescent="0.25">
      <c r="A459" s="94"/>
      <c r="B459" s="106"/>
      <c r="C459" s="3" t="s">
        <v>207</v>
      </c>
      <c r="D459" s="31">
        <v>0</v>
      </c>
      <c r="E459" s="31">
        <v>0</v>
      </c>
      <c r="F459" s="31">
        <v>0</v>
      </c>
      <c r="G459" s="7">
        <v>0</v>
      </c>
      <c r="H459" s="214"/>
      <c r="I459" s="156"/>
      <c r="J459" s="281"/>
      <c r="K459" s="145"/>
      <c r="L459" s="183"/>
      <c r="M459" s="145"/>
    </row>
    <row r="460" spans="1:13" ht="15" customHeight="1" x14ac:dyDescent="0.25">
      <c r="A460" s="123" t="s">
        <v>168</v>
      </c>
      <c r="B460" s="104" t="s">
        <v>169</v>
      </c>
      <c r="C460" s="28" t="s">
        <v>199</v>
      </c>
      <c r="D460" s="33">
        <f>SUM(D461:D464)</f>
        <v>400</v>
      </c>
      <c r="E460" s="33">
        <f t="shared" ref="E460" si="305">SUM(E461:E464)</f>
        <v>0</v>
      </c>
      <c r="F460" s="33">
        <f t="shared" ref="F460" si="306">SUM(F461:F464)</f>
        <v>0</v>
      </c>
      <c r="G460" s="57">
        <f>F460/D460</f>
        <v>0</v>
      </c>
      <c r="H460" s="185" t="s">
        <v>260</v>
      </c>
      <c r="I460" s="144" t="s">
        <v>304</v>
      </c>
      <c r="J460" s="279" t="s">
        <v>305</v>
      </c>
      <c r="K460" s="144" t="s">
        <v>259</v>
      </c>
      <c r="L460" s="188" t="s">
        <v>344</v>
      </c>
      <c r="M460" s="144">
        <v>809</v>
      </c>
    </row>
    <row r="461" spans="1:13" x14ac:dyDescent="0.25">
      <c r="A461" s="124"/>
      <c r="B461" s="105"/>
      <c r="C461" s="2" t="s">
        <v>201</v>
      </c>
      <c r="D461" s="73">
        <v>400</v>
      </c>
      <c r="E461" s="31">
        <v>0</v>
      </c>
      <c r="F461" s="31">
        <v>0</v>
      </c>
      <c r="G461" s="7">
        <v>0</v>
      </c>
      <c r="H461" s="186"/>
      <c r="I461" s="153"/>
      <c r="J461" s="280"/>
      <c r="K461" s="153"/>
      <c r="L461" s="282"/>
      <c r="M461" s="153"/>
    </row>
    <row r="462" spans="1:13" x14ac:dyDescent="0.25">
      <c r="A462" s="124"/>
      <c r="B462" s="105"/>
      <c r="C462" s="2" t="s">
        <v>203</v>
      </c>
      <c r="D462" s="31">
        <v>0</v>
      </c>
      <c r="E462" s="31">
        <v>0</v>
      </c>
      <c r="F462" s="31">
        <v>0</v>
      </c>
      <c r="G462" s="7">
        <v>0</v>
      </c>
      <c r="H462" s="186"/>
      <c r="I462" s="153"/>
      <c r="J462" s="280"/>
      <c r="K462" s="153"/>
      <c r="L462" s="282"/>
      <c r="M462" s="153"/>
    </row>
    <row r="463" spans="1:13" x14ac:dyDescent="0.25">
      <c r="A463" s="124"/>
      <c r="B463" s="105"/>
      <c r="C463" s="2" t="s">
        <v>205</v>
      </c>
      <c r="D463" s="31">
        <v>0</v>
      </c>
      <c r="E463" s="31">
        <v>0</v>
      </c>
      <c r="F463" s="31">
        <v>0</v>
      </c>
      <c r="G463" s="7">
        <v>0</v>
      </c>
      <c r="H463" s="186"/>
      <c r="I463" s="153"/>
      <c r="J463" s="280"/>
      <c r="K463" s="153"/>
      <c r="L463" s="282"/>
      <c r="M463" s="153"/>
    </row>
    <row r="464" spans="1:13" x14ac:dyDescent="0.25">
      <c r="A464" s="125"/>
      <c r="B464" s="106"/>
      <c r="C464" s="2" t="s">
        <v>207</v>
      </c>
      <c r="D464" s="31">
        <v>0</v>
      </c>
      <c r="E464" s="31">
        <v>0</v>
      </c>
      <c r="F464" s="31">
        <v>0</v>
      </c>
      <c r="G464" s="7">
        <v>0</v>
      </c>
      <c r="H464" s="187"/>
      <c r="I464" s="145"/>
      <c r="J464" s="281"/>
      <c r="K464" s="145"/>
      <c r="L464" s="283"/>
      <c r="M464" s="145"/>
    </row>
    <row r="465" spans="1:13" ht="15" customHeight="1" x14ac:dyDescent="0.25">
      <c r="A465" s="123" t="s">
        <v>170</v>
      </c>
      <c r="B465" s="104" t="s">
        <v>171</v>
      </c>
      <c r="C465" s="28" t="s">
        <v>199</v>
      </c>
      <c r="D465" s="33">
        <f>SUM(D466:D469)</f>
        <v>850</v>
      </c>
      <c r="E465" s="33">
        <f t="shared" ref="E465" si="307">SUM(E466:E469)</f>
        <v>0</v>
      </c>
      <c r="F465" s="33">
        <f t="shared" ref="F465" si="308">SUM(F466:F469)</f>
        <v>0</v>
      </c>
      <c r="G465" s="57">
        <f>F465/D465</f>
        <v>0</v>
      </c>
      <c r="H465" s="185" t="s">
        <v>261</v>
      </c>
      <c r="I465" s="154" t="s">
        <v>352</v>
      </c>
      <c r="J465" s="279" t="s">
        <v>305</v>
      </c>
      <c r="K465" s="144" t="s">
        <v>3</v>
      </c>
      <c r="L465" s="181" t="s">
        <v>351</v>
      </c>
      <c r="M465" s="144">
        <v>809</v>
      </c>
    </row>
    <row r="466" spans="1:13" x14ac:dyDescent="0.25">
      <c r="A466" s="124"/>
      <c r="B466" s="105"/>
      <c r="C466" s="2" t="s">
        <v>201</v>
      </c>
      <c r="D466" s="73">
        <v>850</v>
      </c>
      <c r="E466" s="31">
        <v>0</v>
      </c>
      <c r="F466" s="31">
        <v>0</v>
      </c>
      <c r="G466" s="7">
        <f t="shared" ref="G466" si="309">E466/D466</f>
        <v>0</v>
      </c>
      <c r="H466" s="186"/>
      <c r="I466" s="155"/>
      <c r="J466" s="280"/>
      <c r="K466" s="153"/>
      <c r="L466" s="182"/>
      <c r="M466" s="153"/>
    </row>
    <row r="467" spans="1:13" x14ac:dyDescent="0.25">
      <c r="A467" s="124"/>
      <c r="B467" s="105"/>
      <c r="C467" s="2" t="s">
        <v>203</v>
      </c>
      <c r="D467" s="31">
        <v>0</v>
      </c>
      <c r="E467" s="31">
        <v>0</v>
      </c>
      <c r="F467" s="31">
        <v>0</v>
      </c>
      <c r="G467" s="7">
        <v>0</v>
      </c>
      <c r="H467" s="186"/>
      <c r="I467" s="155"/>
      <c r="J467" s="280"/>
      <c r="K467" s="153"/>
      <c r="L467" s="182"/>
      <c r="M467" s="153"/>
    </row>
    <row r="468" spans="1:13" x14ac:dyDescent="0.25">
      <c r="A468" s="124"/>
      <c r="B468" s="105"/>
      <c r="C468" s="2" t="s">
        <v>205</v>
      </c>
      <c r="D468" s="31">
        <v>0</v>
      </c>
      <c r="E468" s="31">
        <v>0</v>
      </c>
      <c r="F468" s="31">
        <v>0</v>
      </c>
      <c r="G468" s="7">
        <v>0</v>
      </c>
      <c r="H468" s="186"/>
      <c r="I468" s="155"/>
      <c r="J468" s="280"/>
      <c r="K468" s="153"/>
      <c r="L468" s="182"/>
      <c r="M468" s="153"/>
    </row>
    <row r="469" spans="1:13" x14ac:dyDescent="0.25">
      <c r="A469" s="125"/>
      <c r="B469" s="106"/>
      <c r="C469" s="2" t="s">
        <v>207</v>
      </c>
      <c r="D469" s="31">
        <v>0</v>
      </c>
      <c r="E469" s="31">
        <v>0</v>
      </c>
      <c r="F469" s="31">
        <v>0</v>
      </c>
      <c r="G469" s="7">
        <v>0</v>
      </c>
      <c r="H469" s="187"/>
      <c r="I469" s="156"/>
      <c r="J469" s="281"/>
      <c r="K469" s="145"/>
      <c r="L469" s="183"/>
      <c r="M469" s="145"/>
    </row>
    <row r="470" spans="1:13" ht="15" customHeight="1" x14ac:dyDescent="0.25">
      <c r="A470" s="123" t="s">
        <v>172</v>
      </c>
      <c r="B470" s="104" t="s">
        <v>173</v>
      </c>
      <c r="C470" s="28" t="s">
        <v>199</v>
      </c>
      <c r="D470" s="33">
        <f>SUM(D471:D474)</f>
        <v>1900</v>
      </c>
      <c r="E470" s="33">
        <f t="shared" ref="E470" si="310">SUM(E471:E474)</f>
        <v>950</v>
      </c>
      <c r="F470" s="33">
        <f t="shared" ref="F470" si="311">SUM(F471:F474)</f>
        <v>445.5</v>
      </c>
      <c r="G470" s="57">
        <f>F470/D470</f>
        <v>0.23447368421052631</v>
      </c>
      <c r="H470" s="185" t="s">
        <v>262</v>
      </c>
      <c r="I470" s="154" t="s">
        <v>353</v>
      </c>
      <c r="J470" s="279" t="s">
        <v>321</v>
      </c>
      <c r="K470" s="301" t="s">
        <v>3</v>
      </c>
      <c r="L470" s="136" t="s">
        <v>336</v>
      </c>
      <c r="M470" s="144">
        <v>809</v>
      </c>
    </row>
    <row r="471" spans="1:13" x14ac:dyDescent="0.25">
      <c r="A471" s="124"/>
      <c r="B471" s="105"/>
      <c r="C471" s="2" t="s">
        <v>201</v>
      </c>
      <c r="D471" s="73">
        <v>1900</v>
      </c>
      <c r="E471" s="31">
        <v>950</v>
      </c>
      <c r="F471" s="31">
        <v>445.5</v>
      </c>
      <c r="G471" s="7">
        <f>F471/D471</f>
        <v>0.23447368421052631</v>
      </c>
      <c r="H471" s="186"/>
      <c r="I471" s="155"/>
      <c r="J471" s="280"/>
      <c r="K471" s="302"/>
      <c r="L471" s="136"/>
      <c r="M471" s="153"/>
    </row>
    <row r="472" spans="1:13" x14ac:dyDescent="0.25">
      <c r="A472" s="124"/>
      <c r="B472" s="105"/>
      <c r="C472" s="2" t="s">
        <v>203</v>
      </c>
      <c r="D472" s="31">
        <v>0</v>
      </c>
      <c r="E472" s="31">
        <v>0</v>
      </c>
      <c r="F472" s="31">
        <v>0</v>
      </c>
      <c r="G472" s="7">
        <v>0</v>
      </c>
      <c r="H472" s="186"/>
      <c r="I472" s="155"/>
      <c r="J472" s="280"/>
      <c r="K472" s="302"/>
      <c r="L472" s="136"/>
      <c r="M472" s="153"/>
    </row>
    <row r="473" spans="1:13" x14ac:dyDescent="0.25">
      <c r="A473" s="124"/>
      <c r="B473" s="105"/>
      <c r="C473" s="2" t="s">
        <v>205</v>
      </c>
      <c r="D473" s="31">
        <v>0</v>
      </c>
      <c r="E473" s="31">
        <v>0</v>
      </c>
      <c r="F473" s="31">
        <v>0</v>
      </c>
      <c r="G473" s="7">
        <v>0</v>
      </c>
      <c r="H473" s="186"/>
      <c r="I473" s="155"/>
      <c r="J473" s="280"/>
      <c r="K473" s="302"/>
      <c r="L473" s="136"/>
      <c r="M473" s="153"/>
    </row>
    <row r="474" spans="1:13" ht="19.5" customHeight="1" x14ac:dyDescent="0.25">
      <c r="A474" s="125"/>
      <c r="B474" s="106"/>
      <c r="C474" s="2" t="s">
        <v>207</v>
      </c>
      <c r="D474" s="31">
        <v>0</v>
      </c>
      <c r="E474" s="31">
        <v>0</v>
      </c>
      <c r="F474" s="31">
        <v>0</v>
      </c>
      <c r="G474" s="7">
        <v>0</v>
      </c>
      <c r="H474" s="187"/>
      <c r="I474" s="156"/>
      <c r="J474" s="281"/>
      <c r="K474" s="303"/>
      <c r="L474" s="136"/>
      <c r="M474" s="145"/>
    </row>
    <row r="475" spans="1:13" s="85" customFormat="1" ht="22.5" customHeight="1" x14ac:dyDescent="0.25">
      <c r="A475" s="133" t="s">
        <v>174</v>
      </c>
      <c r="B475" s="213" t="s">
        <v>175</v>
      </c>
      <c r="C475" s="84" t="s">
        <v>199</v>
      </c>
      <c r="D475" s="74">
        <f>SUM(D476:D479)</f>
        <v>1200</v>
      </c>
      <c r="E475" s="74">
        <f t="shared" ref="E475" si="312">SUM(E476:E479)</f>
        <v>994.34924999999998</v>
      </c>
      <c r="F475" s="74">
        <f t="shared" ref="F475" si="313">SUM(F476:F479)</f>
        <v>994.34924999999998</v>
      </c>
      <c r="G475" s="77">
        <f>F475/D475</f>
        <v>0.82862437499999997</v>
      </c>
      <c r="H475" s="185" t="s">
        <v>290</v>
      </c>
      <c r="I475" s="185" t="s">
        <v>409</v>
      </c>
      <c r="J475" s="232" t="s">
        <v>318</v>
      </c>
      <c r="K475" s="157" t="s">
        <v>3</v>
      </c>
      <c r="L475" s="184" t="s">
        <v>354</v>
      </c>
      <c r="M475" s="157">
        <v>809</v>
      </c>
    </row>
    <row r="476" spans="1:13" s="85" customFormat="1" ht="22.5" customHeight="1" x14ac:dyDescent="0.25">
      <c r="A476" s="134"/>
      <c r="B476" s="214"/>
      <c r="C476" s="75" t="s">
        <v>201</v>
      </c>
      <c r="D476" s="73">
        <v>1200</v>
      </c>
      <c r="E476" s="73">
        <v>994.34924999999998</v>
      </c>
      <c r="F476" s="73">
        <v>994.34924999999998</v>
      </c>
      <c r="G476" s="78">
        <f>F476/D476</f>
        <v>0.82862437499999997</v>
      </c>
      <c r="H476" s="186"/>
      <c r="I476" s="186"/>
      <c r="J476" s="233"/>
      <c r="K476" s="158"/>
      <c r="L476" s="184"/>
      <c r="M476" s="158"/>
    </row>
    <row r="477" spans="1:13" s="85" customFormat="1" ht="22.5" customHeight="1" x14ac:dyDescent="0.25">
      <c r="A477" s="134"/>
      <c r="B477" s="214"/>
      <c r="C477" s="75" t="s">
        <v>203</v>
      </c>
      <c r="D477" s="76">
        <v>0</v>
      </c>
      <c r="E477" s="73">
        <v>0</v>
      </c>
      <c r="F477" s="73">
        <v>0</v>
      </c>
      <c r="G477" s="78">
        <v>0</v>
      </c>
      <c r="H477" s="186"/>
      <c r="I477" s="186"/>
      <c r="J477" s="233"/>
      <c r="K477" s="158"/>
      <c r="L477" s="184"/>
      <c r="M477" s="158"/>
    </row>
    <row r="478" spans="1:13" s="85" customFormat="1" ht="22.5" customHeight="1" x14ac:dyDescent="0.25">
      <c r="A478" s="134"/>
      <c r="B478" s="214"/>
      <c r="C478" s="75" t="s">
        <v>205</v>
      </c>
      <c r="D478" s="73">
        <v>0</v>
      </c>
      <c r="E478" s="73">
        <v>0</v>
      </c>
      <c r="F478" s="73">
        <v>0</v>
      </c>
      <c r="G478" s="78">
        <v>0</v>
      </c>
      <c r="H478" s="186"/>
      <c r="I478" s="186"/>
      <c r="J478" s="233"/>
      <c r="K478" s="158"/>
      <c r="L478" s="184"/>
      <c r="M478" s="158"/>
    </row>
    <row r="479" spans="1:13" s="85" customFormat="1" ht="22.5" customHeight="1" x14ac:dyDescent="0.25">
      <c r="A479" s="135"/>
      <c r="B479" s="215"/>
      <c r="C479" s="75" t="s">
        <v>207</v>
      </c>
      <c r="D479" s="73">
        <v>0</v>
      </c>
      <c r="E479" s="73">
        <v>0</v>
      </c>
      <c r="F479" s="73">
        <v>0</v>
      </c>
      <c r="G479" s="78">
        <v>0</v>
      </c>
      <c r="H479" s="187"/>
      <c r="I479" s="187"/>
      <c r="J479" s="234"/>
      <c r="K479" s="159"/>
      <c r="L479" s="184"/>
      <c r="M479" s="159"/>
    </row>
    <row r="480" spans="1:13" ht="27.75" customHeight="1" x14ac:dyDescent="0.25">
      <c r="A480" s="114" t="s">
        <v>176</v>
      </c>
      <c r="B480" s="207" t="s">
        <v>177</v>
      </c>
      <c r="C480" s="24" t="s">
        <v>199</v>
      </c>
      <c r="D480" s="36">
        <f>SUM(D481:D484)</f>
        <v>61208.69169</v>
      </c>
      <c r="E480" s="36">
        <f t="shared" ref="E480" si="314">SUM(E481:E484)</f>
        <v>26900.00243</v>
      </c>
      <c r="F480" s="36">
        <f t="shared" ref="F480" si="315">SUM(F481:F484)</f>
        <v>26900.00243</v>
      </c>
      <c r="G480" s="61">
        <f>F480/D480</f>
        <v>0.43948010792713615</v>
      </c>
      <c r="H480" s="170" t="s">
        <v>291</v>
      </c>
      <c r="I480" s="44" t="s">
        <v>401</v>
      </c>
      <c r="J480" s="13">
        <f>SUM(J481:J483)</f>
        <v>1</v>
      </c>
      <c r="K480" s="197" t="s">
        <v>10</v>
      </c>
      <c r="L480" s="243"/>
      <c r="M480" s="197">
        <v>824</v>
      </c>
    </row>
    <row r="481" spans="1:13" ht="27.75" customHeight="1" x14ac:dyDescent="0.25">
      <c r="A481" s="115"/>
      <c r="B481" s="208"/>
      <c r="C481" s="17" t="s">
        <v>201</v>
      </c>
      <c r="D481" s="36">
        <f>D486+D491</f>
        <v>61208.69169</v>
      </c>
      <c r="E481" s="36">
        <f t="shared" ref="E481:F481" si="316">E486+E491</f>
        <v>26900.00243</v>
      </c>
      <c r="F481" s="36">
        <f t="shared" si="316"/>
        <v>26900.00243</v>
      </c>
      <c r="G481" s="61">
        <f>E481/D481</f>
        <v>0.43948010792713615</v>
      </c>
      <c r="H481" s="170"/>
      <c r="I481" s="44" t="s">
        <v>202</v>
      </c>
      <c r="J481" s="13">
        <v>0</v>
      </c>
      <c r="K481" s="197"/>
      <c r="L481" s="243"/>
      <c r="M481" s="197"/>
    </row>
    <row r="482" spans="1:13" ht="27.75" customHeight="1" x14ac:dyDescent="0.25">
      <c r="A482" s="115"/>
      <c r="B482" s="208"/>
      <c r="C482" s="17" t="s">
        <v>203</v>
      </c>
      <c r="D482" s="36">
        <f t="shared" ref="D482:D484" si="317">D487+D492</f>
        <v>0</v>
      </c>
      <c r="E482" s="36">
        <f t="shared" ref="E482:F482" si="318">E487+E492</f>
        <v>0</v>
      </c>
      <c r="F482" s="36">
        <f t="shared" si="318"/>
        <v>0</v>
      </c>
      <c r="G482" s="61">
        <v>0</v>
      </c>
      <c r="H482" s="170"/>
      <c r="I482" s="44" t="s">
        <v>204</v>
      </c>
      <c r="J482" s="13">
        <v>1</v>
      </c>
      <c r="K482" s="197"/>
      <c r="L482" s="243"/>
      <c r="M482" s="197"/>
    </row>
    <row r="483" spans="1:13" ht="27.75" customHeight="1" x14ac:dyDescent="0.25">
      <c r="A483" s="115"/>
      <c r="B483" s="208"/>
      <c r="C483" s="17" t="s">
        <v>205</v>
      </c>
      <c r="D483" s="36">
        <f t="shared" si="317"/>
        <v>0</v>
      </c>
      <c r="E483" s="36">
        <f t="shared" ref="E483:F483" si="319">E488+E493</f>
        <v>0</v>
      </c>
      <c r="F483" s="36">
        <f t="shared" si="319"/>
        <v>0</v>
      </c>
      <c r="G483" s="61">
        <v>0</v>
      </c>
      <c r="H483" s="170"/>
      <c r="I483" s="44" t="s">
        <v>206</v>
      </c>
      <c r="J483" s="13">
        <v>0</v>
      </c>
      <c r="K483" s="197"/>
      <c r="L483" s="243"/>
      <c r="M483" s="197"/>
    </row>
    <row r="484" spans="1:13" ht="27.75" customHeight="1" x14ac:dyDescent="0.25">
      <c r="A484" s="116"/>
      <c r="B484" s="209"/>
      <c r="C484" s="17" t="s">
        <v>207</v>
      </c>
      <c r="D484" s="36">
        <f t="shared" si="317"/>
        <v>0</v>
      </c>
      <c r="E484" s="36">
        <f t="shared" ref="E484:F484" si="320">E489+E494</f>
        <v>0</v>
      </c>
      <c r="F484" s="36">
        <f t="shared" si="320"/>
        <v>0</v>
      </c>
      <c r="G484" s="61">
        <v>0</v>
      </c>
      <c r="H484" s="170"/>
      <c r="I484" s="44" t="s">
        <v>208</v>
      </c>
      <c r="J484" s="14">
        <f>(J481+0.5*J482)/J480</f>
        <v>0.5</v>
      </c>
      <c r="K484" s="197"/>
      <c r="L484" s="243"/>
      <c r="M484" s="197"/>
    </row>
    <row r="485" spans="1:13" ht="15" customHeight="1" x14ac:dyDescent="0.25">
      <c r="A485" s="92" t="s">
        <v>178</v>
      </c>
      <c r="B485" s="104" t="s">
        <v>179</v>
      </c>
      <c r="C485" s="28" t="s">
        <v>199</v>
      </c>
      <c r="D485" s="74">
        <f>SUM(D486:D489)</f>
        <v>61208.69169</v>
      </c>
      <c r="E485" s="74">
        <f t="shared" ref="E485" si="321">SUM(E486:E489)</f>
        <v>26900.00243</v>
      </c>
      <c r="F485" s="74">
        <f t="shared" ref="F485" si="322">SUM(F486:F489)</f>
        <v>26900.00243</v>
      </c>
      <c r="G485" s="77">
        <f>F485/D485</f>
        <v>0.43948010792713615</v>
      </c>
      <c r="H485" s="244" t="s">
        <v>292</v>
      </c>
      <c r="I485" s="154" t="s">
        <v>410</v>
      </c>
      <c r="J485" s="188" t="s">
        <v>321</v>
      </c>
      <c r="K485" s="102" t="s">
        <v>10</v>
      </c>
      <c r="L485" s="144" t="s">
        <v>355</v>
      </c>
      <c r="M485" s="102">
        <v>824</v>
      </c>
    </row>
    <row r="486" spans="1:13" x14ac:dyDescent="0.25">
      <c r="A486" s="93"/>
      <c r="B486" s="105"/>
      <c r="C486" s="2" t="s">
        <v>201</v>
      </c>
      <c r="D486" s="73">
        <v>61208.69169</v>
      </c>
      <c r="E486" s="73">
        <v>26900.00243</v>
      </c>
      <c r="F486" s="73">
        <v>26900.00243</v>
      </c>
      <c r="G486" s="78">
        <f>F486/D486</f>
        <v>0.43948010792713615</v>
      </c>
      <c r="H486" s="244"/>
      <c r="I486" s="155"/>
      <c r="J486" s="189"/>
      <c r="K486" s="102"/>
      <c r="L486" s="153"/>
      <c r="M486" s="102"/>
    </row>
    <row r="487" spans="1:13" x14ac:dyDescent="0.25">
      <c r="A487" s="93"/>
      <c r="B487" s="105"/>
      <c r="C487" s="2" t="s">
        <v>203</v>
      </c>
      <c r="D487" s="73">
        <v>0</v>
      </c>
      <c r="E487" s="73">
        <v>0</v>
      </c>
      <c r="F487" s="73">
        <v>0</v>
      </c>
      <c r="G487" s="78">
        <v>0</v>
      </c>
      <c r="H487" s="244"/>
      <c r="I487" s="155"/>
      <c r="J487" s="189"/>
      <c r="K487" s="102"/>
      <c r="L487" s="153"/>
      <c r="M487" s="102"/>
    </row>
    <row r="488" spans="1:13" x14ac:dyDescent="0.25">
      <c r="A488" s="93"/>
      <c r="B488" s="105"/>
      <c r="C488" s="2" t="s">
        <v>205</v>
      </c>
      <c r="D488" s="73">
        <v>0</v>
      </c>
      <c r="E488" s="73">
        <v>0</v>
      </c>
      <c r="F488" s="73">
        <v>0</v>
      </c>
      <c r="G488" s="78">
        <v>0</v>
      </c>
      <c r="H488" s="244"/>
      <c r="I488" s="155"/>
      <c r="J488" s="189"/>
      <c r="K488" s="102"/>
      <c r="L488" s="153"/>
      <c r="M488" s="102"/>
    </row>
    <row r="489" spans="1:13" x14ac:dyDescent="0.25">
      <c r="A489" s="94"/>
      <c r="B489" s="106"/>
      <c r="C489" s="2" t="s">
        <v>207</v>
      </c>
      <c r="D489" s="73">
        <v>0</v>
      </c>
      <c r="E489" s="73">
        <v>0</v>
      </c>
      <c r="F489" s="73">
        <v>0</v>
      </c>
      <c r="G489" s="78">
        <v>0</v>
      </c>
      <c r="H489" s="244"/>
      <c r="I489" s="156"/>
      <c r="J489" s="190"/>
      <c r="K489" s="102"/>
      <c r="L489" s="145"/>
      <c r="M489" s="102"/>
    </row>
    <row r="490" spans="1:13" ht="15" customHeight="1" x14ac:dyDescent="0.25">
      <c r="A490" s="92" t="s">
        <v>180</v>
      </c>
      <c r="B490" s="104" t="s">
        <v>181</v>
      </c>
      <c r="C490" s="28" t="s">
        <v>199</v>
      </c>
      <c r="D490" s="74">
        <f>SUM(D491:D494)</f>
        <v>0</v>
      </c>
      <c r="E490" s="74">
        <f t="shared" ref="E490" si="323">SUM(E491:E494)</f>
        <v>0</v>
      </c>
      <c r="F490" s="74">
        <f t="shared" ref="F490" si="324">SUM(F491:F494)</f>
        <v>0</v>
      </c>
      <c r="G490" s="77">
        <v>0</v>
      </c>
      <c r="H490" s="185" t="s">
        <v>263</v>
      </c>
      <c r="I490" s="154" t="s">
        <v>356</v>
      </c>
      <c r="J490" s="181" t="s">
        <v>304</v>
      </c>
      <c r="K490" s="102" t="s">
        <v>10</v>
      </c>
      <c r="L490" s="136" t="s">
        <v>304</v>
      </c>
      <c r="M490" s="102">
        <v>824</v>
      </c>
    </row>
    <row r="491" spans="1:13" x14ac:dyDescent="0.25">
      <c r="A491" s="93"/>
      <c r="B491" s="105"/>
      <c r="C491" s="2" t="s">
        <v>201</v>
      </c>
      <c r="D491" s="73">
        <v>0</v>
      </c>
      <c r="E491" s="73">
        <v>0</v>
      </c>
      <c r="F491" s="73">
        <v>0</v>
      </c>
      <c r="G491" s="78">
        <v>0</v>
      </c>
      <c r="H491" s="186"/>
      <c r="I491" s="155"/>
      <c r="J491" s="182"/>
      <c r="K491" s="102"/>
      <c r="L491" s="136"/>
      <c r="M491" s="102"/>
    </row>
    <row r="492" spans="1:13" x14ac:dyDescent="0.25">
      <c r="A492" s="93"/>
      <c r="B492" s="105"/>
      <c r="C492" s="2" t="s">
        <v>203</v>
      </c>
      <c r="D492" s="73">
        <v>0</v>
      </c>
      <c r="E492" s="73">
        <v>0</v>
      </c>
      <c r="F492" s="73">
        <v>0</v>
      </c>
      <c r="G492" s="78">
        <v>0</v>
      </c>
      <c r="H492" s="186"/>
      <c r="I492" s="155"/>
      <c r="J492" s="182"/>
      <c r="K492" s="102"/>
      <c r="L492" s="136"/>
      <c r="M492" s="102"/>
    </row>
    <row r="493" spans="1:13" x14ac:dyDescent="0.25">
      <c r="A493" s="93"/>
      <c r="B493" s="105"/>
      <c r="C493" s="2" t="s">
        <v>205</v>
      </c>
      <c r="D493" s="73">
        <v>0</v>
      </c>
      <c r="E493" s="73">
        <v>0</v>
      </c>
      <c r="F493" s="73">
        <v>0</v>
      </c>
      <c r="G493" s="78">
        <v>0</v>
      </c>
      <c r="H493" s="186"/>
      <c r="I493" s="155"/>
      <c r="J493" s="182"/>
      <c r="K493" s="102"/>
      <c r="L493" s="136"/>
      <c r="M493" s="102"/>
    </row>
    <row r="494" spans="1:13" x14ac:dyDescent="0.25">
      <c r="A494" s="94"/>
      <c r="B494" s="106"/>
      <c r="C494" s="2" t="s">
        <v>207</v>
      </c>
      <c r="D494" s="73">
        <v>0</v>
      </c>
      <c r="E494" s="73">
        <v>0</v>
      </c>
      <c r="F494" s="73">
        <v>0</v>
      </c>
      <c r="G494" s="78">
        <v>0</v>
      </c>
      <c r="H494" s="187"/>
      <c r="I494" s="156"/>
      <c r="J494" s="183"/>
      <c r="K494" s="102"/>
      <c r="L494" s="136"/>
      <c r="M494" s="102"/>
    </row>
    <row r="495" spans="1:13" ht="21" customHeight="1" x14ac:dyDescent="0.25">
      <c r="A495" s="114" t="s">
        <v>182</v>
      </c>
      <c r="B495" s="207" t="s">
        <v>183</v>
      </c>
      <c r="C495" s="24" t="s">
        <v>199</v>
      </c>
      <c r="D495" s="36">
        <f>SUM(D496:D499)</f>
        <v>34115.4</v>
      </c>
      <c r="E495" s="36">
        <f t="shared" ref="E495" si="325">SUM(E496:E499)</f>
        <v>15404.20516</v>
      </c>
      <c r="F495" s="36">
        <f t="shared" ref="F495" si="326">SUM(F496:F499)</f>
        <v>15404.20516</v>
      </c>
      <c r="G495" s="61">
        <f>F495/D495</f>
        <v>0.45153230388622145</v>
      </c>
      <c r="H495" s="298"/>
      <c r="I495" s="44" t="s">
        <v>401</v>
      </c>
      <c r="J495" s="13">
        <f>SUM(J496:J498)</f>
        <v>1</v>
      </c>
      <c r="K495" s="197" t="s">
        <v>11</v>
      </c>
      <c r="L495" s="243"/>
      <c r="M495" s="201">
        <v>834</v>
      </c>
    </row>
    <row r="496" spans="1:13" ht="21" customHeight="1" x14ac:dyDescent="0.25">
      <c r="A496" s="115"/>
      <c r="B496" s="208"/>
      <c r="C496" s="17" t="s">
        <v>201</v>
      </c>
      <c r="D496" s="36">
        <f>D501</f>
        <v>34115.4</v>
      </c>
      <c r="E496" s="36">
        <f t="shared" ref="E496:F496" si="327">E501</f>
        <v>15404.20516</v>
      </c>
      <c r="F496" s="36">
        <f t="shared" si="327"/>
        <v>15404.20516</v>
      </c>
      <c r="G496" s="61">
        <f>F496/D496</f>
        <v>0.45153230388622145</v>
      </c>
      <c r="H496" s="299"/>
      <c r="I496" s="44" t="s">
        <v>202</v>
      </c>
      <c r="J496" s="13">
        <v>0</v>
      </c>
      <c r="K496" s="197"/>
      <c r="L496" s="243"/>
      <c r="M496" s="202"/>
    </row>
    <row r="497" spans="1:13" ht="21" customHeight="1" x14ac:dyDescent="0.25">
      <c r="A497" s="115"/>
      <c r="B497" s="208"/>
      <c r="C497" s="17" t="s">
        <v>203</v>
      </c>
      <c r="D497" s="36">
        <f t="shared" ref="D497:F497" si="328">D502</f>
        <v>0</v>
      </c>
      <c r="E497" s="36">
        <f t="shared" si="328"/>
        <v>0</v>
      </c>
      <c r="F497" s="36">
        <f t="shared" si="328"/>
        <v>0</v>
      </c>
      <c r="G497" s="61">
        <v>0</v>
      </c>
      <c r="H497" s="299"/>
      <c r="I497" s="44" t="s">
        <v>204</v>
      </c>
      <c r="J497" s="13">
        <v>1</v>
      </c>
      <c r="K497" s="197"/>
      <c r="L497" s="243"/>
      <c r="M497" s="202"/>
    </row>
    <row r="498" spans="1:13" ht="21" customHeight="1" x14ac:dyDescent="0.25">
      <c r="A498" s="115"/>
      <c r="B498" s="208"/>
      <c r="C498" s="17" t="s">
        <v>205</v>
      </c>
      <c r="D498" s="36">
        <f t="shared" ref="D498:F498" si="329">D503</f>
        <v>0</v>
      </c>
      <c r="E498" s="36">
        <f t="shared" si="329"/>
        <v>0</v>
      </c>
      <c r="F498" s="36">
        <f t="shared" si="329"/>
        <v>0</v>
      </c>
      <c r="G498" s="61">
        <v>0</v>
      </c>
      <c r="H498" s="299"/>
      <c r="I498" s="44" t="s">
        <v>206</v>
      </c>
      <c r="J498" s="13">
        <v>0</v>
      </c>
      <c r="K498" s="197"/>
      <c r="L498" s="243"/>
      <c r="M498" s="202"/>
    </row>
    <row r="499" spans="1:13" ht="21" customHeight="1" x14ac:dyDescent="0.25">
      <c r="A499" s="116"/>
      <c r="B499" s="209"/>
      <c r="C499" s="17" t="s">
        <v>207</v>
      </c>
      <c r="D499" s="36">
        <f t="shared" ref="D499:F499" si="330">D504</f>
        <v>0</v>
      </c>
      <c r="E499" s="36">
        <f t="shared" si="330"/>
        <v>0</v>
      </c>
      <c r="F499" s="36">
        <f t="shared" si="330"/>
        <v>0</v>
      </c>
      <c r="G499" s="61">
        <v>0</v>
      </c>
      <c r="H499" s="300"/>
      <c r="I499" s="44" t="s">
        <v>208</v>
      </c>
      <c r="J499" s="14">
        <f>(J496+0.5*J497)/J495</f>
        <v>0.5</v>
      </c>
      <c r="K499" s="197"/>
      <c r="L499" s="243"/>
      <c r="M499" s="203"/>
    </row>
    <row r="500" spans="1:13" ht="15" customHeight="1" x14ac:dyDescent="0.25">
      <c r="A500" s="92" t="s">
        <v>184</v>
      </c>
      <c r="B500" s="104" t="s">
        <v>185</v>
      </c>
      <c r="C500" s="28" t="s">
        <v>199</v>
      </c>
      <c r="D500" s="33">
        <f>SUM(D501:D504)</f>
        <v>34115.4</v>
      </c>
      <c r="E500" s="33">
        <f t="shared" ref="E500:F500" si="331">SUM(E501:E504)</f>
        <v>15404.20516</v>
      </c>
      <c r="F500" s="33">
        <f t="shared" si="331"/>
        <v>15404.20516</v>
      </c>
      <c r="G500" s="57">
        <f>F500/D500</f>
        <v>0.45153230388622145</v>
      </c>
      <c r="H500" s="185" t="s">
        <v>264</v>
      </c>
      <c r="I500" s="154" t="s">
        <v>357</v>
      </c>
      <c r="J500" s="181" t="s">
        <v>321</v>
      </c>
      <c r="K500" s="102" t="s">
        <v>11</v>
      </c>
      <c r="L500" s="136" t="s">
        <v>336</v>
      </c>
      <c r="M500" s="144">
        <v>834</v>
      </c>
    </row>
    <row r="501" spans="1:13" x14ac:dyDescent="0.25">
      <c r="A501" s="93"/>
      <c r="B501" s="105"/>
      <c r="C501" s="2" t="s">
        <v>201</v>
      </c>
      <c r="D501" s="73">
        <v>34115.4</v>
      </c>
      <c r="E501" s="73">
        <v>15404.20516</v>
      </c>
      <c r="F501" s="73">
        <v>15404.20516</v>
      </c>
      <c r="G501" s="7">
        <f>F501/D501</f>
        <v>0.45153230388622145</v>
      </c>
      <c r="H501" s="186"/>
      <c r="I501" s="155"/>
      <c r="J501" s="182"/>
      <c r="K501" s="102"/>
      <c r="L501" s="136"/>
      <c r="M501" s="153"/>
    </row>
    <row r="502" spans="1:13" x14ac:dyDescent="0.25">
      <c r="A502" s="93"/>
      <c r="B502" s="105"/>
      <c r="C502" s="2" t="s">
        <v>203</v>
      </c>
      <c r="D502" s="31">
        <v>0</v>
      </c>
      <c r="E502" s="31">
        <v>0</v>
      </c>
      <c r="F502" s="31">
        <v>0</v>
      </c>
      <c r="G502" s="7">
        <v>0</v>
      </c>
      <c r="H502" s="186"/>
      <c r="I502" s="155"/>
      <c r="J502" s="182"/>
      <c r="K502" s="102"/>
      <c r="L502" s="136"/>
      <c r="M502" s="153"/>
    </row>
    <row r="503" spans="1:13" x14ac:dyDescent="0.25">
      <c r="A503" s="93"/>
      <c r="B503" s="105"/>
      <c r="C503" s="2" t="s">
        <v>205</v>
      </c>
      <c r="D503" s="31">
        <v>0</v>
      </c>
      <c r="E503" s="31">
        <v>0</v>
      </c>
      <c r="F503" s="31">
        <v>0</v>
      </c>
      <c r="G503" s="7">
        <v>0</v>
      </c>
      <c r="H503" s="186"/>
      <c r="I503" s="155"/>
      <c r="J503" s="182"/>
      <c r="K503" s="102"/>
      <c r="L503" s="136"/>
      <c r="M503" s="153"/>
    </row>
    <row r="504" spans="1:13" x14ac:dyDescent="0.25">
      <c r="A504" s="94"/>
      <c r="B504" s="106"/>
      <c r="C504" s="2" t="s">
        <v>207</v>
      </c>
      <c r="D504" s="31">
        <v>0</v>
      </c>
      <c r="E504" s="31">
        <v>0</v>
      </c>
      <c r="F504" s="31">
        <v>0</v>
      </c>
      <c r="G504" s="7">
        <v>0</v>
      </c>
      <c r="H504" s="187"/>
      <c r="I504" s="156"/>
      <c r="J504" s="183"/>
      <c r="K504" s="102"/>
      <c r="L504" s="136"/>
      <c r="M504" s="145"/>
    </row>
  </sheetData>
  <autoFilter ref="A3:M504">
    <filterColumn colId="2" showButton="0"/>
    <filterColumn colId="3" showButton="0"/>
    <filterColumn colId="4" showButton="0"/>
    <filterColumn colId="7" showButton="0"/>
    <filterColumn colId="8" showButton="0"/>
  </autoFilter>
  <mergeCells count="739">
    <mergeCell ref="H270:H274"/>
    <mergeCell ref="I270:I274"/>
    <mergeCell ref="J270:J274"/>
    <mergeCell ref="K270:K274"/>
    <mergeCell ref="L270:L274"/>
    <mergeCell ref="M270:M274"/>
    <mergeCell ref="H325:H329"/>
    <mergeCell ref="I325:I329"/>
    <mergeCell ref="J325:J329"/>
    <mergeCell ref="K325:K329"/>
    <mergeCell ref="L325:L329"/>
    <mergeCell ref="M325:M329"/>
    <mergeCell ref="H320:H324"/>
    <mergeCell ref="I320:I324"/>
    <mergeCell ref="J320:J324"/>
    <mergeCell ref="K320:K324"/>
    <mergeCell ref="L320:L324"/>
    <mergeCell ref="M320:M324"/>
    <mergeCell ref="H315:H319"/>
    <mergeCell ref="I315:I319"/>
    <mergeCell ref="J315:J319"/>
    <mergeCell ref="K315:K319"/>
    <mergeCell ref="L315:L319"/>
    <mergeCell ref="M315:M319"/>
    <mergeCell ref="L220:L224"/>
    <mergeCell ref="M220:M224"/>
    <mergeCell ref="H215:H219"/>
    <mergeCell ref="J215:J219"/>
    <mergeCell ref="K215:K219"/>
    <mergeCell ref="M215:M219"/>
    <mergeCell ref="L230:L234"/>
    <mergeCell ref="H225:H229"/>
    <mergeCell ref="I225:I229"/>
    <mergeCell ref="J225:J229"/>
    <mergeCell ref="K225:K229"/>
    <mergeCell ref="L225:L229"/>
    <mergeCell ref="M225:M229"/>
    <mergeCell ref="H230:H234"/>
    <mergeCell ref="I230:I234"/>
    <mergeCell ref="J230:J234"/>
    <mergeCell ref="K230:K234"/>
    <mergeCell ref="M230:M234"/>
    <mergeCell ref="I215:I219"/>
    <mergeCell ref="L215:L219"/>
    <mergeCell ref="H220:H224"/>
    <mergeCell ref="I220:I224"/>
    <mergeCell ref="J220:J224"/>
    <mergeCell ref="K220:K224"/>
    <mergeCell ref="H465:H469"/>
    <mergeCell ref="I465:I469"/>
    <mergeCell ref="J465:J469"/>
    <mergeCell ref="K465:K469"/>
    <mergeCell ref="L465:L469"/>
    <mergeCell ref="M465:M469"/>
    <mergeCell ref="H460:H464"/>
    <mergeCell ref="I460:I464"/>
    <mergeCell ref="J460:J464"/>
    <mergeCell ref="K460:K464"/>
    <mergeCell ref="L460:L464"/>
    <mergeCell ref="M460:M464"/>
    <mergeCell ref="H475:H479"/>
    <mergeCell ref="I475:I479"/>
    <mergeCell ref="J475:J479"/>
    <mergeCell ref="K475:K479"/>
    <mergeCell ref="L475:L479"/>
    <mergeCell ref="M475:M479"/>
    <mergeCell ref="H470:H474"/>
    <mergeCell ref="I470:I474"/>
    <mergeCell ref="J470:J474"/>
    <mergeCell ref="K470:K474"/>
    <mergeCell ref="L470:L474"/>
    <mergeCell ref="M470:M474"/>
    <mergeCell ref="H480:H484"/>
    <mergeCell ref="K480:K484"/>
    <mergeCell ref="L480:L484"/>
    <mergeCell ref="M480:M484"/>
    <mergeCell ref="H485:H489"/>
    <mergeCell ref="I485:I489"/>
    <mergeCell ref="J485:J489"/>
    <mergeCell ref="K485:K489"/>
    <mergeCell ref="L485:L489"/>
    <mergeCell ref="M485:M489"/>
    <mergeCell ref="H500:H504"/>
    <mergeCell ref="I500:I504"/>
    <mergeCell ref="J500:J504"/>
    <mergeCell ref="K500:K504"/>
    <mergeCell ref="L500:L504"/>
    <mergeCell ref="M500:M504"/>
    <mergeCell ref="H490:H494"/>
    <mergeCell ref="I490:I494"/>
    <mergeCell ref="J490:J494"/>
    <mergeCell ref="K490:K494"/>
    <mergeCell ref="L490:L494"/>
    <mergeCell ref="M490:M494"/>
    <mergeCell ref="H495:H499"/>
    <mergeCell ref="K495:K499"/>
    <mergeCell ref="L495:L499"/>
    <mergeCell ref="M495:M499"/>
    <mergeCell ref="H455:H459"/>
    <mergeCell ref="I455:I459"/>
    <mergeCell ref="J455:J459"/>
    <mergeCell ref="K455:K459"/>
    <mergeCell ref="L455:L459"/>
    <mergeCell ref="M455:M459"/>
    <mergeCell ref="H450:H454"/>
    <mergeCell ref="I450:I454"/>
    <mergeCell ref="J450:J454"/>
    <mergeCell ref="K450:K454"/>
    <mergeCell ref="L450:L454"/>
    <mergeCell ref="M450:M454"/>
    <mergeCell ref="H445:H449"/>
    <mergeCell ref="I445:I449"/>
    <mergeCell ref="J445:J449"/>
    <mergeCell ref="K445:K449"/>
    <mergeCell ref="L445:L449"/>
    <mergeCell ref="M445:M449"/>
    <mergeCell ref="H440:H444"/>
    <mergeCell ref="I440:I444"/>
    <mergeCell ref="J440:J444"/>
    <mergeCell ref="K440:K444"/>
    <mergeCell ref="L440:L444"/>
    <mergeCell ref="M440:M444"/>
    <mergeCell ref="H435:H439"/>
    <mergeCell ref="I435:I439"/>
    <mergeCell ref="J435:J439"/>
    <mergeCell ref="K435:K439"/>
    <mergeCell ref="L435:L439"/>
    <mergeCell ref="M435:M439"/>
    <mergeCell ref="H425:H429"/>
    <mergeCell ref="K425:K429"/>
    <mergeCell ref="L425:L429"/>
    <mergeCell ref="M425:M429"/>
    <mergeCell ref="H430:H434"/>
    <mergeCell ref="K430:K434"/>
    <mergeCell ref="L430:L434"/>
    <mergeCell ref="M430:M434"/>
    <mergeCell ref="H420:H424"/>
    <mergeCell ref="I420:I424"/>
    <mergeCell ref="J420:J424"/>
    <mergeCell ref="K420:K424"/>
    <mergeCell ref="L420:L424"/>
    <mergeCell ref="M420:M424"/>
    <mergeCell ref="H415:H419"/>
    <mergeCell ref="I415:I419"/>
    <mergeCell ref="J415:J419"/>
    <mergeCell ref="K415:K419"/>
    <mergeCell ref="L415:L419"/>
    <mergeCell ref="M415:M419"/>
    <mergeCell ref="H410:H414"/>
    <mergeCell ref="I410:I414"/>
    <mergeCell ref="J410:J414"/>
    <mergeCell ref="K410:K414"/>
    <mergeCell ref="L405:L409"/>
    <mergeCell ref="M410:M414"/>
    <mergeCell ref="H405:H409"/>
    <mergeCell ref="I405:I409"/>
    <mergeCell ref="J405:J409"/>
    <mergeCell ref="K405:K409"/>
    <mergeCell ref="M405:M409"/>
    <mergeCell ref="L410:L414"/>
    <mergeCell ref="H400:H404"/>
    <mergeCell ref="K400:K404"/>
    <mergeCell ref="L400:L404"/>
    <mergeCell ref="M400:M404"/>
    <mergeCell ref="I385:I389"/>
    <mergeCell ref="L385:L389"/>
    <mergeCell ref="H385:H389"/>
    <mergeCell ref="J385:J389"/>
    <mergeCell ref="K385:K389"/>
    <mergeCell ref="M385:M389"/>
    <mergeCell ref="H390:H394"/>
    <mergeCell ref="I390:I394"/>
    <mergeCell ref="J390:J394"/>
    <mergeCell ref="K390:K394"/>
    <mergeCell ref="L390:L394"/>
    <mergeCell ref="M390:M394"/>
    <mergeCell ref="H380:H384"/>
    <mergeCell ref="I380:I384"/>
    <mergeCell ref="J380:J384"/>
    <mergeCell ref="K380:K384"/>
    <mergeCell ref="L380:L384"/>
    <mergeCell ref="M380:M384"/>
    <mergeCell ref="H395:H399"/>
    <mergeCell ref="K395:K399"/>
    <mergeCell ref="L395:L399"/>
    <mergeCell ref="M395:M399"/>
    <mergeCell ref="H375:H379"/>
    <mergeCell ref="I375:I379"/>
    <mergeCell ref="J375:J379"/>
    <mergeCell ref="K375:K379"/>
    <mergeCell ref="L370:L374"/>
    <mergeCell ref="M375:M379"/>
    <mergeCell ref="H365:H369"/>
    <mergeCell ref="K365:K369"/>
    <mergeCell ref="L365:L369"/>
    <mergeCell ref="M365:M369"/>
    <mergeCell ref="H370:H374"/>
    <mergeCell ref="I370:I374"/>
    <mergeCell ref="J370:J374"/>
    <mergeCell ref="K370:K374"/>
    <mergeCell ref="M370:M374"/>
    <mergeCell ref="L375:L379"/>
    <mergeCell ref="H360:H364"/>
    <mergeCell ref="I360:I364"/>
    <mergeCell ref="J360:J364"/>
    <mergeCell ref="K360:K364"/>
    <mergeCell ref="L360:L364"/>
    <mergeCell ref="M360:M364"/>
    <mergeCell ref="H355:H359"/>
    <mergeCell ref="I355:I359"/>
    <mergeCell ref="J355:J359"/>
    <mergeCell ref="K355:K359"/>
    <mergeCell ref="L355:L359"/>
    <mergeCell ref="M355:M359"/>
    <mergeCell ref="H350:H354"/>
    <mergeCell ref="I350:I354"/>
    <mergeCell ref="J350:J354"/>
    <mergeCell ref="K350:K354"/>
    <mergeCell ref="L350:L354"/>
    <mergeCell ref="M350:M354"/>
    <mergeCell ref="H340:H344"/>
    <mergeCell ref="K340:K344"/>
    <mergeCell ref="L340:L344"/>
    <mergeCell ref="M340:M344"/>
    <mergeCell ref="H345:H349"/>
    <mergeCell ref="K345:K349"/>
    <mergeCell ref="L345:L349"/>
    <mergeCell ref="M345:M349"/>
    <mergeCell ref="H330:H334"/>
    <mergeCell ref="K330:K334"/>
    <mergeCell ref="L330:L334"/>
    <mergeCell ref="M330:M334"/>
    <mergeCell ref="H335:H339"/>
    <mergeCell ref="I335:I339"/>
    <mergeCell ref="J335:J339"/>
    <mergeCell ref="K335:K339"/>
    <mergeCell ref="L335:L339"/>
    <mergeCell ref="M335:M339"/>
    <mergeCell ref="H310:H314"/>
    <mergeCell ref="I310:I314"/>
    <mergeCell ref="J310:J314"/>
    <mergeCell ref="K310:K314"/>
    <mergeCell ref="L310:L314"/>
    <mergeCell ref="M310:M314"/>
    <mergeCell ref="H305:H309"/>
    <mergeCell ref="K305:K309"/>
    <mergeCell ref="L305:L309"/>
    <mergeCell ref="M305:M309"/>
    <mergeCell ref="H300:H304"/>
    <mergeCell ref="I300:I304"/>
    <mergeCell ref="J300:J304"/>
    <mergeCell ref="K300:K304"/>
    <mergeCell ref="L300:L304"/>
    <mergeCell ref="M300:M304"/>
    <mergeCell ref="H290:H294"/>
    <mergeCell ref="K290:K294"/>
    <mergeCell ref="L290:L294"/>
    <mergeCell ref="M290:M294"/>
    <mergeCell ref="H295:H299"/>
    <mergeCell ref="I295:I299"/>
    <mergeCell ref="J295:J299"/>
    <mergeCell ref="K295:K299"/>
    <mergeCell ref="L295:L299"/>
    <mergeCell ref="M295:M299"/>
    <mergeCell ref="H285:H289"/>
    <mergeCell ref="I285:I289"/>
    <mergeCell ref="J285:J289"/>
    <mergeCell ref="K285:K289"/>
    <mergeCell ref="L285:L289"/>
    <mergeCell ref="M285:M289"/>
    <mergeCell ref="H275:H279"/>
    <mergeCell ref="K275:K279"/>
    <mergeCell ref="L275:L279"/>
    <mergeCell ref="M275:M279"/>
    <mergeCell ref="H280:H284"/>
    <mergeCell ref="I280:I284"/>
    <mergeCell ref="J280:J284"/>
    <mergeCell ref="K280:K284"/>
    <mergeCell ref="L280:L284"/>
    <mergeCell ref="M280:M284"/>
    <mergeCell ref="H255:H259"/>
    <mergeCell ref="I255:I259"/>
    <mergeCell ref="J255:J259"/>
    <mergeCell ref="K255:K259"/>
    <mergeCell ref="L255:L259"/>
    <mergeCell ref="M255:M259"/>
    <mergeCell ref="H265:H269"/>
    <mergeCell ref="I265:I269"/>
    <mergeCell ref="J265:J269"/>
    <mergeCell ref="K265:K269"/>
    <mergeCell ref="L265:L269"/>
    <mergeCell ref="M265:M269"/>
    <mergeCell ref="H260:H264"/>
    <mergeCell ref="I260:I264"/>
    <mergeCell ref="J260:J264"/>
    <mergeCell ref="K260:K264"/>
    <mergeCell ref="L260:L264"/>
    <mergeCell ref="M260:M264"/>
    <mergeCell ref="H250:H254"/>
    <mergeCell ref="I250:I254"/>
    <mergeCell ref="J250:J254"/>
    <mergeCell ref="K250:K254"/>
    <mergeCell ref="L250:L254"/>
    <mergeCell ref="M250:M254"/>
    <mergeCell ref="H245:H249"/>
    <mergeCell ref="I245:I249"/>
    <mergeCell ref="J245:J249"/>
    <mergeCell ref="K245:K249"/>
    <mergeCell ref="M245:M249"/>
    <mergeCell ref="L245:L249"/>
    <mergeCell ref="H235:H239"/>
    <mergeCell ref="K235:K239"/>
    <mergeCell ref="L235:L239"/>
    <mergeCell ref="M235:M239"/>
    <mergeCell ref="H240:H244"/>
    <mergeCell ref="I240:I244"/>
    <mergeCell ref="J240:J244"/>
    <mergeCell ref="K240:K244"/>
    <mergeCell ref="L240:L244"/>
    <mergeCell ref="M240:M244"/>
    <mergeCell ref="K205:K209"/>
    <mergeCell ref="L205:L209"/>
    <mergeCell ref="M205:M209"/>
    <mergeCell ref="H210:H214"/>
    <mergeCell ref="I210:I214"/>
    <mergeCell ref="J210:J214"/>
    <mergeCell ref="K210:K214"/>
    <mergeCell ref="L210:L214"/>
    <mergeCell ref="M210:M214"/>
    <mergeCell ref="H205:H209"/>
    <mergeCell ref="L190:L194"/>
    <mergeCell ref="M190:M194"/>
    <mergeCell ref="H185:H189"/>
    <mergeCell ref="I185:I189"/>
    <mergeCell ref="J185:J189"/>
    <mergeCell ref="K185:K189"/>
    <mergeCell ref="L185:L189"/>
    <mergeCell ref="M185:M189"/>
    <mergeCell ref="H200:H204"/>
    <mergeCell ref="I200:I204"/>
    <mergeCell ref="J200:J204"/>
    <mergeCell ref="K200:K204"/>
    <mergeCell ref="L200:L204"/>
    <mergeCell ref="M200:M204"/>
    <mergeCell ref="H195:H199"/>
    <mergeCell ref="I195:I199"/>
    <mergeCell ref="J195:J199"/>
    <mergeCell ref="K195:K199"/>
    <mergeCell ref="L195:L199"/>
    <mergeCell ref="M195:M199"/>
    <mergeCell ref="H190:H194"/>
    <mergeCell ref="I190:I194"/>
    <mergeCell ref="J190:J194"/>
    <mergeCell ref="K190:K194"/>
    <mergeCell ref="L145:L149"/>
    <mergeCell ref="M145:M149"/>
    <mergeCell ref="H140:H144"/>
    <mergeCell ref="K140:K144"/>
    <mergeCell ref="L140:L144"/>
    <mergeCell ref="M140:M144"/>
    <mergeCell ref="L180:L184"/>
    <mergeCell ref="M180:M184"/>
    <mergeCell ref="H170:H174"/>
    <mergeCell ref="K170:K174"/>
    <mergeCell ref="L170:L174"/>
    <mergeCell ref="M170:M174"/>
    <mergeCell ref="H175:H179"/>
    <mergeCell ref="K175:K179"/>
    <mergeCell ref="L175:L179"/>
    <mergeCell ref="M175:M179"/>
    <mergeCell ref="H180:H184"/>
    <mergeCell ref="I180:I184"/>
    <mergeCell ref="J180:J184"/>
    <mergeCell ref="K180:K184"/>
    <mergeCell ref="H145:H149"/>
    <mergeCell ref="I145:I149"/>
    <mergeCell ref="J145:J149"/>
    <mergeCell ref="K145:K149"/>
    <mergeCell ref="L130:L134"/>
    <mergeCell ref="M130:M134"/>
    <mergeCell ref="H135:H139"/>
    <mergeCell ref="I135:I139"/>
    <mergeCell ref="J135:J139"/>
    <mergeCell ref="K135:K139"/>
    <mergeCell ref="L135:L139"/>
    <mergeCell ref="M135:M139"/>
    <mergeCell ref="H130:H134"/>
    <mergeCell ref="K130:K134"/>
    <mergeCell ref="M125:M129"/>
    <mergeCell ref="I115:I119"/>
    <mergeCell ref="J115:J119"/>
    <mergeCell ref="K115:K119"/>
    <mergeCell ref="L115:L119"/>
    <mergeCell ref="M115:M119"/>
    <mergeCell ref="H120:H124"/>
    <mergeCell ref="K105:K109"/>
    <mergeCell ref="H125:H129"/>
    <mergeCell ref="I125:I129"/>
    <mergeCell ref="J125:J129"/>
    <mergeCell ref="K125:K129"/>
    <mergeCell ref="L120:L124"/>
    <mergeCell ref="I120:I124"/>
    <mergeCell ref="J120:J124"/>
    <mergeCell ref="K120:K124"/>
    <mergeCell ref="B480:B484"/>
    <mergeCell ref="B485:B489"/>
    <mergeCell ref="B420:B424"/>
    <mergeCell ref="B395:B399"/>
    <mergeCell ref="B490:B494"/>
    <mergeCell ref="B495:B499"/>
    <mergeCell ref="B500:B504"/>
    <mergeCell ref="H45:H49"/>
    <mergeCell ref="H50:H54"/>
    <mergeCell ref="H55:H59"/>
    <mergeCell ref="H105:H109"/>
    <mergeCell ref="H115:H119"/>
    <mergeCell ref="B455:B459"/>
    <mergeCell ref="B460:B464"/>
    <mergeCell ref="B465:B469"/>
    <mergeCell ref="B470:B474"/>
    <mergeCell ref="B475:B479"/>
    <mergeCell ref="B425:B429"/>
    <mergeCell ref="B430:B434"/>
    <mergeCell ref="B435:B439"/>
    <mergeCell ref="B440:B444"/>
    <mergeCell ref="B445:B449"/>
    <mergeCell ref="B450:B454"/>
    <mergeCell ref="B400:B404"/>
    <mergeCell ref="B405:B409"/>
    <mergeCell ref="B410:B414"/>
    <mergeCell ref="B415:B419"/>
    <mergeCell ref="B355:B359"/>
    <mergeCell ref="B360:B364"/>
    <mergeCell ref="B365:B369"/>
    <mergeCell ref="B370:B374"/>
    <mergeCell ref="B320:B324"/>
    <mergeCell ref="B325:B329"/>
    <mergeCell ref="B330:B334"/>
    <mergeCell ref="B335:B339"/>
    <mergeCell ref="B340:B344"/>
    <mergeCell ref="B375:B379"/>
    <mergeCell ref="B380:B384"/>
    <mergeCell ref="B385:B389"/>
    <mergeCell ref="B390:B394"/>
    <mergeCell ref="B345:B349"/>
    <mergeCell ref="B350:B354"/>
    <mergeCell ref="B310:B314"/>
    <mergeCell ref="B315:B319"/>
    <mergeCell ref="B265:B269"/>
    <mergeCell ref="B270:B274"/>
    <mergeCell ref="B275:B279"/>
    <mergeCell ref="B280:B284"/>
    <mergeCell ref="B285:B289"/>
    <mergeCell ref="B290:B294"/>
    <mergeCell ref="B245:B249"/>
    <mergeCell ref="B250:B254"/>
    <mergeCell ref="B255:B259"/>
    <mergeCell ref="B260:B264"/>
    <mergeCell ref="B300:B304"/>
    <mergeCell ref="B305:B309"/>
    <mergeCell ref="B225:B229"/>
    <mergeCell ref="B230:B234"/>
    <mergeCell ref="B235:B239"/>
    <mergeCell ref="B240:B244"/>
    <mergeCell ref="B295:B299"/>
    <mergeCell ref="B205:B209"/>
    <mergeCell ref="B210:B214"/>
    <mergeCell ref="B215:B219"/>
    <mergeCell ref="B220:B224"/>
    <mergeCell ref="B175:B179"/>
    <mergeCell ref="B180:B184"/>
    <mergeCell ref="B185:B189"/>
    <mergeCell ref="B190:B194"/>
    <mergeCell ref="B195:B199"/>
    <mergeCell ref="B200:B204"/>
    <mergeCell ref="B145:B149"/>
    <mergeCell ref="B150:B154"/>
    <mergeCell ref="B155:B159"/>
    <mergeCell ref="B160:B164"/>
    <mergeCell ref="B165:B169"/>
    <mergeCell ref="B170:B174"/>
    <mergeCell ref="B120:B124"/>
    <mergeCell ref="B125:B129"/>
    <mergeCell ref="B130:B134"/>
    <mergeCell ref="B135:B139"/>
    <mergeCell ref="B140:B144"/>
    <mergeCell ref="B85:B89"/>
    <mergeCell ref="B90:B94"/>
    <mergeCell ref="B95:B99"/>
    <mergeCell ref="B100:B104"/>
    <mergeCell ref="B105:B109"/>
    <mergeCell ref="B110:B114"/>
    <mergeCell ref="B65:B69"/>
    <mergeCell ref="B60:B64"/>
    <mergeCell ref="B70:B74"/>
    <mergeCell ref="B75:B79"/>
    <mergeCell ref="B80:B84"/>
    <mergeCell ref="K165:K169"/>
    <mergeCell ref="L165:L169"/>
    <mergeCell ref="M165:M169"/>
    <mergeCell ref="H160:H164"/>
    <mergeCell ref="I160:I164"/>
    <mergeCell ref="J160:J164"/>
    <mergeCell ref="K160:K164"/>
    <mergeCell ref="L160:L164"/>
    <mergeCell ref="M160:M164"/>
    <mergeCell ref="H165:H169"/>
    <mergeCell ref="I165:I169"/>
    <mergeCell ref="J165:J169"/>
    <mergeCell ref="K150:K154"/>
    <mergeCell ref="L150:L154"/>
    <mergeCell ref="M150:M154"/>
    <mergeCell ref="H155:H159"/>
    <mergeCell ref="I155:I159"/>
    <mergeCell ref="J155:J159"/>
    <mergeCell ref="B115:B119"/>
    <mergeCell ref="K155:K159"/>
    <mergeCell ref="L155:L159"/>
    <mergeCell ref="M155:M159"/>
    <mergeCell ref="H150:H154"/>
    <mergeCell ref="K95:K99"/>
    <mergeCell ref="L95:L99"/>
    <mergeCell ref="M95:M99"/>
    <mergeCell ref="H100:H104"/>
    <mergeCell ref="I100:I104"/>
    <mergeCell ref="J100:J104"/>
    <mergeCell ref="K100:K104"/>
    <mergeCell ref="L100:L104"/>
    <mergeCell ref="M100:M104"/>
    <mergeCell ref="H95:H99"/>
    <mergeCell ref="L105:L109"/>
    <mergeCell ref="M105:M109"/>
    <mergeCell ref="H110:H114"/>
    <mergeCell ref="I110:I114"/>
    <mergeCell ref="J110:J114"/>
    <mergeCell ref="K110:K114"/>
    <mergeCell ref="L110:L114"/>
    <mergeCell ref="M110:M114"/>
    <mergeCell ref="M120:M124"/>
    <mergeCell ref="L125:L129"/>
    <mergeCell ref="K90:K94"/>
    <mergeCell ref="L90:L94"/>
    <mergeCell ref="M90:M94"/>
    <mergeCell ref="H85:H89"/>
    <mergeCell ref="I85:I89"/>
    <mergeCell ref="J85:J89"/>
    <mergeCell ref="K85:K89"/>
    <mergeCell ref="L85:L89"/>
    <mergeCell ref="M85:M89"/>
    <mergeCell ref="H90:H94"/>
    <mergeCell ref="I90:I94"/>
    <mergeCell ref="J90:J94"/>
    <mergeCell ref="H70:H74"/>
    <mergeCell ref="I70:I74"/>
    <mergeCell ref="J70:J74"/>
    <mergeCell ref="K70:K74"/>
    <mergeCell ref="L70:L74"/>
    <mergeCell ref="M70:M74"/>
    <mergeCell ref="K80:K84"/>
    <mergeCell ref="L80:L84"/>
    <mergeCell ref="M80:M84"/>
    <mergeCell ref="H75:H79"/>
    <mergeCell ref="I75:I79"/>
    <mergeCell ref="J75:J79"/>
    <mergeCell ref="K75:K79"/>
    <mergeCell ref="L75:L79"/>
    <mergeCell ref="M75:M79"/>
    <mergeCell ref="H80:H84"/>
    <mergeCell ref="I80:I84"/>
    <mergeCell ref="J80:J84"/>
    <mergeCell ref="L40:L44"/>
    <mergeCell ref="M40:M44"/>
    <mergeCell ref="H60:H64"/>
    <mergeCell ref="K60:K64"/>
    <mergeCell ref="L60:L64"/>
    <mergeCell ref="M60:M64"/>
    <mergeCell ref="K45:K49"/>
    <mergeCell ref="L45:L49"/>
    <mergeCell ref="K65:K69"/>
    <mergeCell ref="L65:L69"/>
    <mergeCell ref="M65:M69"/>
    <mergeCell ref="H65:H69"/>
    <mergeCell ref="H40:H44"/>
    <mergeCell ref="M45:M49"/>
    <mergeCell ref="K50:K54"/>
    <mergeCell ref="L50:L54"/>
    <mergeCell ref="M50:M54"/>
    <mergeCell ref="K55:K59"/>
    <mergeCell ref="L55:L59"/>
    <mergeCell ref="M55:M59"/>
    <mergeCell ref="L30:L34"/>
    <mergeCell ref="M30:M34"/>
    <mergeCell ref="H35:H39"/>
    <mergeCell ref="K35:K39"/>
    <mergeCell ref="L35:L39"/>
    <mergeCell ref="M35:M39"/>
    <mergeCell ref="H20:H24"/>
    <mergeCell ref="K20:K24"/>
    <mergeCell ref="L20:L24"/>
    <mergeCell ref="M20:M24"/>
    <mergeCell ref="H25:H29"/>
    <mergeCell ref="K25:K29"/>
    <mergeCell ref="L25:L29"/>
    <mergeCell ref="M25:M29"/>
    <mergeCell ref="H30:H34"/>
    <mergeCell ref="L10:L14"/>
    <mergeCell ref="M10:M14"/>
    <mergeCell ref="H15:H19"/>
    <mergeCell ref="K15:K19"/>
    <mergeCell ref="L15:L19"/>
    <mergeCell ref="M15:M19"/>
    <mergeCell ref="H3:J3"/>
    <mergeCell ref="K3:K4"/>
    <mergeCell ref="L3:L4"/>
    <mergeCell ref="M3:M4"/>
    <mergeCell ref="H5:H9"/>
    <mergeCell ref="K5:K9"/>
    <mergeCell ref="L5:L9"/>
    <mergeCell ref="M5:M9"/>
    <mergeCell ref="A495:A499"/>
    <mergeCell ref="A500:A504"/>
    <mergeCell ref="C3:F3"/>
    <mergeCell ref="G3:G4"/>
    <mergeCell ref="B5:B9"/>
    <mergeCell ref="B10:B14"/>
    <mergeCell ref="B15:B19"/>
    <mergeCell ref="B20:B24"/>
    <mergeCell ref="A480:A484"/>
    <mergeCell ref="A485:A489"/>
    <mergeCell ref="A490:A494"/>
    <mergeCell ref="A470:A474"/>
    <mergeCell ref="A475:A479"/>
    <mergeCell ref="A455:A459"/>
    <mergeCell ref="A460:A464"/>
    <mergeCell ref="A465:A469"/>
    <mergeCell ref="A440:A444"/>
    <mergeCell ref="A445:A449"/>
    <mergeCell ref="A450:A454"/>
    <mergeCell ref="A425:A429"/>
    <mergeCell ref="A430:A434"/>
    <mergeCell ref="A435:A439"/>
    <mergeCell ref="A410:A414"/>
    <mergeCell ref="A415:A419"/>
    <mergeCell ref="A355:A359"/>
    <mergeCell ref="A360:A364"/>
    <mergeCell ref="A365:A369"/>
    <mergeCell ref="A340:A344"/>
    <mergeCell ref="A345:A349"/>
    <mergeCell ref="A350:A354"/>
    <mergeCell ref="A330:A334"/>
    <mergeCell ref="A335:A339"/>
    <mergeCell ref="A315:A319"/>
    <mergeCell ref="A320:A324"/>
    <mergeCell ref="A325:A329"/>
    <mergeCell ref="A420:A424"/>
    <mergeCell ref="A395:A399"/>
    <mergeCell ref="A400:A404"/>
    <mergeCell ref="A405:A409"/>
    <mergeCell ref="A390:A394"/>
    <mergeCell ref="A385:A389"/>
    <mergeCell ref="A370:A374"/>
    <mergeCell ref="A375:A379"/>
    <mergeCell ref="A380:A384"/>
    <mergeCell ref="A155:A159"/>
    <mergeCell ref="A160:A164"/>
    <mergeCell ref="A200:A204"/>
    <mergeCell ref="A205:A209"/>
    <mergeCell ref="A180:A184"/>
    <mergeCell ref="A185:A189"/>
    <mergeCell ref="A190:A194"/>
    <mergeCell ref="A260:A264"/>
    <mergeCell ref="A265:A269"/>
    <mergeCell ref="A250:A254"/>
    <mergeCell ref="A255:A259"/>
    <mergeCell ref="A240:A244"/>
    <mergeCell ref="A245:A249"/>
    <mergeCell ref="A230:A234"/>
    <mergeCell ref="A220:A224"/>
    <mergeCell ref="A225:A229"/>
    <mergeCell ref="A210:A214"/>
    <mergeCell ref="A215:A219"/>
    <mergeCell ref="A235:A239"/>
    <mergeCell ref="A195:A199"/>
    <mergeCell ref="A165:A169"/>
    <mergeCell ref="A170:A174"/>
    <mergeCell ref="A175:A179"/>
    <mergeCell ref="A275:A279"/>
    <mergeCell ref="A280:A284"/>
    <mergeCell ref="A285:A289"/>
    <mergeCell ref="A305:A309"/>
    <mergeCell ref="A310:A314"/>
    <mergeCell ref="A290:A294"/>
    <mergeCell ref="A295:A299"/>
    <mergeCell ref="A300:A304"/>
    <mergeCell ref="A270:A274"/>
    <mergeCell ref="A110:A114"/>
    <mergeCell ref="A115:A119"/>
    <mergeCell ref="A90:A94"/>
    <mergeCell ref="A95:A99"/>
    <mergeCell ref="A100:A104"/>
    <mergeCell ref="A75:A79"/>
    <mergeCell ref="A80:A84"/>
    <mergeCell ref="A85:A89"/>
    <mergeCell ref="A150:A154"/>
    <mergeCell ref="A135:A139"/>
    <mergeCell ref="A140:A144"/>
    <mergeCell ref="A145:A149"/>
    <mergeCell ref="A120:A124"/>
    <mergeCell ref="A125:A129"/>
    <mergeCell ref="A130:A134"/>
    <mergeCell ref="A65:A69"/>
    <mergeCell ref="A70:A74"/>
    <mergeCell ref="A45:A49"/>
    <mergeCell ref="A50:A54"/>
    <mergeCell ref="A55:A59"/>
    <mergeCell ref="A30:A34"/>
    <mergeCell ref="A35:A39"/>
    <mergeCell ref="A40:A44"/>
    <mergeCell ref="A105:A109"/>
    <mergeCell ref="A15:A19"/>
    <mergeCell ref="A20:A24"/>
    <mergeCell ref="A25:A29"/>
    <mergeCell ref="A3:A4"/>
    <mergeCell ref="A5:A9"/>
    <mergeCell ref="A10:A14"/>
    <mergeCell ref="C1:K1"/>
    <mergeCell ref="B3:B4"/>
    <mergeCell ref="A60:A64"/>
    <mergeCell ref="H10:H14"/>
    <mergeCell ref="K10:K14"/>
    <mergeCell ref="K30:K34"/>
    <mergeCell ref="K40:K44"/>
    <mergeCell ref="B25:B29"/>
    <mergeCell ref="B30:B34"/>
    <mergeCell ref="B35:B39"/>
    <mergeCell ref="B40:B44"/>
    <mergeCell ref="B45:B49"/>
    <mergeCell ref="B50:B54"/>
    <mergeCell ref="B55:B59"/>
  </mergeCells>
  <pageMargins left="0.7" right="0.7" top="0.75" bottom="0.75" header="0.3" footer="0.3"/>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 План реализации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Максимов А.П.</dc:creator>
  <cp:lastModifiedBy>Пашинцева В.С.</cp:lastModifiedBy>
  <dcterms:created xsi:type="dcterms:W3CDTF">2022-06-30T08:00:48Z</dcterms:created>
  <dcterms:modified xsi:type="dcterms:W3CDTF">2022-08-13T09:38:37Z</dcterms:modified>
</cp:coreProperties>
</file>