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hintseva\Desktop\ГП\ОТЧЕТЫ по ГП\2025\6 месяцев 2025 года\ГП Экономический потенциал\"/>
    </mc:Choice>
  </mc:AlternateContent>
  <bookViews>
    <workbookView xWindow="11325" yWindow="90" windowWidth="11730" windowHeight="9390"/>
  </bookViews>
  <sheets>
    <sheet name="Сведения о ходе реализации М(Р)" sheetId="12" r:id="rId1"/>
    <sheet name="ОКС" sheetId="18" r:id="rId2"/>
  </sheets>
  <definedNames>
    <definedName name="_xlnm._FilterDatabase" localSheetId="0" hidden="1">'Сведения о ходе реализации М(Р)'!$A$4:$O$81</definedName>
    <definedName name="_xlnm.Print_Area" localSheetId="0">'Сведения о ходе реализации М(Р)'!$A$1:$O$470</definedName>
  </definedNames>
  <calcPr calcId="152511"/>
</workbook>
</file>

<file path=xl/calcChain.xml><?xml version="1.0" encoding="utf-8"?>
<calcChain xmlns="http://schemas.openxmlformats.org/spreadsheetml/2006/main">
  <c r="L9" i="12" l="1"/>
  <c r="L8" i="12"/>
  <c r="L7" i="12"/>
  <c r="L13" i="12"/>
  <c r="L12" i="12"/>
  <c r="L14" i="12"/>
  <c r="F291" i="12"/>
  <c r="F292" i="12"/>
  <c r="F293" i="12"/>
  <c r="E291" i="12"/>
  <c r="E292" i="12"/>
  <c r="E293" i="12"/>
  <c r="E290" i="12"/>
  <c r="F290" i="12"/>
  <c r="F13" i="12" l="1"/>
  <c r="F14" i="12"/>
  <c r="F15" i="12"/>
  <c r="E13" i="12"/>
  <c r="E14" i="12"/>
  <c r="E15" i="12"/>
  <c r="E12" i="12"/>
  <c r="F12" i="12"/>
  <c r="F23" i="12"/>
  <c r="F24" i="12"/>
  <c r="F25" i="12"/>
  <c r="E23" i="12"/>
  <c r="E24" i="12"/>
  <c r="E25" i="12"/>
  <c r="E22" i="12"/>
  <c r="F22" i="12"/>
  <c r="F28" i="12"/>
  <c r="F29" i="12"/>
  <c r="F30" i="12"/>
  <c r="E28" i="12"/>
  <c r="E29" i="12"/>
  <c r="E30" i="12"/>
  <c r="E27" i="12"/>
  <c r="F27" i="12"/>
  <c r="G158" i="12" l="1"/>
  <c r="G157" i="12"/>
  <c r="G156" i="12"/>
  <c r="G155" i="12"/>
  <c r="G152" i="12"/>
  <c r="G151" i="12"/>
  <c r="G150" i="12"/>
  <c r="G149" i="12"/>
  <c r="G146" i="12"/>
  <c r="G145" i="12"/>
  <c r="G144" i="12"/>
  <c r="G143" i="12"/>
  <c r="G140" i="12"/>
  <c r="G139" i="12"/>
  <c r="G138" i="12"/>
  <c r="G137" i="12"/>
  <c r="G134" i="12"/>
  <c r="G133" i="12"/>
  <c r="G132" i="12"/>
  <c r="G131" i="12"/>
  <c r="G128" i="12"/>
  <c r="G127" i="12"/>
  <c r="G126" i="12"/>
  <c r="G125" i="12"/>
  <c r="G122" i="12"/>
  <c r="G121" i="12"/>
  <c r="G120" i="12"/>
  <c r="G119" i="12"/>
  <c r="G116" i="12"/>
  <c r="G115" i="12"/>
  <c r="G114" i="12"/>
  <c r="G113" i="12"/>
  <c r="G110" i="12"/>
  <c r="G109" i="12"/>
  <c r="G108" i="12"/>
  <c r="G107" i="12"/>
  <c r="G98" i="12"/>
  <c r="G97" i="12"/>
  <c r="G96" i="12"/>
  <c r="G95" i="12"/>
  <c r="G92" i="12"/>
  <c r="G91" i="12"/>
  <c r="G90" i="12"/>
  <c r="G89" i="12"/>
  <c r="G74" i="12"/>
  <c r="G73" i="12"/>
  <c r="G72" i="12"/>
  <c r="G71" i="12"/>
  <c r="G68" i="12"/>
  <c r="G67" i="12"/>
  <c r="G66" i="12"/>
  <c r="G65" i="12"/>
  <c r="G59" i="12"/>
  <c r="G60" i="12"/>
  <c r="G61" i="12"/>
  <c r="G62" i="12"/>
  <c r="F18" i="12"/>
  <c r="F19" i="12"/>
  <c r="F20" i="12"/>
  <c r="E18" i="12"/>
  <c r="E19" i="12"/>
  <c r="E20" i="12"/>
  <c r="E17" i="12"/>
  <c r="F17" i="12"/>
  <c r="F204" i="12" l="1"/>
  <c r="F205" i="12"/>
  <c r="F206" i="12"/>
  <c r="G206" i="12" s="1"/>
  <c r="E204" i="12"/>
  <c r="E205" i="12"/>
  <c r="E206" i="12"/>
  <c r="E203" i="12"/>
  <c r="F203" i="12"/>
  <c r="D204" i="12"/>
  <c r="D205" i="12"/>
  <c r="G205" i="12" s="1"/>
  <c r="D206" i="12"/>
  <c r="G287" i="12"/>
  <c r="G286" i="12"/>
  <c r="G285" i="12"/>
  <c r="G284" i="12"/>
  <c r="G280" i="12"/>
  <c r="G279" i="12"/>
  <c r="G278" i="12"/>
  <c r="G277" i="12"/>
  <c r="G274" i="12"/>
  <c r="G273" i="12"/>
  <c r="G272" i="12"/>
  <c r="G271" i="12"/>
  <c r="G268" i="12"/>
  <c r="G267" i="12"/>
  <c r="G266" i="12"/>
  <c r="G265" i="12"/>
  <c r="G262" i="12"/>
  <c r="G261" i="12"/>
  <c r="G260" i="12"/>
  <c r="G259" i="12"/>
  <c r="G254" i="12"/>
  <c r="G253" i="12"/>
  <c r="G252" i="12"/>
  <c r="G251" i="12"/>
  <c r="G247" i="12"/>
  <c r="G246" i="12"/>
  <c r="G245" i="12"/>
  <c r="G244" i="12"/>
  <c r="G240" i="12"/>
  <c r="G239" i="12"/>
  <c r="G238" i="12"/>
  <c r="G237" i="12"/>
  <c r="G234" i="12"/>
  <c r="G233" i="12"/>
  <c r="G232" i="12"/>
  <c r="G231" i="12"/>
  <c r="G227" i="12"/>
  <c r="G226" i="12"/>
  <c r="G225" i="12"/>
  <c r="G224" i="12"/>
  <c r="G220" i="12"/>
  <c r="G219" i="12"/>
  <c r="G218" i="12"/>
  <c r="G217" i="12"/>
  <c r="G211" i="12"/>
  <c r="G212" i="12"/>
  <c r="G213" i="12"/>
  <c r="G214" i="12"/>
  <c r="G204" i="12"/>
  <c r="G296" i="12" l="1"/>
  <c r="G297" i="12"/>
  <c r="G298" i="12"/>
  <c r="G299" i="12"/>
  <c r="L39" i="12" l="1"/>
  <c r="L38" i="12"/>
  <c r="L37" i="12"/>
  <c r="F56" i="12"/>
  <c r="F55" i="12"/>
  <c r="F54" i="12"/>
  <c r="F53" i="12"/>
  <c r="D56" i="12"/>
  <c r="D55" i="12"/>
  <c r="D54" i="12"/>
  <c r="D53" i="12"/>
  <c r="E56" i="12"/>
  <c r="E55" i="12"/>
  <c r="E54" i="12"/>
  <c r="E53" i="12"/>
  <c r="F33" i="12"/>
  <c r="F34" i="12"/>
  <c r="F35" i="12"/>
  <c r="E33" i="12"/>
  <c r="E34" i="12"/>
  <c r="E35" i="12"/>
  <c r="E32" i="12"/>
  <c r="F32" i="12"/>
  <c r="D33" i="12"/>
  <c r="D34" i="12"/>
  <c r="D35" i="12"/>
  <c r="G176" i="12"/>
  <c r="G175" i="12"/>
  <c r="G174" i="12"/>
  <c r="G173" i="12"/>
  <c r="G182" i="12"/>
  <c r="G181" i="12"/>
  <c r="G180" i="12"/>
  <c r="G179" i="12"/>
  <c r="G200" i="12"/>
  <c r="G199" i="12"/>
  <c r="G198" i="12"/>
  <c r="G197" i="12"/>
  <c r="G194" i="12"/>
  <c r="G193" i="12"/>
  <c r="G192" i="12"/>
  <c r="G191" i="12"/>
  <c r="G185" i="12"/>
  <c r="G186" i="12"/>
  <c r="G187" i="12"/>
  <c r="G188" i="12"/>
  <c r="G34" i="12" l="1"/>
  <c r="G55" i="12"/>
  <c r="G33" i="12"/>
  <c r="G35" i="12"/>
  <c r="G56" i="12"/>
  <c r="G53" i="12"/>
  <c r="G54" i="12"/>
  <c r="F394" i="12"/>
  <c r="F395" i="12"/>
  <c r="F396" i="12"/>
  <c r="E394" i="12"/>
  <c r="E395" i="12"/>
  <c r="E396" i="12"/>
  <c r="E393" i="12"/>
  <c r="F393" i="12"/>
  <c r="D394" i="12"/>
  <c r="D395" i="12"/>
  <c r="D396" i="12"/>
  <c r="F432" i="12" l="1"/>
  <c r="F43" i="12" s="1"/>
  <c r="F433" i="12"/>
  <c r="F44" i="12" s="1"/>
  <c r="F434" i="12"/>
  <c r="F45" i="12" s="1"/>
  <c r="E432" i="12"/>
  <c r="E43" i="12" s="1"/>
  <c r="E433" i="12"/>
  <c r="E44" i="12" s="1"/>
  <c r="E434" i="12"/>
  <c r="E45" i="12" s="1"/>
  <c r="D432" i="12"/>
  <c r="D433" i="12"/>
  <c r="D434" i="12"/>
  <c r="E437" i="12"/>
  <c r="F437" i="12" s="1"/>
  <c r="G437" i="12" s="1"/>
  <c r="G440" i="12"/>
  <c r="G439" i="12"/>
  <c r="G438" i="12"/>
  <c r="E431" i="12" l="1"/>
  <c r="E42" i="12" s="1"/>
  <c r="G434" i="12"/>
  <c r="G432" i="12"/>
  <c r="F431" i="12"/>
  <c r="F42" i="12" s="1"/>
  <c r="G433" i="12"/>
  <c r="G428" i="12" l="1"/>
  <c r="G427" i="12"/>
  <c r="G426" i="12"/>
  <c r="G425" i="12"/>
  <c r="G423" i="12"/>
  <c r="G422" i="12"/>
  <c r="G421" i="12"/>
  <c r="G420" i="12"/>
  <c r="G414" i="12"/>
  <c r="G415" i="12"/>
  <c r="G416" i="12"/>
  <c r="G417" i="12"/>
  <c r="G399" i="12"/>
  <c r="G400" i="12"/>
  <c r="G401" i="12"/>
  <c r="G402" i="12"/>
  <c r="G404" i="12"/>
  <c r="G405" i="12"/>
  <c r="G406" i="12"/>
  <c r="G407" i="12"/>
  <c r="G409" i="12"/>
  <c r="G410" i="12"/>
  <c r="G411" i="12"/>
  <c r="G412" i="12"/>
  <c r="F368" i="12"/>
  <c r="F369" i="12"/>
  <c r="F370" i="12"/>
  <c r="E368" i="12"/>
  <c r="E369" i="12"/>
  <c r="E370" i="12"/>
  <c r="D368" i="12"/>
  <c r="D369" i="12"/>
  <c r="D370" i="12"/>
  <c r="E367" i="12"/>
  <c r="F367" i="12"/>
  <c r="F306" i="12"/>
  <c r="F307" i="12"/>
  <c r="F308" i="12"/>
  <c r="E306" i="12"/>
  <c r="E307" i="12"/>
  <c r="E308" i="12"/>
  <c r="D306" i="12"/>
  <c r="D307" i="12"/>
  <c r="D308" i="12"/>
  <c r="E305" i="12"/>
  <c r="F305" i="12"/>
  <c r="F331" i="12"/>
  <c r="F332" i="12"/>
  <c r="F39" i="12" s="1"/>
  <c r="F333" i="12"/>
  <c r="E331" i="12"/>
  <c r="E332" i="12"/>
  <c r="E333" i="12"/>
  <c r="E40" i="12" s="1"/>
  <c r="D331" i="12"/>
  <c r="D332" i="12"/>
  <c r="D333" i="12"/>
  <c r="E330" i="12"/>
  <c r="E37" i="12" s="1"/>
  <c r="F330" i="12"/>
  <c r="F350" i="12"/>
  <c r="F351" i="12"/>
  <c r="F352" i="12"/>
  <c r="E350" i="12"/>
  <c r="E351" i="12"/>
  <c r="E352" i="12"/>
  <c r="D350" i="12"/>
  <c r="D351" i="12"/>
  <c r="D352" i="12"/>
  <c r="E349" i="12"/>
  <c r="F349" i="12"/>
  <c r="G376" i="12"/>
  <c r="G375" i="12"/>
  <c r="G374" i="12"/>
  <c r="G373" i="12"/>
  <c r="G386" i="12"/>
  <c r="G387" i="12"/>
  <c r="G388" i="12"/>
  <c r="G389" i="12"/>
  <c r="D39" i="12" l="1"/>
  <c r="E38" i="12"/>
  <c r="F37" i="12"/>
  <c r="D38" i="12"/>
  <c r="F40" i="12"/>
  <c r="D40" i="12"/>
  <c r="E39" i="12"/>
  <c r="F38" i="12"/>
  <c r="G369" i="12"/>
  <c r="G368" i="12"/>
  <c r="G370" i="12"/>
  <c r="F319" i="12"/>
  <c r="F320" i="12"/>
  <c r="F321" i="12"/>
  <c r="E319" i="12"/>
  <c r="E320" i="12"/>
  <c r="E321" i="12"/>
  <c r="D319" i="12"/>
  <c r="D320" i="12"/>
  <c r="D321" i="12"/>
  <c r="E318" i="12"/>
  <c r="F318" i="12"/>
  <c r="G314" i="12" l="1"/>
  <c r="G313" i="12"/>
  <c r="G312" i="12"/>
  <c r="G311" i="12"/>
  <c r="G321" i="12" l="1"/>
  <c r="G320" i="12"/>
  <c r="G319" i="12"/>
  <c r="G345" i="12" l="1"/>
  <c r="G344" i="12"/>
  <c r="G343" i="12"/>
  <c r="G342" i="12"/>
  <c r="G336" i="12"/>
  <c r="G337" i="12"/>
  <c r="G338" i="12"/>
  <c r="G339" i="12"/>
  <c r="G354" i="12" l="1"/>
  <c r="G355" i="12"/>
  <c r="G356" i="12"/>
  <c r="G357" i="12"/>
  <c r="G359" i="12"/>
  <c r="G360" i="12"/>
  <c r="G361" i="12"/>
  <c r="G362" i="12"/>
  <c r="G442" i="12"/>
  <c r="G443" i="12"/>
  <c r="G444" i="12"/>
  <c r="G445" i="12"/>
  <c r="G447" i="12"/>
  <c r="G448" i="12"/>
  <c r="G449" i="12"/>
  <c r="G450" i="12"/>
  <c r="G452" i="12"/>
  <c r="G453" i="12"/>
  <c r="G454" i="12"/>
  <c r="G455" i="12"/>
  <c r="G457" i="12"/>
  <c r="G458" i="12"/>
  <c r="G459" i="12"/>
  <c r="G460" i="12"/>
  <c r="G324" i="12" l="1"/>
  <c r="G325" i="12"/>
  <c r="G326" i="12"/>
  <c r="G327" i="12"/>
  <c r="G77" i="12" l="1"/>
  <c r="G78" i="12"/>
  <c r="G79" i="12"/>
  <c r="G80" i="12"/>
  <c r="G379" i="12" l="1"/>
  <c r="G380" i="12"/>
  <c r="G381" i="12"/>
  <c r="G382" i="12"/>
  <c r="I11" i="18" l="1"/>
  <c r="J11" i="18"/>
  <c r="J6" i="18" s="1"/>
  <c r="K11" i="18"/>
  <c r="L11" i="18"/>
  <c r="L6" i="18" s="1"/>
  <c r="M11" i="18"/>
  <c r="I12" i="18"/>
  <c r="I7" i="18" s="1"/>
  <c r="J12" i="18"/>
  <c r="K12" i="18"/>
  <c r="L12" i="18"/>
  <c r="N12" i="18" s="1"/>
  <c r="M12" i="18"/>
  <c r="I13" i="18"/>
  <c r="J13" i="18"/>
  <c r="K13" i="18"/>
  <c r="L13" i="18"/>
  <c r="N13" i="18" s="1"/>
  <c r="M13" i="18"/>
  <c r="I14" i="18"/>
  <c r="I9" i="18" s="1"/>
  <c r="J14" i="18"/>
  <c r="J9" i="18" s="1"/>
  <c r="K14" i="18"/>
  <c r="L14" i="18"/>
  <c r="N14" i="18" s="1"/>
  <c r="M14" i="18"/>
  <c r="H12" i="18"/>
  <c r="H7" i="18" s="1"/>
  <c r="H13" i="18"/>
  <c r="H8" i="18" s="1"/>
  <c r="H14" i="18"/>
  <c r="H9" i="18" s="1"/>
  <c r="H11" i="18"/>
  <c r="N11" i="18"/>
  <c r="N16" i="18"/>
  <c r="N17" i="18"/>
  <c r="N18" i="18"/>
  <c r="N19" i="18"/>
  <c r="I15" i="18"/>
  <c r="J15" i="18"/>
  <c r="K15" i="18"/>
  <c r="L15" i="18"/>
  <c r="M15" i="18"/>
  <c r="H15" i="18"/>
  <c r="K9" i="18"/>
  <c r="K8" i="18"/>
  <c r="J8" i="18"/>
  <c r="I8" i="18"/>
  <c r="K7" i="18"/>
  <c r="J7" i="18"/>
  <c r="K6" i="18"/>
  <c r="I6" i="18"/>
  <c r="K10" i="18"/>
  <c r="L9" i="18"/>
  <c r="L7" i="18"/>
  <c r="N7" i="18" s="1"/>
  <c r="P15" i="18" l="1"/>
  <c r="O15" i="18"/>
  <c r="N15" i="18"/>
  <c r="N9" i="18"/>
  <c r="N6" i="18"/>
  <c r="L8" i="18"/>
  <c r="N8" i="18" s="1"/>
  <c r="H10" i="18"/>
  <c r="L10" i="18"/>
  <c r="N10" i="18" s="1"/>
  <c r="L5" i="18"/>
  <c r="N5" i="18" s="1"/>
  <c r="J10" i="18"/>
  <c r="H6" i="18"/>
  <c r="H5" i="18" s="1"/>
  <c r="J5" i="18"/>
  <c r="I5" i="18"/>
  <c r="K5" i="18"/>
  <c r="I10" i="18"/>
  <c r="D13" i="12" l="1"/>
  <c r="G13" i="12" s="1"/>
  <c r="D14" i="12"/>
  <c r="G14" i="12" s="1"/>
  <c r="D15" i="12"/>
  <c r="G15" i="12" s="1"/>
  <c r="D12" i="12"/>
  <c r="G12" i="12" s="1"/>
  <c r="E11" i="12"/>
  <c r="F11" i="12"/>
  <c r="E21" i="12"/>
  <c r="F21" i="12"/>
  <c r="D22" i="12"/>
  <c r="G22" i="12" s="1"/>
  <c r="D23" i="12"/>
  <c r="G23" i="12" s="1"/>
  <c r="D24" i="12"/>
  <c r="G24" i="12" s="1"/>
  <c r="D25" i="12"/>
  <c r="G25" i="12" s="1"/>
  <c r="E36" i="12"/>
  <c r="F36" i="12"/>
  <c r="E16" i="12"/>
  <c r="F16" i="12"/>
  <c r="D18" i="12"/>
  <c r="G18" i="12" s="1"/>
  <c r="D19" i="12"/>
  <c r="G19" i="12" s="1"/>
  <c r="D20" i="12"/>
  <c r="G20" i="12" s="1"/>
  <c r="D17" i="12"/>
  <c r="G17" i="12" s="1"/>
  <c r="E31" i="12"/>
  <c r="F31" i="12"/>
  <c r="D32" i="12"/>
  <c r="G32" i="12" s="1"/>
  <c r="E26" i="12"/>
  <c r="F26" i="12"/>
  <c r="D28" i="12"/>
  <c r="G28" i="12" s="1"/>
  <c r="D29" i="12"/>
  <c r="G29" i="12" s="1"/>
  <c r="D30" i="12"/>
  <c r="G30" i="12" s="1"/>
  <c r="D27" i="12"/>
  <c r="G27" i="12" s="1"/>
  <c r="D21" i="12" l="1"/>
  <c r="G21" i="12" s="1"/>
  <c r="D26" i="12"/>
  <c r="G26" i="12" s="1"/>
  <c r="D16" i="12"/>
  <c r="G16" i="12" s="1"/>
  <c r="D31" i="12"/>
  <c r="G31" i="12" s="1"/>
  <c r="D11" i="12"/>
  <c r="G11" i="12" s="1"/>
  <c r="E41" i="12"/>
  <c r="F41" i="12"/>
  <c r="D43" i="12" l="1"/>
  <c r="G43" i="12" s="1"/>
  <c r="D44" i="12"/>
  <c r="G44" i="12" s="1"/>
  <c r="D45" i="12"/>
  <c r="G45" i="12" s="1"/>
  <c r="D431" i="12"/>
  <c r="D42" i="12" s="1"/>
  <c r="E456" i="12"/>
  <c r="F456" i="12"/>
  <c r="D456" i="12"/>
  <c r="E451" i="12"/>
  <c r="F451" i="12"/>
  <c r="D451" i="12"/>
  <c r="E446" i="12"/>
  <c r="F446" i="12"/>
  <c r="G446" i="12" s="1"/>
  <c r="D446" i="12"/>
  <c r="E441" i="12"/>
  <c r="F441" i="12"/>
  <c r="D441" i="12"/>
  <c r="F436" i="12"/>
  <c r="E436" i="12"/>
  <c r="D436" i="12"/>
  <c r="F430" i="12"/>
  <c r="E430" i="12"/>
  <c r="L430" i="12"/>
  <c r="D393" i="12"/>
  <c r="D41" i="12" l="1"/>
  <c r="G41" i="12" s="1"/>
  <c r="G42" i="12"/>
  <c r="G441" i="12"/>
  <c r="G456" i="12"/>
  <c r="G451" i="12"/>
  <c r="G431" i="12"/>
  <c r="G436" i="12"/>
  <c r="D430" i="12"/>
  <c r="G430" i="12" s="1"/>
  <c r="F424" i="12"/>
  <c r="E424" i="12"/>
  <c r="D424" i="12"/>
  <c r="F419" i="12"/>
  <c r="E419" i="12"/>
  <c r="D419" i="12"/>
  <c r="F413" i="12"/>
  <c r="E413" i="12"/>
  <c r="D413" i="12"/>
  <c r="F408" i="12"/>
  <c r="E408" i="12"/>
  <c r="D408" i="12"/>
  <c r="F403" i="12"/>
  <c r="E403" i="12"/>
  <c r="D403" i="12"/>
  <c r="F398" i="12"/>
  <c r="E398" i="12"/>
  <c r="D398" i="12"/>
  <c r="G396" i="12"/>
  <c r="G395" i="12"/>
  <c r="G394" i="12"/>
  <c r="G393" i="12"/>
  <c r="L392" i="12"/>
  <c r="D367" i="12"/>
  <c r="G367" i="12" s="1"/>
  <c r="F385" i="12"/>
  <c r="E385" i="12"/>
  <c r="D385" i="12"/>
  <c r="F378" i="12"/>
  <c r="E378" i="12"/>
  <c r="D378" i="12"/>
  <c r="F372" i="12"/>
  <c r="E372" i="12"/>
  <c r="D372" i="12"/>
  <c r="L366" i="12"/>
  <c r="D349" i="12"/>
  <c r="F358" i="12"/>
  <c r="E358" i="12"/>
  <c r="D358" i="12"/>
  <c r="F353" i="12"/>
  <c r="E353" i="12"/>
  <c r="D353" i="12"/>
  <c r="G351" i="12"/>
  <c r="G349" i="12"/>
  <c r="L348" i="12"/>
  <c r="D330" i="12"/>
  <c r="F341" i="12"/>
  <c r="E341" i="12"/>
  <c r="D341" i="12"/>
  <c r="F335" i="12"/>
  <c r="E335" i="12"/>
  <c r="D335" i="12"/>
  <c r="G333" i="12"/>
  <c r="G330" i="12"/>
  <c r="L329" i="12"/>
  <c r="F323" i="12"/>
  <c r="E323" i="12"/>
  <c r="D323" i="12"/>
  <c r="D318" i="12"/>
  <c r="G318" i="12" s="1"/>
  <c r="L317" i="12"/>
  <c r="D305" i="12"/>
  <c r="D291" i="12"/>
  <c r="D292" i="12"/>
  <c r="D293" i="12"/>
  <c r="D290" i="12"/>
  <c r="F310" i="12"/>
  <c r="E310" i="12"/>
  <c r="D310" i="12"/>
  <c r="G308" i="12"/>
  <c r="G307" i="12"/>
  <c r="G306" i="12"/>
  <c r="L304" i="12"/>
  <c r="F295" i="12"/>
  <c r="E295" i="12"/>
  <c r="D295" i="12"/>
  <c r="G293" i="12"/>
  <c r="L289" i="12"/>
  <c r="D203" i="12"/>
  <c r="G203" i="12" s="1"/>
  <c r="D264" i="12"/>
  <c r="D258" i="12"/>
  <c r="F283" i="12"/>
  <c r="G283" i="12" s="1"/>
  <c r="E283" i="12"/>
  <c r="D283" i="12"/>
  <c r="F276" i="12"/>
  <c r="E276" i="12"/>
  <c r="D276" i="12"/>
  <c r="F270" i="12"/>
  <c r="E270" i="12"/>
  <c r="D270" i="12"/>
  <c r="F264" i="12"/>
  <c r="G264" i="12" s="1"/>
  <c r="E264" i="12"/>
  <c r="F258" i="12"/>
  <c r="G258" i="12" s="1"/>
  <c r="E258" i="12"/>
  <c r="F250" i="12"/>
  <c r="E250" i="12"/>
  <c r="D250" i="12"/>
  <c r="F243" i="12"/>
  <c r="G243" i="12" s="1"/>
  <c r="E243" i="12"/>
  <c r="D243" i="12"/>
  <c r="F236" i="12"/>
  <c r="E236" i="12"/>
  <c r="D236" i="12"/>
  <c r="F230" i="12"/>
  <c r="E230" i="12"/>
  <c r="D230" i="12"/>
  <c r="F223" i="12"/>
  <c r="E223" i="12"/>
  <c r="D223" i="12"/>
  <c r="F216" i="12"/>
  <c r="G216" i="12" s="1"/>
  <c r="E216" i="12"/>
  <c r="D216" i="12"/>
  <c r="F210" i="12"/>
  <c r="E210" i="12"/>
  <c r="D210" i="12"/>
  <c r="L202" i="12"/>
  <c r="D164" i="12"/>
  <c r="F196" i="12"/>
  <c r="E196" i="12"/>
  <c r="D196" i="12"/>
  <c r="F190" i="12"/>
  <c r="E190" i="12"/>
  <c r="D190" i="12"/>
  <c r="F184" i="12"/>
  <c r="E184" i="12"/>
  <c r="D184" i="12"/>
  <c r="F178" i="12"/>
  <c r="E178" i="12"/>
  <c r="D178" i="12"/>
  <c r="F172" i="12"/>
  <c r="E172" i="12"/>
  <c r="D172" i="12"/>
  <c r="F164" i="12"/>
  <c r="G164" i="12" s="1"/>
  <c r="E164" i="12"/>
  <c r="F163" i="12"/>
  <c r="E163" i="12"/>
  <c r="D163" i="12"/>
  <c r="F162" i="12"/>
  <c r="E162" i="12"/>
  <c r="D162" i="12"/>
  <c r="F161" i="12"/>
  <c r="E161" i="12"/>
  <c r="D161" i="12"/>
  <c r="L160" i="12"/>
  <c r="D102" i="12"/>
  <c r="E102" i="12"/>
  <c r="F102" i="12"/>
  <c r="D103" i="12"/>
  <c r="E103" i="12"/>
  <c r="F103" i="12"/>
  <c r="D104" i="12"/>
  <c r="E104" i="12"/>
  <c r="F104" i="12"/>
  <c r="E101" i="12"/>
  <c r="F101" i="12"/>
  <c r="D101" i="12"/>
  <c r="D84" i="12"/>
  <c r="E84" i="12"/>
  <c r="F84" i="12"/>
  <c r="D85" i="12"/>
  <c r="E85" i="12"/>
  <c r="F85" i="12"/>
  <c r="G85" i="12" s="1"/>
  <c r="D86" i="12"/>
  <c r="E86" i="12"/>
  <c r="F86" i="12"/>
  <c r="E83" i="12"/>
  <c r="F83" i="12"/>
  <c r="D83" i="12"/>
  <c r="F142" i="12"/>
  <c r="E142" i="12"/>
  <c r="D142" i="12"/>
  <c r="F136" i="12"/>
  <c r="E136" i="12"/>
  <c r="D136" i="12"/>
  <c r="F130" i="12"/>
  <c r="E130" i="12"/>
  <c r="D130" i="12"/>
  <c r="F148" i="12"/>
  <c r="G148" i="12" s="1"/>
  <c r="E148" i="12"/>
  <c r="D148" i="12"/>
  <c r="F106" i="12"/>
  <c r="E106" i="12"/>
  <c r="D106" i="12"/>
  <c r="F118" i="12"/>
  <c r="E118" i="12"/>
  <c r="D118" i="12"/>
  <c r="F112" i="12"/>
  <c r="E112" i="12"/>
  <c r="D112" i="12"/>
  <c r="O105" i="12"/>
  <c r="M105" i="12"/>
  <c r="L105" i="12"/>
  <c r="J105" i="12"/>
  <c r="K105" i="12"/>
  <c r="I105" i="12"/>
  <c r="F154" i="12"/>
  <c r="E154" i="12"/>
  <c r="D154" i="12"/>
  <c r="F124" i="12"/>
  <c r="E124" i="12"/>
  <c r="D124" i="12"/>
  <c r="L100" i="12"/>
  <c r="O87" i="12"/>
  <c r="L87" i="12"/>
  <c r="M87" i="12"/>
  <c r="K87" i="12"/>
  <c r="J87" i="12"/>
  <c r="I87" i="12"/>
  <c r="F94" i="12"/>
  <c r="E94" i="12"/>
  <c r="D94" i="12"/>
  <c r="F88" i="12"/>
  <c r="E88" i="12"/>
  <c r="D88" i="12"/>
  <c r="L82" i="12"/>
  <c r="G223" i="12" l="1"/>
  <c r="G250" i="12"/>
  <c r="G124" i="12"/>
  <c r="G112" i="12"/>
  <c r="G130" i="12"/>
  <c r="G83" i="12"/>
  <c r="G84" i="12"/>
  <c r="D37" i="12"/>
  <c r="G37" i="12" s="1"/>
  <c r="G163" i="12"/>
  <c r="G178" i="12"/>
  <c r="G295" i="12"/>
  <c r="G292" i="12"/>
  <c r="E7" i="12"/>
  <c r="E8" i="12"/>
  <c r="F10" i="12"/>
  <c r="E9" i="12"/>
  <c r="E10" i="12"/>
  <c r="G102" i="12"/>
  <c r="F8" i="12"/>
  <c r="G103" i="12"/>
  <c r="F9" i="12"/>
  <c r="G101" i="12"/>
  <c r="F7" i="12"/>
  <c r="G106" i="12"/>
  <c r="G142" i="12"/>
  <c r="G104" i="12"/>
  <c r="G154" i="12"/>
  <c r="G118" i="12"/>
  <c r="G136" i="12"/>
  <c r="G94" i="12"/>
  <c r="G86" i="12"/>
  <c r="G88" i="12"/>
  <c r="G184" i="12"/>
  <c r="G210" i="12"/>
  <c r="G236" i="12"/>
  <c r="G276" i="12"/>
  <c r="G230" i="12"/>
  <c r="G270" i="12"/>
  <c r="G291" i="12"/>
  <c r="G290" i="12"/>
  <c r="G162" i="12"/>
  <c r="G172" i="12"/>
  <c r="G196" i="12"/>
  <c r="G161" i="12"/>
  <c r="G190" i="12"/>
  <c r="G385" i="12"/>
  <c r="G403" i="12"/>
  <c r="G424" i="12"/>
  <c r="G408" i="12"/>
  <c r="G398" i="12"/>
  <c r="G419" i="12"/>
  <c r="G353" i="12"/>
  <c r="G413" i="12"/>
  <c r="G378" i="12"/>
  <c r="G372" i="12"/>
  <c r="G310" i="12"/>
  <c r="G305" i="12"/>
  <c r="G332" i="12"/>
  <c r="G341" i="12"/>
  <c r="D10" i="12"/>
  <c r="G335" i="12"/>
  <c r="G358" i="12"/>
  <c r="G352" i="12"/>
  <c r="G40" i="12"/>
  <c r="G350" i="12"/>
  <c r="G331" i="12"/>
  <c r="G323" i="12"/>
  <c r="G38" i="12"/>
  <c r="G39" i="12"/>
  <c r="D8" i="12"/>
  <c r="D7" i="12"/>
  <c r="D9" i="12"/>
  <c r="F392" i="12"/>
  <c r="D392" i="12"/>
  <c r="F366" i="12"/>
  <c r="E392" i="12"/>
  <c r="E366" i="12"/>
  <c r="D366" i="12"/>
  <c r="E348" i="12"/>
  <c r="F348" i="12"/>
  <c r="D348" i="12"/>
  <c r="D329" i="12"/>
  <c r="E329" i="12"/>
  <c r="F329" i="12"/>
  <c r="F304" i="12"/>
  <c r="E317" i="12"/>
  <c r="F317" i="12"/>
  <c r="D317" i="12"/>
  <c r="E289" i="12"/>
  <c r="D304" i="12"/>
  <c r="F289" i="12"/>
  <c r="E304" i="12"/>
  <c r="D289" i="12"/>
  <c r="E100" i="12"/>
  <c r="E202" i="12"/>
  <c r="E82" i="12"/>
  <c r="F202" i="12"/>
  <c r="D202" i="12"/>
  <c r="F160" i="12"/>
  <c r="D82" i="12"/>
  <c r="D100" i="12"/>
  <c r="E160" i="12"/>
  <c r="D160" i="12"/>
  <c r="F100" i="12"/>
  <c r="F82" i="12"/>
  <c r="E76" i="12"/>
  <c r="F76" i="12"/>
  <c r="D76" i="12"/>
  <c r="E70" i="12"/>
  <c r="F70" i="12"/>
  <c r="D70" i="12"/>
  <c r="E64" i="12"/>
  <c r="F64" i="12"/>
  <c r="D64" i="12"/>
  <c r="G100" i="12" l="1"/>
  <c r="G8" i="12"/>
  <c r="G7" i="12"/>
  <c r="G10" i="12"/>
  <c r="G9" i="12"/>
  <c r="G82" i="12"/>
  <c r="G70" i="12"/>
  <c r="G64" i="12"/>
  <c r="G202" i="12"/>
  <c r="G289" i="12"/>
  <c r="G160" i="12"/>
  <c r="G366" i="12"/>
  <c r="G392" i="12"/>
  <c r="G76" i="12"/>
  <c r="G329" i="12"/>
  <c r="G348" i="12"/>
  <c r="G304" i="12"/>
  <c r="D36" i="12"/>
  <c r="G36" i="12" s="1"/>
  <c r="G317" i="12"/>
  <c r="E58" i="12"/>
  <c r="F58" i="12"/>
  <c r="D58" i="12"/>
  <c r="O57" i="12"/>
  <c r="M57" i="12"/>
  <c r="L57" i="12"/>
  <c r="K57" i="12"/>
  <c r="J57" i="12"/>
  <c r="I57" i="12"/>
  <c r="L52" i="12"/>
  <c r="E52" i="12"/>
  <c r="F52" i="12"/>
  <c r="D52" i="12"/>
  <c r="L41" i="12"/>
  <c r="L36" i="12"/>
  <c r="L31" i="12"/>
  <c r="L26" i="12"/>
  <c r="L21" i="12"/>
  <c r="L16" i="12"/>
  <c r="L11" i="12"/>
  <c r="L6" i="12"/>
  <c r="E6" i="12"/>
  <c r="F6" i="12"/>
  <c r="D6" i="12"/>
  <c r="G58" i="12" l="1"/>
  <c r="G6" i="12"/>
  <c r="G52" i="12"/>
</calcChain>
</file>

<file path=xl/sharedStrings.xml><?xml version="1.0" encoding="utf-8"?>
<sst xmlns="http://schemas.openxmlformats.org/spreadsheetml/2006/main" count="1573" uniqueCount="443">
  <si>
    <t xml:space="preserve"> № п/п</t>
  </si>
  <si>
    <t>Объемы и источники финансирования (тыс. рублей)</t>
  </si>
  <si>
    <t>Всего</t>
  </si>
  <si>
    <t>ФБ</t>
  </si>
  <si>
    <t>ВБС</t>
  </si>
  <si>
    <t>1.1</t>
  </si>
  <si>
    <t xml:space="preserve">Единица измерения
(по ОКЕИ)
</t>
  </si>
  <si>
    <t>1.1.1</t>
  </si>
  <si>
    <t>Вид подтвержда-ющего документа</t>
  </si>
  <si>
    <t>1</t>
  </si>
  <si>
    <t>План</t>
  </si>
  <si>
    <t xml:space="preserve">ОБ </t>
  </si>
  <si>
    <t>х</t>
  </si>
  <si>
    <t>Источник</t>
  </si>
  <si>
    <t>Государственная программа, цель, ответственный исполнитель/соисполнитель, структурный элемент, задача мероприятие (результат), контрольная точка</t>
  </si>
  <si>
    <t>Кассовое исполнение ГРБС</t>
  </si>
  <si>
    <t>Предусмотрено паспортом (запланировано)</t>
  </si>
  <si>
    <t>3</t>
  </si>
  <si>
    <t>5</t>
  </si>
  <si>
    <t>7</t>
  </si>
  <si>
    <t>9</t>
  </si>
  <si>
    <t>11</t>
  </si>
  <si>
    <t>МБ</t>
  </si>
  <si>
    <t>Количество мероприятий (результатов), всего, в т.ч.:</t>
  </si>
  <si>
    <t>*</t>
  </si>
  <si>
    <t>**</t>
  </si>
  <si>
    <t>Показатели целей государственной программы и задач структурных элементов. Описательная часть характеристики мероприятия (результата)</t>
  </si>
  <si>
    <t>Отклонение</t>
  </si>
  <si>
    <t>14</t>
  </si>
  <si>
    <t>Уровень показателя / 
Тип мероприятия (результата)</t>
  </si>
  <si>
    <t>Фактическое исполнение *</t>
  </si>
  <si>
    <t>***</t>
  </si>
  <si>
    <t xml:space="preserve">Объемы фактического исполнения указываются в соответствии с фактически понесенными расходами, объемами фактически выполненных работ, оказанных услуг, приобретенных товаров, принятых в установленном порядке конечными исполнителями мероприятий: исполнительными органами Мурманской области, администрациями муниципальных образований, физическими и юридическими лицами (включая получателей субсидий). По мероприятиям, предусматривающим оказание государственных услуг (выполнение работ), указывается кассовый расход подведомственных учреждений.
</t>
  </si>
  <si>
    <t>****</t>
  </si>
  <si>
    <t>Фактические результаты проделанной работы. 
Причины низкой степени освоения средств***,
недостижения и отклонения в значениях показателей и сроках наступления контрольных точек</t>
  </si>
  <si>
    <t>*****</t>
  </si>
  <si>
    <t>******</t>
  </si>
  <si>
    <t>Значение показателя / Значение мероприятия (результата), параметра характеристики мероприятия (результата) / Дата наступления контрольной точки</t>
  </si>
  <si>
    <t>Факт**</t>
  </si>
  <si>
    <t>Заполняется по состоянию на отчетную дату.</t>
  </si>
  <si>
    <t>Низкой считается степень освоения средств за 6 месяцев ниже 45 % от запланированного на отчетный год объема средств, за 9 месяцев - ниже 70 %, за отчетный год - ниже 95 %.</t>
  </si>
  <si>
    <t>Количество мероприятий (результатов), всего, в т.ч.****:</t>
  </si>
  <si>
    <t>*******</t>
  </si>
  <si>
    <t>Указывается при наличии.</t>
  </si>
  <si>
    <t>********</t>
  </si>
  <si>
    <t>Степень освоения средств, 
(((6)/(4))*100)</t>
  </si>
  <si>
    <t>Приложение № 14
к Положению</t>
  </si>
  <si>
    <t xml:space="preserve">2. </t>
  </si>
  <si>
    <t>Указывается значение мероприятия (результата), параметра характеристики мероприятия (результата) при наличии.</t>
  </si>
  <si>
    <t>Выполнены без отклонений от контрольных точек</t>
  </si>
  <si>
    <t>Выполнены с отклонениями от контрольных точек</t>
  </si>
  <si>
    <t>Мероприятия (результаты), контрольные точки у которых отсутствуют</t>
  </si>
  <si>
    <t xml:space="preserve">Государственная программа Мурманской области "Экономический потенциал"
</t>
  </si>
  <si>
    <t xml:space="preserve">Иной Региональный проект "Создание инженерной и туристской инфраструктуры в рамках концессионного соглашения при реализации инвестиционного проекта "Строительство туристического кластера в городе Мурманске"
</t>
  </si>
  <si>
    <t xml:space="preserve">Министерство развития Арктики и экономики Мурманской области
</t>
  </si>
  <si>
    <t xml:space="preserve">Министерство строительства Мурманской области
</t>
  </si>
  <si>
    <t xml:space="preserve">Министерство энергетики и жилищно-коммунального хозяйства Мурманской области
</t>
  </si>
  <si>
    <t xml:space="preserve">Министерство транспорта и дорожного хозяйства Мурманской области
</t>
  </si>
  <si>
    <t xml:space="preserve">Комитет по конкурентной политике Мурманской области
</t>
  </si>
  <si>
    <t xml:space="preserve">Комитет по туризму Мурманской области
</t>
  </si>
  <si>
    <t>Комитет по тарифному регулированию Мурманской области</t>
  </si>
  <si>
    <t xml:space="preserve">1. Цель государственной программы "Обеспечение устойчивого промышленного роста, деловой и инвестиционной активности бизнеса"
</t>
  </si>
  <si>
    <t>1.1 Индекс промышленного производства</t>
  </si>
  <si>
    <t>1.2 Объем инвестиций в основной капитал (без бюджетных средств)</t>
  </si>
  <si>
    <t>ГП</t>
  </si>
  <si>
    <t>процент</t>
  </si>
  <si>
    <t>млрд. рублей</t>
  </si>
  <si>
    <t xml:space="preserve">2. Цель государственной программы "Развитие сферы малого и среднего предпринимательства в Мурманской области"
</t>
  </si>
  <si>
    <t xml:space="preserve">3. Цель государственной программы "Создание благоприятных условий для осуществления международных и внешнеэкономических связей, межрегионального сотрудничества на территории Мурманской области"
</t>
  </si>
  <si>
    <t xml:space="preserve">4. Цель государственной программы "Повышение конкурентоспособности региональной индустрии туристско-рекреационных услуг"
</t>
  </si>
  <si>
    <t>2.1 Доля субъектов МСП, превысивших предельные значения для определения категорий субъектов МСП (микро-, малые, средние)</t>
  </si>
  <si>
    <t>ГП, ИРП</t>
  </si>
  <si>
    <t>ФП в НП, ГП</t>
  </si>
  <si>
    <t xml:space="preserve">3.1 Темп прироста внешнеторгового оборота Мурманской области
</t>
  </si>
  <si>
    <t>4.1 Объем туристского потока в Мурманской области</t>
  </si>
  <si>
    <t>4.2 Количество туристических поездок по территории Российской Федерации</t>
  </si>
  <si>
    <t>ГП РФ, РП, ГП</t>
  </si>
  <si>
    <t>тыс. человек</t>
  </si>
  <si>
    <t>миллион штук</t>
  </si>
  <si>
    <t>1. Задача "Реализация мероприятий по строительству, технологическому присоединению и обеспечению функционирования объектов туристической инфраструктуры"</t>
  </si>
  <si>
    <t>1.1 Объем туристского потока в Мурманской области</t>
  </si>
  <si>
    <t>единица</t>
  </si>
  <si>
    <t>Мероприятие (результат) "Обеспечено технологическое присоединение к сетям электроснабжения"</t>
  </si>
  <si>
    <t>Оказание услуг (выполнение работ)</t>
  </si>
  <si>
    <t>Иной документ</t>
  </si>
  <si>
    <t>Договор</t>
  </si>
  <si>
    <t>1.2</t>
  </si>
  <si>
    <t>Мероприятие (результат) «Обеспечено технологическое присоединение к сетям водоотведения»</t>
  </si>
  <si>
    <t>Контрольная точка 1.1.К.1 "Заключен договор на осуществление технологического присоединения"</t>
  </si>
  <si>
    <t>1.2.1</t>
  </si>
  <si>
    <t>Контрольная точка 1.2.К.1 "Заключен договор на осуществление технологического присоединения"</t>
  </si>
  <si>
    <t>1.3</t>
  </si>
  <si>
    <t xml:space="preserve">Мероприятие (результат) 
«Обеспечено технологическое присоединение к сетям водоснабжения»
</t>
  </si>
  <si>
    <t>1.3.1</t>
  </si>
  <si>
    <t>1.4</t>
  </si>
  <si>
    <t>1.4.1</t>
  </si>
  <si>
    <t>Мероприятие (результат) «Создан (построен) объект туристской инфраструктуры - Акватермальный комплекс»</t>
  </si>
  <si>
    <t>Строительство (реконструкция, техническое перевооружение, приобретение) объекта недвижимого имущества</t>
  </si>
  <si>
    <t>-</t>
  </si>
  <si>
    <t>Контрольная точка 1.3.К.1 "Заключен договор на осуществление технологического присоединения"</t>
  </si>
  <si>
    <t>Контрольная точка 1.4.К.1 "Получено разрешение на строительство"</t>
  </si>
  <si>
    <t>1.5</t>
  </si>
  <si>
    <t>Приобретение товаров, работ, услуг</t>
  </si>
  <si>
    <t>условная единица</t>
  </si>
  <si>
    <t>2</t>
  </si>
  <si>
    <t>1.5.1</t>
  </si>
  <si>
    <t xml:space="preserve">Иной Региональный проект "Количество туристических поездок по территории Российской Федерации
Создание инженерной инфраструктуры для обеспечения жилой, социальной и иной инфраструктурой проектов по развитию порта Мурманск"
</t>
  </si>
  <si>
    <t>1. Задача "Реализация мероприятий по технологическому присоединению объектов социальной инфраструктуры при реализации инвестиционных проектов по строительству угольного перегрузочного терминала «Лавна» и объектов «СМТК. ЗТЛУ"</t>
  </si>
  <si>
    <t>1.1 Объем инвестиций в основной капитал (без бюджетных средств)</t>
  </si>
  <si>
    <t>Мероприятие (результат) «Обеспечено технологическое присоединение к сетям электроснабжения объектов социальной инфраструктуры при реализации инвестиционных проектов по строительству угольного перегрузочного терминала «Лавна» и объектов «СМТК. ЗТЛУ»: Многоквартирные жилые дома со встроенными помещениями, автостоянка. 1, 2, 3 очереди»</t>
  </si>
  <si>
    <t>Мероприятие (результат) «Обеспечено технологическое присоединение к сетям теплоснабжения объектов социальной инфраструктуры при реализации инвестиционных проектов по строительству угольного перегрузочного терминала «Лавна» и объектов «СМТК. ЗТЛУ»: Многоквартирные жилые дома со встроенными помещениями, автостоянка. 1, 2, 3 очереди»</t>
  </si>
  <si>
    <t xml:space="preserve">Иной Региональный проект "Создание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туристско-рекреационной зоны по ул. Ботанический сад в городе Кировске ("Поле Умецкого")"
</t>
  </si>
  <si>
    <t>1. Задача "Реализация мероприятий по строительству сетей инженерно-технического обеспечения и технологическому присоединению к ним в районе туристско-рекреационной зоны по ул. Ботанический сад в городе Кировске; обеспечение транспортной доступности к объекту инженерной инфраструктуры"</t>
  </si>
  <si>
    <t>Мероприятие (результат) «Обеспечено строительство сетей и объектов электроснабжения»</t>
  </si>
  <si>
    <t>Мероприятие (результат) «Обеспечено строительство сетей водоснабжения»</t>
  </si>
  <si>
    <t>Мероприятие (результат) «Обеспечено строительство сетей водоотведения»</t>
  </si>
  <si>
    <t>Мероприятие (результат) «Обеспечено строительство сетей теплоснабжения»</t>
  </si>
  <si>
    <t>Мероприятие (результат) «Обеспечено строительство автодороги»</t>
  </si>
  <si>
    <t>Мероприятие (результат) «Обеспечено технологическое присоединение к сетям водоснабжения»</t>
  </si>
  <si>
    <t>1.6</t>
  </si>
  <si>
    <t>1.6.1</t>
  </si>
  <si>
    <t>1.7</t>
  </si>
  <si>
    <t>1.7.1</t>
  </si>
  <si>
    <t>1.8</t>
  </si>
  <si>
    <t>1.8.1</t>
  </si>
  <si>
    <t>1.9</t>
  </si>
  <si>
    <t>1.9.1</t>
  </si>
  <si>
    <t>Мероприятие (результат) «Обеспечено технологическое присоединение к сетям теплоснабжения»</t>
  </si>
  <si>
    <t>Мероприятие (результат) «Обеспечено технологическое присоединение к сетям электроснабжения»</t>
  </si>
  <si>
    <t>Акт об оказании услуг</t>
  </si>
  <si>
    <t>Контрольная точка 1.6.К.1 "Заключен договор на осуществление технологического присоединения"</t>
  </si>
  <si>
    <t>Контрольная точка 1.7.К.1 "Заключен договор на осуществление технологического присоединения"</t>
  </si>
  <si>
    <t>Контрольная точка 1.8.К.1 "Заключен договор на осуществление технологического присоединения"</t>
  </si>
  <si>
    <t>Контрольная точка 1.9.К.1 "Заключен договор на осуществление технологического присоединения"</t>
  </si>
  <si>
    <t>Контрольная точка 1.1.К.1 "Получено разрешение на строительство"</t>
  </si>
  <si>
    <t>Контрольная точка 1.2.К.1 "Получено разрешение на строительство"</t>
  </si>
  <si>
    <t>Контрольная точка 1.3.К.1 "Получено разрешение на строительство"</t>
  </si>
  <si>
    <t>Контрольная точка 1.5.К.1 "Получено разрешение на строительство"</t>
  </si>
  <si>
    <t xml:space="preserve">Комплекс процессных мероприятий "Создание условий для привлечения инвестиций, развития и модернизации промышленного комплекса, повышения конкурентоспособности производства (деятельности)"
</t>
  </si>
  <si>
    <t>1. Задача "Формирование инвестиционных и производственных факторов роста"</t>
  </si>
  <si>
    <t>КПМ</t>
  </si>
  <si>
    <t>балл</t>
  </si>
  <si>
    <t>место</t>
  </si>
  <si>
    <t xml:space="preserve">Мероприятие (результат) «АО «Корпорация развития Мурманской области» реализована функция «одного окна» </t>
  </si>
  <si>
    <t>Инвесторам оказывается содействие в рамках заключенных соглашений с АО «Корпорация развития Мурманской области» или Правительством Мурманской области, а также в рамках поручений Губернатора или Правительства Мурманской области. Инвестиционные инициативы и проекты, рассматриваемые Рабочими группами по рассмотрению инвестиционных проектов в Мурманской области и (или) Межведомственной комиссией по рассмотрению инвестиционных проектов Мурманской области и (или) иным уполномоченным Правительством Мурманской области, подлежат одобрению</t>
  </si>
  <si>
    <t>Иные мероприятия (результаты)</t>
  </si>
  <si>
    <t xml:space="preserve">Мероприятие (результат) «Проведены мероприятия и сотрудники Министерства развития Арктики и экономики Мурманской области приняли участие в форумах, семинарах, круглых столах, программах повышения квалификации, конференциях, рабочих встречах по вопросам привлечения инвестиций, улучшения инвестиционного и предпринимательского климата» </t>
  </si>
  <si>
    <t>Обеспечение изготовления рекламной продукции, проведения мероприятий и участия сотрудников Министерства развития Арктики и экономики Мурманской области в форумах, семинарах, круглых столах, программах повышения квалификации, конференциях, рабочих встречах по вопросам привлечения инвестиций, улучшения инвестиционного и предпринимательского климата</t>
  </si>
  <si>
    <t>Мероприятие (результат) «Проведен мониторинг состояния конкурентной среды на рынках товаров, работ, услуг Мурманской области»</t>
  </si>
  <si>
    <t>Проведение ежегодного мониторинга состояния конкурентной среды на рынках товаров, работ, услуг Мурманской области</t>
  </si>
  <si>
    <t>Мероприятие (результат) «Проведена работа по стимулированию органов местного самоуправления к повышению инвестиционной привлекательности территории муниципального образования»</t>
  </si>
  <si>
    <t>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климата, участие сотрудников органов местного самоуправления в выездных мероприятиях</t>
  </si>
  <si>
    <t>Мероприятие (результат) «Предоставлена поддержка на обеспечение затрат ООО «КРДВ Мурманск», связанных с выполнением в Мурманской области функций управляющей компании по управлению территорией опережающего развития «Столица Арктики» и Арктической зоны Российской Федерации»</t>
  </si>
  <si>
    <t>Предоставление субсидии на обеспечение деятельности управляющей компании ООО «КРДВ Мурманск»</t>
  </si>
  <si>
    <t>Осуществление текущей деятельности</t>
  </si>
  <si>
    <t>Отчет</t>
  </si>
  <si>
    <t>Приказ</t>
  </si>
  <si>
    <t>Контрольная точка 1.1 "Заключено соглашение о предоставлении субсидии"</t>
  </si>
  <si>
    <t>1. Задача "Обеспечение доступа субъектов малого и среднего предпринимательства к финансовым, производственным и информационным ресурсам"</t>
  </si>
  <si>
    <t>1.10</t>
  </si>
  <si>
    <t>1.11</t>
  </si>
  <si>
    <t>1.12</t>
  </si>
  <si>
    <t>1.10.1</t>
  </si>
  <si>
    <t>1.11.1</t>
  </si>
  <si>
    <t>1.12.1</t>
  </si>
  <si>
    <t xml:space="preserve">Мероприятие (результат) «Предоставленаподдержка субъектам малого и среднего предпринимательства на возмещение затрат, связанных с кредитно-лизинговыми обязательствами» </t>
  </si>
  <si>
    <t>Мероприятие (результат) «Предоставлена поддержка субъектам предпринимательства, осуществляющим общественно-значимую деятельность»</t>
  </si>
  <si>
    <t>Мероприятие (результат) «Оказана поддержка предпринимательским инициативам «Губернаторский старт»</t>
  </si>
  <si>
    <t>Мероприятие (результат) «Предоставлена поддержка для действующих предпринимателей на приобретение франшизы»</t>
  </si>
  <si>
    <t>Мероприятие (результат) «Осуществлено финансирование автономной некоммерческой организации «Агентство по проведению спортивно-зрелищных и культурно-массовых мероприятий «Событие51» на обеспечение затрат в сфере ярмарочных, выставочных мероприятий, конференций, направленных в том числе на поддержку субъектов малого и среднего предпринимательства»</t>
  </si>
  <si>
    <t>Мероприятие (результат) «Обеспечено финансирование организации и проведения регионального конкурса проектов среди некоммерческих организаций, выражающих интересы предпринимателей, иных организаций - инициаторов международных, межрегиональных и межмуниципальных проектов в сфере развития предпринимательства»</t>
  </si>
  <si>
    <t>Мероприятие (результат) «Осуществлено финансирование некоммерческой микрокредитной компании «Фонд развития малого и среднего предпринимательства Мурманскойобласти» на обеспечение затрат на поддержку субъектов малого и среднего предпринимательства, осуществляющих или планирующих осуществлять инновационную деятельность»</t>
  </si>
  <si>
    <t>Мероприятие (результат) «Обеспечено развитие Центра «Мой бизнес»</t>
  </si>
  <si>
    <t>Мероприятие (результат) «Обеспечено развитие ЦПП и осуществление им деятельности по поддержке субъектов малого и среднего предпринимательства»</t>
  </si>
  <si>
    <t>Мероприятие (результат) «Обеспечено функционирование регионального Центра кластерного развития Мурманской области»</t>
  </si>
  <si>
    <t>Мероприятие (результат) «Центром поддержки предпринимательства Мурманской области организованы и проведены мероприятия по вопросам предпринимательской деятельности, в том числе проведение исследований по проблемам и перспективам развития предпринимательства и инноваций,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предпринимательства»</t>
  </si>
  <si>
    <t>Мероприятие (результат) «Предоставлена поддержка Союзу «Торгово-промышленная палата Мурманской области» /Северная/ на финансовое обеспечение уставной деятельности, направленной на поддержку малого и среднего предпринимательства»</t>
  </si>
  <si>
    <t>Предоставление субсидий субъектам малого и среднего предпринимательства</t>
  </si>
  <si>
    <t xml:space="preserve">Предоставление финансовой поддержки из областного бюджета начинающим и действующим предпринимателям, а также физическим лицам или индивидуальным предпринимателям, применяющим специальный налоговый режим «Налог на профессиональный доход», путем предоставления грантов в форме субсидий «Губернаторский старт» на поддержку предпринимательских инициатив
</t>
  </si>
  <si>
    <t>Предоставление поддержки в виде грантовсубъектам малого и среднего предпринимательства на приобретение франшизы</t>
  </si>
  <si>
    <t>Предоставление субсидии на финансовое обеспечение затрат в сфере ярмарочных, выставочных мероприятий, конференций, направленных в том числе на поддержку субъектов малого и среднего предпринимательства</t>
  </si>
  <si>
    <t>Предоставление субсидии некоммерческим организациям - инициаторам проектов в сфере развития предпринимательства</t>
  </si>
  <si>
    <t>Предоставление субсидии некоммерческой микрокредитной организации «Фонд развития малого и среднего предпринимательства Мурманскойобласти» на поддержку субъектов малого и среднего предпринимательства, осуществляющих или планирующих осуществлять инновационную деятельность, в том числе предоставление инновационных ваучеров</t>
  </si>
  <si>
    <t>Обеспечение функционирования организаций инфраструктуры поддержки субъектов малого и среднего предпринимательства в количестве 5 единиц, задействованных в "цепочках" услуг Центра "Мой бизнес"</t>
  </si>
  <si>
    <t>Предоставление государственной поддержки субъектам малого и среднего предпринимательства в виде оказания им комплексных услуг, обеспечение бюджетного финансирования объекта инфраструктуры поддержки субъектов МСП</t>
  </si>
  <si>
    <t>Обеспечение деятельности регионального Центра кластерного развития Мурманской области, оказание поддержки субъектам малого и среднего предпринимательства</t>
  </si>
  <si>
    <t>Организация и проведение мероприятий Центром поддержки предпринимательства Мурманской области по вопросам предпринимательской деятельности, в том числе проведение исследований по проблемам и перспективам развития предпринимательства и инноваций, организация и участие представителей Мурманской области в межрегиональных и международных мероприятиях, направленных на развитие малого предпринимательства</t>
  </si>
  <si>
    <t>Предоставление субсидии Союзу «Торгово-промышленная палата Мурманской области» (Северная)» на обеспечение организации и проведения не менее 1 мероприятия в год</t>
  </si>
  <si>
    <t>1.2.2</t>
  </si>
  <si>
    <t>Контрольная точка 1.1 "Конкурс организован"</t>
  </si>
  <si>
    <t>1.5.2</t>
  </si>
  <si>
    <t>1.3.2</t>
  </si>
  <si>
    <t>1.6.2</t>
  </si>
  <si>
    <t>1.7.2</t>
  </si>
  <si>
    <t>1.7.3</t>
  </si>
  <si>
    <t>1.11.2</t>
  </si>
  <si>
    <t>Контрольная точка 2.1 "Обеспечена реализация мероприятия в 1 полугодии"</t>
  </si>
  <si>
    <t>Контрольная точка 3.1 "Заключен контракт на закупку товаров, работ, услуг"</t>
  </si>
  <si>
    <t>Контрольная точка 4.1 "Обеспечена реализация мероприятия в 1 полугодии"</t>
  </si>
  <si>
    <t>Контрольная точка 5.1 "Заключено соглашение о предоставлении субсидии"</t>
  </si>
  <si>
    <t>Контрольная точка 2.1 "Конкурс организован"</t>
  </si>
  <si>
    <t>Контрольная точка 2.2 "Конкурс проведен"</t>
  </si>
  <si>
    <t>Контрольная точка 3.1 "Конкурс организован"</t>
  </si>
  <si>
    <t>Контрольная точка 3.2 "Конкурс проведен"</t>
  </si>
  <si>
    <t>Контрольная точка 4.1 "Конкурс организован"</t>
  </si>
  <si>
    <t>Контрольная точка 5.1 "Соглашение о предоставлении субсидии заключено"</t>
  </si>
  <si>
    <t>Контрольная точка 5.2 "Предоставлены отчеты об использовании средств субсидии, о достижении значений результатов предоставления Субсидии"</t>
  </si>
  <si>
    <t>Контрольная точка 6.1 "Конкурс организован"</t>
  </si>
  <si>
    <t>Контрольная точка 6.2 "Конкурс проведен"</t>
  </si>
  <si>
    <t>Контрольная точка 7.1 "Соглашение о предоставлении субсидии заключено"</t>
  </si>
  <si>
    <t>Контрольная точка 7.2 "Конкурс организован"</t>
  </si>
  <si>
    <t>Контрольная точка 7.3 "Конкурс проведен"</t>
  </si>
  <si>
    <t>Контрольная точка 8.1 "Оказаны услуги субъектам МСП и гражданам"</t>
  </si>
  <si>
    <t>Контрольная точка 10.1 "Оказаны услуги субъектам МСП"</t>
  </si>
  <si>
    <t>Контрольная точка 9.1 "Оказаны услуги субъектам МСП и гражданам"</t>
  </si>
  <si>
    <t>Контрольная точка 11.1 "Соглашение о предоставлении субсидии заключено"</t>
  </si>
  <si>
    <t>Контрольная точка 11.2 "Обеспечена реализация мероприятия"</t>
  </si>
  <si>
    <t>Контрольная точка 12.1 "Соглашение о предоставлении субсидии заключено"</t>
  </si>
  <si>
    <t xml:space="preserve">Комплекс процессных мероприятий "Реализация Государственного плана подготовки управленческих кадров для организаций народного хозяйства Российской Федерации на территории Мурманской области"
</t>
  </si>
  <si>
    <t>1. Задача "Обеспечение реализации Государственного плана подготовки управленческих кадров для организаций народного хозяйства Российской Федерации на территории Мурманской областим"</t>
  </si>
  <si>
    <t>1.1. Коэффициент бюджетной эффективности от предоставленных налоговых льгот в рамках соглашений с компаниями о защите и поощрении капитальных вложений, о государственной поддержке инвестиционной деятельности. СПИК не менее 1 (1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льгот)</t>
  </si>
  <si>
    <t>1.2. Количество заключенных соглашений (дополнительных соглашений) с компаниями о защите и поощрении капитальных вложений, о государственной поддержке инвестиционной деятельности (нарастающим итогом к 2019 году)</t>
  </si>
  <si>
    <t>1.3. Количество резидентов Арктической зоны Российской Федерации и территории опережающего развития «Столица Арктики» (нарастающим итогом с 2020 года)</t>
  </si>
  <si>
    <t>1.4. Объем инвестиций, привлеченных резидентами Арктической зоны Российской Федерации и территории опережающего развития «Столица Арктики» (нарастающим итогом с 2020 года)</t>
  </si>
  <si>
    <t>1.5. Количество созданных и сохраненных рабочих мест резидентами Арктической зоны Российской Федерации и территории опережающего развития «Столица Арктики» (нарастающим итогом с 2020 года)</t>
  </si>
  <si>
    <t>1.6. Интегральный индекс Мурманской области в Национальном рейтинге состояния инвестиционного климата в субъектах Российской Федерации (нарастающим итогом с 2020 года)</t>
  </si>
  <si>
    <t>1.7. Место Мурманской области в рейтинге субъектов Российской Федерации по уровню развития сферы государственно-частного партнерства</t>
  </si>
  <si>
    <t>1.1. Доля субъектов малого и среднего предпринимательства и самозанятых граждан в общей численности занятого населения</t>
  </si>
  <si>
    <t>1.2. Темп роста оборота продукции (услуг), производимых средними и малыми предприятиями, в том числе микропредприятиями и индивидуальными предпринимателями</t>
  </si>
  <si>
    <t>1.3. Количество субъектов малого и среднего предпринимательства (включая индивидуальных предпринимателей) в расчете на 1 тыс. человек населения</t>
  </si>
  <si>
    <t xml:space="preserve">1.1. Количество специалистов,
завершивших обучение (в
процентах к общему количеству
специалистов, приступивших к
обучению)
</t>
  </si>
  <si>
    <t xml:space="preserve">Мероприятие (результат) «Подготовлены управленческие кадры для организаций народного хозяйства Российской Федерации» </t>
  </si>
  <si>
    <t>Подготовка управленческих кадров для организаций народного хозяйства Российской Федерации на территории Мурманской области</t>
  </si>
  <si>
    <t>Повышение квалификации кадров</t>
  </si>
  <si>
    <t>человек</t>
  </si>
  <si>
    <t>1.1.2</t>
  </si>
  <si>
    <t>1.1.3</t>
  </si>
  <si>
    <t>1.1.4</t>
  </si>
  <si>
    <t>Протокол</t>
  </si>
  <si>
    <t>Контрольная точка 1.1 "Предоставлена отчетность в Минэкономразвития России в ГИИС "Электронный бюджет""</t>
  </si>
  <si>
    <t>Контрольная точка 1.2 "Внесены изменения в региональный нормативно-правовой акт в части корректировки состава комиссии по отбору специалистов, рекомендованных организациями народного хозяйства Российской Федерации"</t>
  </si>
  <si>
    <t>Контрольная точка 1.3 "Обеспечено проведение конкурсного отбора специалистов, рекомендованных организациями народного хозяйства Российской Федерации"</t>
  </si>
  <si>
    <t>Контрольная точка 1.4 "Заключены договоры между высшими органами исполнительной власти Мурманской области, организациями народного хозяйства Российской Федерации, рекомендующими специалистов и работников для обучения, и специалистами, которые успешно прошли конкурсный отбор"</t>
  </si>
  <si>
    <t>4</t>
  </si>
  <si>
    <t xml:space="preserve">Комплекс процессных мероприятий "Обеспечение развития внешнеэкономических, международных и межрегиональных связей Мурманской области"
</t>
  </si>
  <si>
    <t>1. Задача "Создание благоприятных условий для осуществления международных и внешнеэкономических связей, межрегионального сотрудничества на территории Мурманской области"</t>
  </si>
  <si>
    <t>1.1. Количество приоритетных с точки зрения экономики региона мероприятий регионального, межрегионального и международного значения на территории региона и Российской Федерации, а также за рубежом</t>
  </si>
  <si>
    <t xml:space="preserve">Мероприятие (результат) «Изготовлена имиджевая презентационная, полиграфическая и аудиовизуальная продукция по вопросам, связанным с развитием международных, внешнеэкономических связей, межрегионального сотрудничества, экспортного потенциала региона» </t>
  </si>
  <si>
    <t>Изготовление информационных носителей</t>
  </si>
  <si>
    <t>Контрольная точка 1.1 "Утверждены (одобрены, сформированы) документы, необходимые для выполнения работы"</t>
  </si>
  <si>
    <t>Контрольная точка 1.2 "Заключение контракта"</t>
  </si>
  <si>
    <t>Техническое задание</t>
  </si>
  <si>
    <t>Государственный контракт</t>
  </si>
  <si>
    <t>1. Задача "Содействие выходу экспортно ориентированных субъектов малого и среднего предпринимательства на международные рынки"</t>
  </si>
  <si>
    <t>1.1. Количество субъектов малого и среднего предпринимательства - экспортеров, заключивших экспортные контракты по результатам услуг ЦПЭ, нарастающим итогом по отношению к базовому значению</t>
  </si>
  <si>
    <t>Мероприятие (результат) «Обеспечено финансирование текущей деятельности АНО «Центр поддержки экспорта Мурманской области»</t>
  </si>
  <si>
    <t>Предоставление субсидии автономной некоммерческой организации «Центр поддержки экспорта Мурманской области» на финансовое обеспечение текущих затрат организации</t>
  </si>
  <si>
    <t>Соглашение</t>
  </si>
  <si>
    <t>Контрольная точка 1.1 "Субсидия предоставлена"</t>
  </si>
  <si>
    <t>6</t>
  </si>
  <si>
    <t>1. Задача "Продвижение Мурманской области как привлекательного для туристов региона"</t>
  </si>
  <si>
    <t>1.1. Объем платных услуг, оказанных населению в сфере туризма (включая туристские услуги, услуги гостиниц и аналогичных средств размещения, санаторно-оздоровительных организаций)</t>
  </si>
  <si>
    <t>Мероприятие (результат) «Обеспечено финансирование текущей деятельности АНО «Туристский информационный центр Мурманской области»</t>
  </si>
  <si>
    <t>Предоставление субсидии автономной некоммерческой организации «Туристский информационный центр Мурманской области» на финансовое обеспечение текущих затрат организации</t>
  </si>
  <si>
    <t xml:space="preserve">Комплекс процессных мероприятий "Развитие туризма в Мурманской области"
</t>
  </si>
  <si>
    <t xml:space="preserve">Комплекс процессных мероприятий "Поддержка экспортной деятельности"
</t>
  </si>
  <si>
    <t xml:space="preserve">Комплекс процессных мероприятий "Комплексная поддержка субъектов малого и среднего предпринимательства и организаций инфраструктуры поддержки субъектов малого и среднего предпринимательства"
</t>
  </si>
  <si>
    <t>2. Задача "Создание и внедрение системы поддержки субъектов туриндустрии, направленной на развитие внутреннего и въездного туризма"</t>
  </si>
  <si>
    <t>2.1</t>
  </si>
  <si>
    <t>Мероприятие (результат) «Предоставлена поддержка субъектам туриндустрии, осуществляющим деятельность в сфере развития внутреннего и въездного туризма»</t>
  </si>
  <si>
    <t>Предоставление субсидий субъектам туриндустрии в сфере внутреннего и въездного туризма на финансовое обеспечение затрат при реализации проектов, связанных с приобретением оборудования при реализации проектов в рамках тематического года</t>
  </si>
  <si>
    <t>2.1. Количество субъектов туриндустрии, получивших финансовую поддержку</t>
  </si>
  <si>
    <t>2.1.1</t>
  </si>
  <si>
    <t>2.1.2</t>
  </si>
  <si>
    <t>Контрольная точка 2.1 "Объявлен конкурсный отбор на предоставление субсидии субъектам туриндустрии, осуществляющим деятельность в сфере развития внутреннего и въездного туризма"</t>
  </si>
  <si>
    <t>Контрольная точка 2.2 "Заключены соглашения о предоставлении из областного бюджета субсидии субъектам туриндустрии"</t>
  </si>
  <si>
    <t xml:space="preserve">Комплекс процессных мероприятий "Обеспечение реализации государственных функций в сфере туризма"
</t>
  </si>
  <si>
    <t>Мероприятие (результат) «Реализованы государственные функции Комитета по туризму Мурманской области»</t>
  </si>
  <si>
    <t>Финансовое обеспечение реализации государственных функций Комитета по туризму Мурманской области</t>
  </si>
  <si>
    <t>Мероприятие (результат) «Внедрена система навигации и ориентирующей информации для туристов на территории Мурманской области»</t>
  </si>
  <si>
    <t>Установка и ремонт знаков туристской навигации и ориентирующей информации для туристов на территории Мурманской области</t>
  </si>
  <si>
    <t>Акт выполненных работ</t>
  </si>
  <si>
    <t>1.2.3</t>
  </si>
  <si>
    <t>Контрольная точка 1.1 "Собраны предложения по установке знаков туристской навигации от ОМС"</t>
  </si>
  <si>
    <t>Договор на оказание услуг, выполнение работ</t>
  </si>
  <si>
    <t>8</t>
  </si>
  <si>
    <t xml:space="preserve">Комплекс процессных мероприятий "Совершенствование механизмов управления региональным развитием"
</t>
  </si>
  <si>
    <t>1. Задача "Предоставление субвенций, иных межбюджетных трансфертов органам местного самоуправления, а также субсидий некоммерческим организациям"</t>
  </si>
  <si>
    <t>Мероприятие (результат) «Предоставлена поддержка муниципальным образованиям Мурманской области, достигшим наилучших значений по комплексной оценке эффективности деятельности органов местного самоуправления на социально-экономические цели (на реализацию приоритетных проектов)»</t>
  </si>
  <si>
    <t>Предоставление грантов муниципальным образованиям Мурманской области, достигшим наилучших значений по комплексной оценке эффективности деятельности органов местного самоуправления на социально-экономические цели (на реализацию приоритетных проектов). Гранты предоставляются на финансирование расходных обязательств муниципальных образований, направленных на реализацию социально значимых проектов в соответствии с приоритетами социально-экономического развития муниципального образования, в том числе мероприятий по развитию, ремонту и реконструкции общественной инфраструктуры муниципальных образований</t>
  </si>
  <si>
    <t>Постановление</t>
  </si>
  <si>
    <t>Доклад (проект доклада)</t>
  </si>
  <si>
    <t>Контрольная точка 1.1 "Проведен сбор и анализ докладов глав администраций городских и муниципальных округов, муниципальных районов о достигнутых значениях показателей для оценки эффективности деятельности за отчетный год и их планируемых значениях на 3-летний период"</t>
  </si>
  <si>
    <t>Мероприятие (результат) «Обеспечено финансирование муниципальных образований Мурманской области со статусом городского округа, муниципального округа, муниципального района на исполнение отдельных государственных полномочий по сбору сведений для формирования и ведения торгового реестра»</t>
  </si>
  <si>
    <t>Предоставление субвенций муниципальным образованиям Мурманской области со статусом городского округа, муниципального округа, муниципального района на исполнение отдельных государственных полномочий по сбору сведений для формирования и ведения торгового реестра в соответствии с Законом Мурманской области от 13.10.2011 № 1395-01-ЗМО «О некоторых вопросах в области регулирования торговой деятельности на территории Мурманской области»</t>
  </si>
  <si>
    <t>Контрольная точка 1.2 "Рассмотрены предложения и определены объекты туриндустрии для установки знаков туристской навигации"</t>
  </si>
  <si>
    <t>Контрольная точка 1.3 "Заключены договора на установку знаков туристской навигации"</t>
  </si>
  <si>
    <t>Контрольная точка 1.1 "Издан приказ Министерства развития Арктики и экономики Мурманской области об утверждении средств субвенций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реестра"</t>
  </si>
  <si>
    <t>Контрольная точка 1.2 "До органов местного самоуправления со статусом городского округа, муниципального округа и муниципального района через Управление федерального казначейства по Мурманской области доведено расходное расписание по доведению лимитов бюджетных обязательств"</t>
  </si>
  <si>
    <t>Мероприятие (результат) «Предоставлена поддержка некоммерческой организации на осуществление деятельности Ресурсного центра СО НКО»</t>
  </si>
  <si>
    <t>Предоставление субсидии Ресурсному центру СО НКО на обеспечение консультационного сопровождения СО НКО по вопросам доступа к предоставлению услуг социальной сферы</t>
  </si>
  <si>
    <t>Контрольная точка 1.1 "Объявлен конкурс на предоставление субсидии из областного бюджета некоммерческой организации на финансовое обеспечение деятельности Ресурсного центра социально ориентированных некоммерческих организаций"</t>
  </si>
  <si>
    <t>Контрольная точка 1.2 "Заключено соглашение о предоставлении субсидии из областного бюджета некоммерческой организации на финансовое обеспечение деятельности Ресурсного центра социально ориентированных некоммерческих организаций"</t>
  </si>
  <si>
    <t xml:space="preserve">Комплекс процессных мероприятий "Реализация государственной политики в сфере экономического развития Мурманской области"
</t>
  </si>
  <si>
    <t>1. Задача "Обеспечение деятельности и выполнения функций Министерства развития Арктики и экономики Мурманской области, а также подведомственных организаций"</t>
  </si>
  <si>
    <t>Мероприятие (результат) «Реализованы государственные функции Министерства развития Арктики и экономики Мурманской области»</t>
  </si>
  <si>
    <t>Финансовое обеспечение реализации государственных функций Министерства развития Арктики и экономики Мурманской области в сферах стратегического планирования, налогового регулирования,  стимулирования развития производства в добывающих и обрабатывающих отраслях промышленности, поддержки и сопровождения крупных инвестиционных проектов, экономики социальной сферы, международных и внешнеэкономических связей, приграничного, межрегионального сотрудничества, торговой деятельности, инвестиций, предпринимательства и инноваций, лицензирования отдельных видов деятельности</t>
  </si>
  <si>
    <t>Мероприятие (результат) «Обеспечено финансирование автономной некоммерческой организации «Арктический центр компетенций»</t>
  </si>
  <si>
    <t>Предоставление субсидии автономной некоммерческой организации «Арктический центр компетенций» на финансовое обеспечение затрат, связанных с осуществлением уставной деятельности</t>
  </si>
  <si>
    <t>Мероприятие (результат) «Обеспечено финансирование автономной некоммерческой организации «Агентство территориального развития Мурманской области»</t>
  </si>
  <si>
    <t>Предоставление субсидии автономной некоммерческой организации «Агентство территориального развития Мурманской области» на финансовое обеспечение затрат, связанных с осуществлением уставной деятельности</t>
  </si>
  <si>
    <t>Мероприятие (результат) «Предоставлена поддержка ГОБУ МРИБИ на финансовое обеспечение выполнения государственного задания»</t>
  </si>
  <si>
    <t>Предоставление субсидии ГОБУ МРИБИ на обеспечение предоставления консультационных и методических услуг субъектам малого и среднего предпринимательства</t>
  </si>
  <si>
    <t>Контрольная точка 1.1 "Заключено соглашение о порядке и условиях предоставления субсидии на финансовое обеспечение выполнения государственного задания"</t>
  </si>
  <si>
    <t>Мероприятие (результат) «Обеспечено финансирование на компенсацию расходов на оплату стоимости проезда и провоза багажа к месту использования отпуска и обратно лицам, работающим в ГОБУ МРИБИ»</t>
  </si>
  <si>
    <t>Предоставление субсидии ГОБУ МРИБИ НА Обеспечение своевременной оплаты расходов, связанных с оплатой проезда и провоза багажа</t>
  </si>
  <si>
    <t>Мероприятие (результат) «Исполнительные органы Мурманской области обеспечены статистической информацией»</t>
  </si>
  <si>
    <t>Приобретение статистических материалов</t>
  </si>
  <si>
    <t>Контрольная точка 1.1 "Заключен контракт на закупку товаров, работ, услуг"</t>
  </si>
  <si>
    <t xml:space="preserve">1. </t>
  </si>
  <si>
    <t>3.</t>
  </si>
  <si>
    <t>4.</t>
  </si>
  <si>
    <t xml:space="preserve">Региональный проект "Производительность труда"
</t>
  </si>
  <si>
    <t xml:space="preserve">Региональный проект "Системные меры развития международной кооперации и экспорта"
</t>
  </si>
  <si>
    <t xml:space="preserve">Региональный проект "Малое и среднее предпринимательство и поддержка индивидуальной предпринимательской инициативы (Мурманская область)"
</t>
  </si>
  <si>
    <t>10</t>
  </si>
  <si>
    <t xml:space="preserve">Комплекс процессных мероприятий "Обеспечение реализации государственных функций в сфере тарифного регулирования"
</t>
  </si>
  <si>
    <t>1. Задача "Обеспечение деятельности и выполнения функций Комитета по тарифному регулированию Мурманской области"</t>
  </si>
  <si>
    <t>Мероприятие (результат) «Реализованы государственные функции Комитета по тарифному регулированию Мурманской области»</t>
  </si>
  <si>
    <t>Обеспечение деятельности Комитета по тарифному регулированию Мурманской области и реализация функций в сфере тарифного регулирования на территории региона</t>
  </si>
  <si>
    <t>Мероприятие (результат) реализуется со 2 полугодия 2025 года</t>
  </si>
  <si>
    <t>№ п/п</t>
  </si>
  <si>
    <t>Проектная мощность</t>
  </si>
  <si>
    <t>Источник финансирования</t>
  </si>
  <si>
    <t>Кассовые расходы, тыс.рублей</t>
  </si>
  <si>
    <t>Выполнено за счет средств, предусмотренных на год, тыс.рублей</t>
  </si>
  <si>
    <t>Выполнено за счет средств, не использованных на начало года, тыс.рублей</t>
  </si>
  <si>
    <t xml:space="preserve">Государственная программа Мурманской области "Экономический потенциал"
</t>
  </si>
  <si>
    <t xml:space="preserve">ФБ </t>
  </si>
  <si>
    <t>1.</t>
  </si>
  <si>
    <t>Информация о ходе работ на объектах капитального строительства за 6 месяцев 2025 года</t>
  </si>
  <si>
    <t>Соисполнитель, заказчик, застройщик</t>
  </si>
  <si>
    <t>Сроки и этапы выполнения работ</t>
  </si>
  <si>
    <t>Общая стоимость объекта, тыс. рублей</t>
  </si>
  <si>
    <t>Кассовые расходы по состоянию на 01.01.2025, тыс.рублей</t>
  </si>
  <si>
    <t>Стоимость работ, выполненных по состоянию на 01.01.2025, тыс.рублей</t>
  </si>
  <si>
    <t xml:space="preserve">Краткая характеристика работ, выполненных за 6 месяцев 2025 года, причины отставания </t>
  </si>
  <si>
    <t>Степень выполнения, 
(((12)/(10))*100)</t>
  </si>
  <si>
    <t>Иной региональный проект "Создание инженерной и туристской инфраструктуры в рамках реализации инвестиционного проекта "Строительство туристического кластера в городе Мурманске"</t>
  </si>
  <si>
    <t>Создание/строительство объекта туристской инфраструктуры - Акватермальный комплекс в рамках концессионного соглашения в отношении создания и эксплуатации регионального центра здоровья и отдыха "Арктический акватермальный физкультурно-оздоровительный комплекс"</t>
  </si>
  <si>
    <t>Министерство строительства Мурманской области, ООО "Городской курорт Мурманск" (концессионер)</t>
  </si>
  <si>
    <t>проектная мощность - не менее 1700 посетителей;
этажность - не менее 2 и не более 3 наземных этажей;
общая площадь: не менее 14000 кв. м, включая общую площадь здания и открытой уличной зоны</t>
  </si>
  <si>
    <t>2023 - 2024 - заключение концессионного соглашения,
2024 - 2026 - строительство и ввод в эксплуатацию</t>
  </si>
  <si>
    <r>
      <t>Государственная программа, направление (подпрограмма), объект капитального строительства</t>
    </r>
    <r>
      <rPr>
        <vertAlign val="superscript"/>
        <sz val="10"/>
        <rFont val="Times New Roman"/>
        <family val="1"/>
        <charset val="204"/>
      </rPr>
      <t>1</t>
    </r>
  </si>
  <si>
    <r>
      <t>Предусмотрено программой на год, тыс.рублей</t>
    </r>
    <r>
      <rPr>
        <vertAlign val="superscript"/>
        <sz val="10"/>
        <rFont val="Times New Roman"/>
        <family val="1"/>
        <charset val="204"/>
      </rPr>
      <t>2</t>
    </r>
  </si>
  <si>
    <r>
      <t>Техническая готовность объекта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, 
(((12)/(6))*100) </t>
    </r>
  </si>
  <si>
    <r>
      <t>Остаточная стоимость, тыс.рублей</t>
    </r>
    <r>
      <rPr>
        <vertAlign val="superscript"/>
        <sz val="10"/>
        <rFont val="Times New Roman"/>
        <family val="1"/>
        <charset val="204"/>
      </rPr>
      <t>4</t>
    </r>
  </si>
  <si>
    <t>1. Указываются все объекты капитального строительства, работы на которых запланированы государственной программой на отчетный год, а также объекты, работы на которых были запланированы, но не завершены в полном объеме в предшествующие годы.
2. Указывается в соответствии с редакцией государственной программы, действующей по состоянию на конец отчетного периода.
3. Определяется исходя из общей стоимости выполненных работ по состоянию на конец отчетного периода и общей стоимости объекта (без учета стоимости проектно-изыскательских и подготовительных работ). Полная техническая готовность объекта (100 %) указывается в случае завершения и приемки в установленном порядке всех предусмотренных работ и получения разрешения на ввод объекта в эксплуатацию в отчетном периоде.
4. Рассчитывается исходя из общей стоимости объекта и общего объема кассовых расходов по состоянию на конец отчетного периода.</t>
  </si>
  <si>
    <t xml:space="preserve">Региональный проект "Создание номерного фонда, инфраструктуры и новых точек притяжения (Мурманская область)"
</t>
  </si>
  <si>
    <t>Приказом Министерства экономического развития Мурманской области от 27.12.2017 № ОД-98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(УФК по МО). Приказом Министерства развития Арктики и экономики Мурманской области от 19.12.2024 № 311-ОД утверждены средства субвенций ОМСУ на формирование и ведение торгового реестра на 2025 год. Расходное расписание по доведению лимитов бюджетных обязательств было доведено до ОМСУ через УФК по МО в январе 2024 года. Средства субсидии израсходованы в соответствии с фактически сложившейся потребностью</t>
  </si>
  <si>
    <t>В срок</t>
  </si>
  <si>
    <t>Приказом МинАрктики от 19.12.2024 № 311-ОД</t>
  </si>
  <si>
    <t>Заключено Концессионное соглашение и выплачен капитальный грант (в 2024 году). Ведется разработка проектной документации. Планируемый срок получения заключения госэкспертизы конец августа-начало сентября 2025 года</t>
  </si>
  <si>
    <t>Остаток средств планируется перевести в АНО ЦПЭ в 4 квартале 2025 года в связи с тем, что ожидается решение ФОИВ о федеральном финансировании, для которого необходимо предусмотреть региональное софинансирование</t>
  </si>
  <si>
    <t>В рамках проведенного конкурсного отбора с 06.06.2025-25.06.2025  опредлены 9 получателей субсидии, направленной на развитие туристской инфраструктуры и создание объектов инфраструктуры на автомобильных туристских маршрутах. 5 предпринимательских инициатив по направлению - строителство кемпингов, 4 инициативы в рамках обустройства веток национальных маршрутов. С победителями до 15.07.2025 будут заключены соглашения, реализация проектов до конца текущего года.</t>
  </si>
  <si>
    <t>Обеспечена реализация функций Комитета</t>
  </si>
  <si>
    <t>Опалат по договору во вотором полугодии</t>
  </si>
  <si>
    <t xml:space="preserve">Реестр потребности </t>
  </si>
  <si>
    <t xml:space="preserve">Решение об определение объектов </t>
  </si>
  <si>
    <t xml:space="preserve">Протокол рассмотрения </t>
  </si>
  <si>
    <t>Имеется отклонение</t>
  </si>
  <si>
    <t xml:space="preserve">Конкурс признан несостоявшимся в связи с несоответвием участников отбора требованиям  </t>
  </si>
  <si>
    <t>Конкурс признан несостоявшимся в связи с несоответствием участников отбора требованиям. Средства будут перераспределены на другие мероприятия</t>
  </si>
  <si>
    <t>Реализация мероприятия в течение года, расходы запланированы на второе полугодие</t>
  </si>
  <si>
    <t>По состоянию на 01.07.2025  внедрено 5 инструментов (до конца года необходимо внедрить 13):
1. Инструмент 2 "Определение органа исполнительной власти субъекта Российской Федерации, ответственного за развитие несырьевого экспорта и экспорта услуг"
2. Инструмент 6 "Создание и развитие Центра поддержки экспорта"
3. Инструмент 8 "Развитие системы подготовки кадров в сфере внешнеэкономической деятельности на базе высших учебных заведений субъекта Российской Федерации"
4. Инструмент 9 "Формирование и анализ базы экспортеров и базы потенциальных экспортеров в субъекте Российской Федерации и проведение экспортного аудита"
5. Инструмент 14 "Создание и развитие механизмов популяризации экспортной деятельности среди экономически активного населения и молодежи субъекта Российской Федерации"</t>
  </si>
  <si>
    <t>Отсутствие федерального финансирования мероприятий ЦПЭ</t>
  </si>
  <si>
    <t>Недостижение квартального значения показателя в связи с отсутствием федерального финансирования мероприятий ЦПЭ, ожидается решение ФОИВ о федеральном финансировании</t>
  </si>
  <si>
    <t>Изменение формата мероприятия, перенесено на 4 квартал 2025 года</t>
  </si>
  <si>
    <t>Реализация мероприятия (результата) перенесена на 4 квартал 2025 года</t>
  </si>
  <si>
    <t>Реализация мероприятия (результата) перенесена на 4 квартал 2025 года, КТ по мероприятию будут перенесены (требуется внесение изменений в паспорт КПМ)</t>
  </si>
  <si>
    <t>Соглашение от 12.03.2025 № 40-2025-001642</t>
  </si>
  <si>
    <t>1. Проведен конкурс и заключено соглашение от 12.03.2025 № 40-2025-001642 с ЧУСО "Социальный центр - SOS Мурманск" о предоставлении субсидии из областного бюджета на финансовое обеспечение деятельности Ресурсного центра СО НКО в 2025 году.                                                                     2. Ресурсным центром СО НКО по итогам 6 месяцев :
- разработана программа «Школа для создания СО НКО», зарегистрированы 5 новых СО НКО;
- оказано 89 консультаций по различным направлениям деятельности СО НКО;
- проведено 2 обучающих мероприятие для представителей СО НКО с суммарным охватом 20 участника. При поддержке Ресурсного центра СО НКО:
- СО НКО подготовлены и направлены в фонды 5 заявок на участие в конкурсе грантовой поддержки;                                                         - 2 СО НКО подали заявки на участие в конкурсах для получения бюджетных средств</t>
  </si>
  <si>
    <t>Приказ от 27.01.2025 № 13-ОД</t>
  </si>
  <si>
    <t>Подготовлены: -  экспертно-аналитические мероприятия по сопровождению (мониторингу) плана мероприятий по приоритетным направлениям развития Мурманской области - 2 у.е.
- исследования в рамках разработки и (или) реализации плана мероприятий по приоритетным направлениям развития Мурманской области) - 2 у.е.
- экспертно-аналитические материалы в части медиапланирования, брендирования объектов, реализуемых в рамках приоритетных направлений развития Мурманской области - 4 у.е.
- заключены соглашения о сотрудничестве с организациями отраслей экономики Мурманской области - 62 ед.
- заключены соглашения о сотрудничестве с организациями, реализующими обучающие программы СПО и ВО - 12 ед.</t>
  </si>
  <si>
    <t>Обеспечена реализация всех функций Министерства развития Арктики и экономики Мурманской области</t>
  </si>
  <si>
    <t>Обеспечивается реализация всех функций Комитета (в том числе и необходимыми программно-техническими средствами)</t>
  </si>
  <si>
    <t>Сведения о ходе реализации мероприятий (результатов) государственной программы "Экономический потенциал" за отчетный период 6 месяцев 2025 года</t>
  </si>
  <si>
    <t>1.  Подготовлены аналитические работы по вопросам пространственного, территориального развития Мурманской области - 3 ед.
2. Организованы мероприятия по просвещению, распространению успешных практик и вовлечению граждан и организаций Мурманской области в процессы пространственного, территориального развития - 2 ед.</t>
  </si>
  <si>
    <t>Контрольные точки по мероприятию (результату) указываются со сроком наступления до даты отчета (нарастающим итогом). В случае если контрольные точки наступают позже отчетной даты, указывается одна ближайшая после наступления даты отчета контрольная точка и в столбце «Фактические результаты проделанной работы. Причины низкой степени освоения средств***, недостижения и отклонения в значениях показателей и сроках наступления контрольных точек» отражается информация о планируемых сроках начала реализации соответствующего мероприятия (результата).</t>
  </si>
  <si>
    <t>Указывается значение показателя по состоянию на отчетную дату. В случае если показатель имеет годовую периодичность (у показателя отсутствует поквартальный/помесячный план достижения), указывается значение на конец года. В таком случае вместо значения "Факт" ставится символ "х".</t>
  </si>
  <si>
    <t>Указывается общее количество мероприятий (результатов) с разбивкой на мероприятия (результаты), по которым отсутствуют отклонения от контрольных точек, имеются отклонения от контрольных точек, и мероприятия (результаты), у которых в соответствии с типом мероприятий (результата) контрольные точки не устанавливаются.</t>
  </si>
  <si>
    <t>Мероприятие (результат) реализуется со 2 полугодия 2025 года. В настоящее время проводится мониторинг оценки эффективности деятельности органов местного самоуправления муниципальных образований Мурманской области за 2024 год.</t>
  </si>
  <si>
    <t>Освоение денежных средств запланировано на второе полугодие. Планируется перерарспределение средств с мероприятия (результата) на другие мероприятия (результаты) в связи с несостоявшимся конкурсом на предоставлении субсидии субъектам туриндустрии.</t>
  </si>
  <si>
    <t>1. Обеспечено проведение выездного мероприятия для муниципалитетов региона – лидеров Рейтинга. 3 органа местного самоуправления муниципальных образований Мурманской области приняли участие в семинар-совещании по вопросам развития конкуренции в субъектах Российской Федерации в г. Казань. В мероприятии также приняли участие представители Центрального аппарата ФАС России, руководители территориальных УФАС России и уполномоченные органы по реализации стандарта развития конкуренции субъектов Российской Федерации.
2. В соотвествии с пунктом 3.6 Методики формирования Рейтинга органов местного самоуправления муниципальных образований Мурманской области в части деятельности по содействию развитию конкуренции и обеспечению условий для благоприятного инвестиционного климата, утвержденного постановлением Правительства Мурманской области от 28.07.2020 № 539-ПП, по хадатайству Комитета по конкурентной политике Мурманской области организована работу по формированию Благодарственных писем Губернатора Мурманской области (вручение запланировано во втором полугодие 2025 года).
3. По сложившейся экономии планируется к проведению мероприятие во втором полугодии 2025 года</t>
  </si>
  <si>
    <t xml:space="preserve">В срок </t>
  </si>
  <si>
    <t>Соглашение от 13.01.2025 № 04-07/1</t>
  </si>
  <si>
    <t>Государственный контракт от 25.02.2025 № 04-05/05</t>
  </si>
  <si>
    <t>Обеспечено получение и передача ИО МО статистической информации, в том числе по отдельным запросам в Мурманскстат</t>
  </si>
  <si>
    <t>Оплата за обучение будет произведена в ноябре-декабре текущего года по факту его завершения</t>
  </si>
  <si>
    <t>Сформирован и подписан отчет в ГИИС "Электронный бюджет"</t>
  </si>
  <si>
    <t>Протокол РО от 07.05.2025 № 1</t>
  </si>
  <si>
    <t>Типовая форма договора доведена до Министерства письмом ФРЦ от 07.07.2025 № 05-319</t>
  </si>
  <si>
    <t xml:space="preserve">Внесены измения в № 245-пп в рамках постановления Правительства Мурманской области от 06.05.2025 № 329-ПП
</t>
  </si>
  <si>
    <t>Оплата за обучение будет произведена в 4 квартале текущего года по факту его завершения. По мероприятию (результату) имеется отклонение по одной КТ в связи с более поздним доведением типовой формы договора ФРЦ до Министерства в следствие чего договор не был заключен.</t>
  </si>
  <si>
    <t>Мероприятие (результат) реализуется со 2 полугодия 2025 года (прием заявок на конкурс запланирован на сентябрь 2025 года)</t>
  </si>
  <si>
    <t>Перенос реализации мероприятия (результата) на 2 полугодие 2025 года (прием заявок на конкурс запланирован на осень 2025 года). В паспорт КПМ будут внесены изменения по переносу КТ</t>
  </si>
  <si>
    <t>Измнения в порядок предоставления гранта в том числе в части проведения конкурсного отбора в системе "Электронный бюджет" внесены в рамках № 299-ПП от 24.04.2025 (приказ Министерства о старте конкурса от 28.04.2025 № 84-ОД)</t>
  </si>
  <si>
    <t>Заседение комиссии пройдет в период с 14.07-22.07.2025. Итоги будут подведены не позднее 23.07.2025</t>
  </si>
  <si>
    <t>Подведение итогов конкурса не позднее 23.07.2025, заключение соглашений с победителями конкурсного отбора пройдет в июле-августе 2025 года</t>
  </si>
  <si>
    <t>Приказ о финансировании подготовлен в рамках заявки о потребности События51 в финансировании (Приказ Министерства о предоставлении финансирования от 03.02.2025 № 19-ОД)</t>
  </si>
  <si>
    <t>Отчеты предоставлены в ГИИС "Электронный бюдет" 14.04.2025</t>
  </si>
  <si>
    <t>Часть мероприятий запланирована на второе полугодие 2025 года, средства субсидии израсходованы по фактической потребности</t>
  </si>
  <si>
    <t>Срок использования инновационного ваучера составляет 6 месяцев со дня подписания трехстороннего договора</t>
  </si>
  <si>
    <t>Приказ Министерства о старте конкурса от 18.03.2025 № 63-ОД</t>
  </si>
  <si>
    <t>Приказ НМКК "ФОРМАП" (Фонд) от 11.06.2025 № 38-п. Согласно приказу Министерства 63-ОД от 18.03.2025 утверждена дата заседения комиссии 05.06.2025. В соответствии с порядком предоставления инновационного ваучера в течение 3 рабочих дней после заседания комиссии готовится протокол с решением, а в течение 3 рабочих дней со дня получения протококла издается приказ об оказании поддержи.</t>
  </si>
  <si>
    <t>Заключено соглашение после открытия лимитов и согласования проекта соглашения с получателем субсидии (приказ Министерства о предоставлении субсидии от 11.04.2025 № 78-ОД)</t>
  </si>
  <si>
    <t>Предоставлен реестр оказанных услуг</t>
  </si>
  <si>
    <t>Мероприятие реализуется в течение года, освоение средств до конца года</t>
  </si>
  <si>
    <t>Освоение оставшихся средств запланировано в 4 квартале в рамках организации и проведения регионального этапа федерального конкурса «Мама-предприниматель»</t>
  </si>
  <si>
    <t>Соглашение от 09.04.2025 № 40-2025-002678</t>
  </si>
  <si>
    <t>Проведена встреча губернатора Мурманской области Андрея Чибиса с бизнес-сообществом региона</t>
  </si>
  <si>
    <t>Приказ Министерства от 05.03.2025 № 46-ОД (Соглашение от 16.03.2025 № 40-2025-001680)</t>
  </si>
  <si>
    <t>Имеется некритичное отклонение по некоторым КТ в связи с переносом реализации мероприятий (результатов) на 2 полугодие 2025 года. В паспорт КПМ будут внесены изменения по переносу КТ. Освоение средств планируется до конца года</t>
  </si>
  <si>
    <t>Результаты исполнения мероприятий на отчетную дату 01.07.2025: 1. показатель «Уровень удовлетворенности потенциальных и действующих субъектов МСП, осуществляющих деятельность в промышленных (индустриальных) парках, технопарках, бизнес-парках, а также получивших услуги иных организаций инфраструктуры поддержки субъектов МСП» :
- компонент Ои (количество оценок по инфраструктуре), единиц – 456,
- компонент Ки (количество положительных оценок по инфраструктуре), единиц – 456.
2. Значение результата по Мурманской области «Субъектам малого и среднего предпринимательства и гражданам, желающим вести бизнес, обеспечено оказание услуг и мер поддержки организациями инфраструктуры поддержки малого и среднего предпринимательства» регионального проекта «Малое и среднее предпринимательство и поддержка индивидуальной предпринимательской инициативы» составило 1,026 тысяч единиц. 3. значение результата по Мурманской области  «Субъектам малого и среднего предпринимательства обеспечен льготный доступ к заемным средствам государственных микрофинансовых организаций» составило 250,07 млн рублей. 4. значение результата по Мурманской области «Субъектами малого и среднего предпринимательства обеспечено привлечение финансирования за счет поручительств (независимых гарантий) фондов содействия кредитованию (гарантийных фондов, фондов поручительств)» составило 0,367 млрд рублей.</t>
  </si>
  <si>
    <t>Мероприятие (результат) перенесено на 2 полугодие 2025 года (прием заявок на конкурс запланирован на сентябрь 2025 года)</t>
  </si>
  <si>
    <t>Освоение денежных средств запланировано на второе полугодие. Предоставление грантов муниципальным образованиям (30 000 тыс. рублей) планируется в 4 квартале 2024 года по итогам принятия решения Комиссией по подведению итогов оценки эффективности деятельности органов местного самоуправления Мурманской области</t>
  </si>
  <si>
    <t>Мероприятие (результат) реализуется в течение 2025 года, оплата по факту проведения мероприятия</t>
  </si>
  <si>
    <t>Мероприятий в 1 полугодии не проводилось, их реализация запланирована на 2 полугодие</t>
  </si>
  <si>
    <t>Реализуется одно мероприятие (результат), по которому срок наступления контрольных точек позже отчетной даты</t>
  </si>
  <si>
    <t>Достижение результата по осуществлению технологического присоединения к сетям электроснабжения запланировано на 25.12.2025 в соответствии с соглашением № 10-2024-074283 от 26.12.2024</t>
  </si>
  <si>
    <t xml:space="preserve">Заключен договор на технологичсекое присоедингение между ООО "СЗ-ПРОЕКТ-С-70" и АО "МОЭСК" за счет средств предостваленной субсидии ЮЛ на финансовое обеспечение затрат, связанных с технологическим присоединением к сетям инженерно-технического обеспечения, в рамках реализации инфраструктурных проектов Мурманской </t>
  </si>
  <si>
    <t>Заключение договора после получения параметров объекта по проектной документации</t>
  </si>
  <si>
    <t>Не осуществлялся отбор предложений на предоставление субсидии ЮЛ на финансовое обеспечение затрат, связанных с технологическим присоединением к сетям инженерно-технического обеспечения, в рамках реализации инфраструктурных проектов Мурманской области за счет средств ИБК</t>
  </si>
  <si>
    <t>Освоение средств запланировано на 4 квартал текущего года</t>
  </si>
  <si>
    <t>Соглашение на ИМБТ с Администрацией г. Кировск не заключено в связи с изменением параметров проекта</t>
  </si>
  <si>
    <t>Рассматривается вопрос по изменению показателей проекта или замене проекта на другой. Также планируется перенести второй транш по финансированию на 2026 год</t>
  </si>
  <si>
    <t>По состоянию на 01.07.2025 проекты по повышению производительности труда по направлению "Бережливое производство"  реализуются на 3 (трех) региональных предприятиях-участниках федерального проекта: АО "МЭС", ГОУП "Мурманскводоканал", АО "ХТК".  Завершение проекта на выбранных производственных потоках планируется в АО "МЭС" в 3 квартале т.г., на остальных участниках - в 4 квартале т.г. 
На 01.07.2025 в стадии рассмотрения находилось соглашение с АО "Мурманоблгаз" (4-е предприятие), подписано 03.07.2025.
Проделанная работа на предприятиях-участниках:
1. Выбран производственный поток (в АО "МЭС" - процесс приемки, транспортировки и учета мазута;  ГОУП "Мурманскводоканал" -  оптимизация процесса распределения и выхода техники на линию; АО "ХТК" -  оптимизация процесса режимов учёта тепловой энергии).
2. Проведены стартовые совещания в АО "МЭС", ГОУП "Мурманскводоканал", АО "ХТК".
3. Проведено обучение рабочей группы предприятия в  АО "МЭС", ГОУП "Мурманскводоканал", АО "ХТК".
4. Обучение на ФП проводятся на протяжении всего срока реализации проекта на предприятиях. На отчетную дату пройдено обучение сотрудников АО "МЭС",  ГОУП "Мурманскводоканал", АО "ХТК".   
5. В АО "МЭС" и ГОУП "Мурманскводоканал" завершен этап диагностики процессов (составляются карты текущего состояния, диаграммы спагетти для утверждения плана мероприятий по улучшению процессов). 
В АО «ХТК» продолжается этап диагностики процессов.
В рамках заключенного соглашения между ГАПОУ МО «Мурманский индустриальный колледж» и Региональным центром компетенций в сфере производительности труда АНО «АЦК» за истекший период 2025 года  инструментам повышения производительности труда на «Фабрике процессов» было обучено 38 студентов.</t>
  </si>
  <si>
    <t>В соответсвии с данными отчета за 1 кв. 2025 г. количество инвесторов, которым оказано содействие в рамках заключенных соглашений / поручений   Правительства МО - 2.</t>
  </si>
  <si>
    <t>В соответсвии с данными отчета за 1 кв. 2025 г. количество резидентов преференциальных режимов - 306, создано 5822 раб. Места</t>
  </si>
  <si>
    <t>Реализация мероприятий (результаов) в течение года, оплата по договору на оказание услуг во втором полугодии текущего года</t>
  </si>
  <si>
    <t>Реализация мероприятий (результатов) по строительству объекта и технологическому присоединению к сетям инженерно-технического обеспечения будет осуществлена после получения проектной документации, в настоящее время ведется ее разработка</t>
  </si>
  <si>
    <t>Освоение денежных средств до конца текущего года</t>
  </si>
  <si>
    <t>Низкая степень освоения средств по ГП обусловлена не освоением средств, выделенных на инфраструктурные проекты Мурманской области с привлеченными средствами инфраструктурного бюджетного кредита. Также рассматривается вопрос по изменению показателей одного из инфраструктурного проекта или его замене на другой. Имеется некритичное отклонение по ряду контрольных точек (далее -КТ) в связи с переносом реализации мероприятий (результатов) на 2 полугодие 2025 года (в паспорта комплексов процессных мерпориятий будут внесены изменения по переносу 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</si>
</sst>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#,##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D9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9" fontId="5" fillId="0" borderId="6">
      <alignment horizontal="center" vertical="top" shrinkToFit="1"/>
    </xf>
    <xf numFmtId="49" fontId="5" fillId="0" borderId="6">
      <alignment horizontal="center" vertical="top" shrinkToFit="1"/>
    </xf>
    <xf numFmtId="0" fontId="11" fillId="4" borderId="0"/>
    <xf numFmtId="9" fontId="12" fillId="0" borderId="0" applyFont="0" applyFill="0" applyBorder="0" applyAlignment="0" applyProtection="0"/>
  </cellStyleXfs>
  <cellXfs count="378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3" borderId="14" xfId="0" applyFont="1" applyFill="1" applyBorder="1" applyAlignment="1">
      <alignment vertical="top" wrapText="1"/>
    </xf>
    <xf numFmtId="166" fontId="0" fillId="0" borderId="0" xfId="0" applyNumberFormat="1"/>
    <xf numFmtId="164" fontId="0" fillId="0" borderId="0" xfId="0" applyNumberFormat="1"/>
    <xf numFmtId="164" fontId="14" fillId="0" borderId="1" xfId="4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1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4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/>
    </xf>
    <xf numFmtId="0" fontId="14" fillId="4" borderId="3" xfId="4" applyFont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vertical="top" wrapText="1"/>
    </xf>
    <xf numFmtId="3" fontId="2" fillId="5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164" fontId="3" fillId="5" borderId="1" xfId="0" applyNumberFormat="1" applyFont="1" applyFill="1" applyBorder="1" applyAlignment="1">
      <alignment horizontal="center" vertical="top" wrapText="1"/>
    </xf>
    <xf numFmtId="165" fontId="3" fillId="5" borderId="1" xfId="0" applyNumberFormat="1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4" xfId="0" applyNumberFormat="1" applyFont="1" applyFill="1" applyBorder="1" applyAlignment="1">
      <alignment horizontal="center" vertical="top"/>
    </xf>
    <xf numFmtId="0" fontId="2" fillId="0" borderId="14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top" wrapText="1"/>
    </xf>
    <xf numFmtId="14" fontId="6" fillId="6" borderId="1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14" fontId="2" fillId="6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vertical="top" wrapText="1"/>
    </xf>
    <xf numFmtId="49" fontId="3" fillId="0" borderId="1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5" fontId="3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 wrapText="1"/>
    </xf>
    <xf numFmtId="0" fontId="2" fillId="7" borderId="14" xfId="0" applyFont="1" applyFill="1" applyBorder="1" applyAlignment="1">
      <alignment vertical="top" wrapText="1"/>
    </xf>
    <xf numFmtId="3" fontId="2" fillId="7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/>
    </xf>
    <xf numFmtId="164" fontId="3" fillId="7" borderId="1" xfId="0" applyNumberFormat="1" applyFont="1" applyFill="1" applyBorder="1" applyAlignment="1">
      <alignment horizontal="center" vertical="top" wrapText="1"/>
    </xf>
    <xf numFmtId="165" fontId="3" fillId="7" borderId="1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3" fontId="3" fillId="7" borderId="1" xfId="0" applyNumberFormat="1" applyFont="1" applyFill="1" applyBorder="1" applyAlignment="1">
      <alignment horizontal="center" vertical="top" wrapText="1"/>
    </xf>
    <xf numFmtId="0" fontId="3" fillId="7" borderId="14" xfId="0" applyFont="1" applyFill="1" applyBorder="1" applyAlignment="1">
      <alignment vertical="top" wrapText="1"/>
    </xf>
    <xf numFmtId="165" fontId="3" fillId="7" borderId="1" xfId="0" applyNumberFormat="1" applyFont="1" applyFill="1" applyBorder="1" applyAlignment="1">
      <alignment horizontal="center" vertical="center" wrapText="1"/>
    </xf>
    <xf numFmtId="3" fontId="2" fillId="3" borderId="14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164" fontId="3" fillId="5" borderId="7" xfId="0" applyNumberFormat="1" applyFont="1" applyFill="1" applyBorder="1" applyAlignment="1">
      <alignment horizontal="center" vertical="top" wrapText="1"/>
    </xf>
    <xf numFmtId="164" fontId="3" fillId="5" borderId="8" xfId="0" applyNumberFormat="1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top" wrapText="1"/>
    </xf>
    <xf numFmtId="164" fontId="3" fillId="5" borderId="10" xfId="0" applyNumberFormat="1" applyFont="1" applyFill="1" applyBorder="1" applyAlignment="1">
      <alignment horizontal="center" vertical="top" wrapText="1"/>
    </xf>
    <xf numFmtId="164" fontId="3" fillId="5" borderId="0" xfId="0" applyNumberFormat="1" applyFont="1" applyFill="1" applyBorder="1" applyAlignment="1">
      <alignment horizontal="center" vertical="top" wrapText="1"/>
    </xf>
    <xf numFmtId="164" fontId="3" fillId="5" borderId="11" xfId="0" applyNumberFormat="1" applyFont="1" applyFill="1" applyBorder="1" applyAlignment="1">
      <alignment horizontal="center" vertical="top" wrapText="1"/>
    </xf>
    <xf numFmtId="164" fontId="3" fillId="5" borderId="12" xfId="0" applyNumberFormat="1" applyFont="1" applyFill="1" applyBorder="1" applyAlignment="1">
      <alignment horizontal="center" vertical="top" wrapText="1"/>
    </xf>
    <xf numFmtId="164" fontId="3" fillId="5" borderId="13" xfId="0" applyNumberFormat="1" applyFont="1" applyFill="1" applyBorder="1" applyAlignment="1">
      <alignment horizontal="center" vertical="top" wrapText="1"/>
    </xf>
    <xf numFmtId="164" fontId="3" fillId="5" borderId="14" xfId="0" applyNumberFormat="1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3" fontId="2" fillId="5" borderId="2" xfId="0" applyNumberFormat="1" applyFont="1" applyFill="1" applyBorder="1" applyAlignment="1">
      <alignment horizontal="center" vertical="top" wrapText="1"/>
    </xf>
    <xf numFmtId="3" fontId="2" fillId="5" borderId="4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9" fontId="3" fillId="7" borderId="2" xfId="0" applyNumberFormat="1" applyFont="1" applyFill="1" applyBorder="1" applyAlignment="1">
      <alignment horizontal="center" vertical="top" wrapText="1"/>
    </xf>
    <xf numFmtId="49" fontId="3" fillId="7" borderId="3" xfId="0" applyNumberFormat="1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left" vertical="top" wrapText="1"/>
    </xf>
    <xf numFmtId="0" fontId="10" fillId="7" borderId="9" xfId="0" applyFont="1" applyFill="1" applyBorder="1" applyAlignment="1">
      <alignment horizontal="left" vertical="top" wrapText="1"/>
    </xf>
    <xf numFmtId="0" fontId="10" fillId="7" borderId="10" xfId="0" applyFont="1" applyFill="1" applyBorder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 wrapText="1"/>
    </xf>
    <xf numFmtId="0" fontId="10" fillId="7" borderId="13" xfId="0" applyFont="1" applyFill="1" applyBorder="1" applyAlignment="1">
      <alignment horizontal="left" vertical="top" wrapText="1"/>
    </xf>
    <xf numFmtId="0" fontId="10" fillId="7" borderId="14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3" fontId="3" fillId="7" borderId="2" xfId="0" applyNumberFormat="1" applyFont="1" applyFill="1" applyBorder="1" applyAlignment="1">
      <alignment horizontal="center" vertical="top" wrapText="1"/>
    </xf>
    <xf numFmtId="3" fontId="3" fillId="7" borderId="4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164" fontId="3" fillId="7" borderId="7" xfId="0" applyNumberFormat="1" applyFont="1" applyFill="1" applyBorder="1" applyAlignment="1">
      <alignment horizontal="center" vertical="top" wrapText="1"/>
    </xf>
    <xf numFmtId="164" fontId="3" fillId="7" borderId="8" xfId="0" applyNumberFormat="1" applyFont="1" applyFill="1" applyBorder="1" applyAlignment="1">
      <alignment horizontal="center" vertical="top" wrapText="1"/>
    </xf>
    <xf numFmtId="164" fontId="3" fillId="7" borderId="9" xfId="0" applyNumberFormat="1" applyFont="1" applyFill="1" applyBorder="1" applyAlignment="1">
      <alignment horizontal="center" vertical="top" wrapText="1"/>
    </xf>
    <xf numFmtId="164" fontId="3" fillId="7" borderId="10" xfId="0" applyNumberFormat="1" applyFont="1" applyFill="1" applyBorder="1" applyAlignment="1">
      <alignment horizontal="center" vertical="top" wrapText="1"/>
    </xf>
    <xf numFmtId="164" fontId="3" fillId="7" borderId="0" xfId="0" applyNumberFormat="1" applyFont="1" applyFill="1" applyBorder="1" applyAlignment="1">
      <alignment horizontal="center" vertical="top" wrapText="1"/>
    </xf>
    <xf numFmtId="164" fontId="3" fillId="7" borderId="11" xfId="0" applyNumberFormat="1" applyFont="1" applyFill="1" applyBorder="1" applyAlignment="1">
      <alignment horizontal="center" vertical="top" wrapText="1"/>
    </xf>
    <xf numFmtId="164" fontId="3" fillId="7" borderId="12" xfId="0" applyNumberFormat="1" applyFont="1" applyFill="1" applyBorder="1" applyAlignment="1">
      <alignment horizontal="center" vertical="top" wrapText="1"/>
    </xf>
    <xf numFmtId="164" fontId="3" fillId="7" borderId="13" xfId="0" applyNumberFormat="1" applyFont="1" applyFill="1" applyBorder="1" applyAlignment="1">
      <alignment horizontal="center" vertical="top" wrapText="1"/>
    </xf>
    <xf numFmtId="164" fontId="3" fillId="7" borderId="1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3" fontId="2" fillId="7" borderId="2" xfId="0" applyNumberFormat="1" applyFont="1" applyFill="1" applyBorder="1" applyAlignment="1">
      <alignment horizontal="center" vertical="top" wrapText="1"/>
    </xf>
    <xf numFmtId="3" fontId="2" fillId="7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49" fontId="22" fillId="0" borderId="0" xfId="0" applyNumberFormat="1" applyFont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3" fontId="2" fillId="3" borderId="2" xfId="0" applyNumberFormat="1" applyFont="1" applyFill="1" applyBorder="1" applyAlignment="1">
      <alignment horizontal="center" vertical="top" wrapText="1"/>
    </xf>
    <xf numFmtId="3" fontId="2" fillId="3" borderId="4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164" fontId="2" fillId="0" borderId="12" xfId="0" applyNumberFormat="1" applyFont="1" applyFill="1" applyBorder="1" applyAlignment="1">
      <alignment horizontal="left" vertical="top" wrapText="1"/>
    </xf>
    <xf numFmtId="164" fontId="2" fillId="0" borderId="13" xfId="0" applyNumberFormat="1" applyFont="1" applyFill="1" applyBorder="1" applyAlignment="1">
      <alignment horizontal="left" vertical="top" wrapText="1"/>
    </xf>
    <xf numFmtId="0" fontId="20" fillId="5" borderId="7" xfId="0" applyFont="1" applyFill="1" applyBorder="1" applyAlignment="1">
      <alignment horizontal="center" vertical="top" wrapText="1"/>
    </xf>
    <xf numFmtId="0" fontId="21" fillId="5" borderId="8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10" xfId="0" applyFont="1" applyFill="1" applyBorder="1" applyAlignment="1">
      <alignment horizontal="center" vertical="top" wrapText="1"/>
    </xf>
    <xf numFmtId="0" fontId="21" fillId="5" borderId="0" xfId="0" applyFont="1" applyFill="1" applyAlignment="1">
      <alignment horizontal="center" vertical="top" wrapText="1"/>
    </xf>
    <xf numFmtId="0" fontId="21" fillId="5" borderId="11" xfId="0" applyFont="1" applyFill="1" applyBorder="1" applyAlignment="1">
      <alignment horizontal="center" vertical="top" wrapText="1"/>
    </xf>
    <xf numFmtId="0" fontId="21" fillId="5" borderId="12" xfId="0" applyFont="1" applyFill="1" applyBorder="1" applyAlignment="1">
      <alignment horizontal="center" vertical="top" wrapText="1"/>
    </xf>
    <xf numFmtId="0" fontId="21" fillId="5" borderId="13" xfId="0" applyFont="1" applyFill="1" applyBorder="1" applyAlignment="1">
      <alignment horizontal="center" vertical="top" wrapText="1"/>
    </xf>
    <xf numFmtId="0" fontId="21" fillId="5" borderId="14" xfId="0" applyFont="1" applyFill="1" applyBorder="1" applyAlignment="1">
      <alignment horizontal="center" vertical="top" wrapText="1"/>
    </xf>
    <xf numFmtId="0" fontId="17" fillId="4" borderId="5" xfId="4" applyFont="1" applyBorder="1" applyAlignment="1">
      <alignment horizontal="center" vertical="center"/>
    </xf>
    <xf numFmtId="0" fontId="17" fillId="4" borderId="15" xfId="4" applyFont="1" applyBorder="1" applyAlignment="1">
      <alignment horizontal="center" vertical="center"/>
    </xf>
    <xf numFmtId="0" fontId="17" fillId="4" borderId="16" xfId="4" applyFont="1" applyBorder="1" applyAlignment="1">
      <alignment horizontal="center" vertical="center"/>
    </xf>
    <xf numFmtId="0" fontId="14" fillId="4" borderId="2" xfId="4" applyFont="1" applyBorder="1" applyAlignment="1">
      <alignment horizontal="center" vertical="center" wrapText="1"/>
    </xf>
    <xf numFmtId="0" fontId="14" fillId="4" borderId="4" xfId="4" applyFont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4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4" fontId="14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wrapText="1"/>
    </xf>
    <xf numFmtId="164" fontId="14" fillId="0" borderId="7" xfId="4" applyNumberFormat="1" applyFont="1" applyFill="1" applyBorder="1" applyAlignment="1" applyProtection="1">
      <alignment horizontal="center" vertical="center" wrapText="1"/>
      <protection locked="0"/>
    </xf>
    <xf numFmtId="164" fontId="14" fillId="0" borderId="12" xfId="4" applyNumberFormat="1" applyFont="1" applyFill="1" applyBorder="1" applyAlignment="1" applyProtection="1">
      <alignment horizontal="center" vertical="center" wrapText="1"/>
      <protection locked="0"/>
    </xf>
    <xf numFmtId="9" fontId="14" fillId="0" borderId="2" xfId="5" applyFont="1" applyFill="1" applyBorder="1" applyAlignment="1" applyProtection="1">
      <alignment horizontal="center" vertical="center" wrapText="1"/>
      <protection locked="0"/>
    </xf>
    <xf numFmtId="9" fontId="14" fillId="0" borderId="4" xfId="5" applyFont="1" applyFill="1" applyBorder="1" applyAlignment="1" applyProtection="1">
      <alignment horizontal="center" vertical="center" wrapText="1"/>
      <protection locked="0"/>
    </xf>
    <xf numFmtId="165" fontId="14" fillId="0" borderId="2" xfId="5" applyNumberFormat="1" applyFont="1" applyFill="1" applyBorder="1" applyAlignment="1" applyProtection="1">
      <alignment horizontal="center" vertical="center" wrapText="1"/>
      <protection locked="0"/>
    </xf>
    <xf numFmtId="164" fontId="15" fillId="0" borderId="2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165" fontId="13" fillId="0" borderId="2" xfId="0" applyNumberFormat="1" applyFont="1" applyFill="1" applyBorder="1" applyAlignment="1">
      <alignment horizontal="center" vertical="top"/>
    </xf>
    <xf numFmtId="164" fontId="13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6" xfId="0" applyFont="1" applyFill="1" applyBorder="1" applyAlignment="1">
      <alignment horizontal="center" vertical="top" wrapText="1"/>
    </xf>
    <xf numFmtId="165" fontId="4" fillId="6" borderId="1" xfId="0" applyNumberFormat="1" applyFont="1" applyFill="1" applyBorder="1" applyAlignment="1">
      <alignment horizontal="center" vertical="top" wrapText="1"/>
    </xf>
  </cellXfs>
  <cellStyles count="6">
    <cellStyle name="ex67" xfId="2"/>
    <cellStyle name="ex77" xfId="3"/>
    <cellStyle name="Обычный" xfId="0" builtinId="0"/>
    <cellStyle name="Обычный 2 2" xfId="4"/>
    <cellStyle name="Обычный 5" xfId="1"/>
    <cellStyle name="Процентный 2 2" xfId="5"/>
  </cellStyles>
  <dxfs count="0"/>
  <tableStyles count="0" defaultTableStyle="TableStyleMedium2" defaultPivotStyle="PivotStyleLight16"/>
  <colors>
    <mruColors>
      <color rgb="FFFFE7E7"/>
      <color rgb="FFD9FFD9"/>
      <color rgb="FFD9FFFF"/>
      <color rgb="FFFFC9C9"/>
      <color rgb="FFF3FFF3"/>
      <color rgb="FFFFA3A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1"/>
  <sheetViews>
    <sheetView tabSelected="1" view="pageBreakPreview" zoomScale="90" zoomScaleNormal="80" zoomScaleSheetLayoutView="90" workbookViewId="0">
      <pane ySplit="4" topLeftCell="A5" activePane="bottomLeft" state="frozen"/>
      <selection pane="bottomLeft" activeCell="K347" sqref="K347:M347"/>
    </sheetView>
  </sheetViews>
  <sheetFormatPr defaultColWidth="8.85546875" defaultRowHeight="11.25" outlineLevelRow="2" x14ac:dyDescent="0.25"/>
  <cols>
    <col min="1" max="1" width="7" style="5" customWidth="1"/>
    <col min="2" max="2" width="22" style="8" customWidth="1"/>
    <col min="3" max="3" width="8.5703125" style="4" customWidth="1"/>
    <col min="4" max="4" width="12.42578125" style="9" customWidth="1"/>
    <col min="5" max="5" width="8.85546875" style="9" customWidth="1"/>
    <col min="6" max="6" width="9.85546875" style="9" customWidth="1"/>
    <col min="7" max="7" width="11.7109375" style="9" customWidth="1"/>
    <col min="8" max="8" width="27" style="6" customWidth="1"/>
    <col min="9" max="9" width="15.28515625" style="4" customWidth="1"/>
    <col min="10" max="10" width="9.5703125" style="4" customWidth="1"/>
    <col min="11" max="11" width="25" style="4" customWidth="1"/>
    <col min="12" max="12" width="8.85546875" style="4" customWidth="1"/>
    <col min="13" max="13" width="10.28515625" style="4" customWidth="1"/>
    <col min="14" max="14" width="15.140625" style="4" customWidth="1"/>
    <col min="15" max="15" width="52.28515625" style="6" customWidth="1"/>
    <col min="16" max="16384" width="8.85546875" style="7"/>
  </cols>
  <sheetData>
    <row r="1" spans="1:15" ht="22.5" x14ac:dyDescent="0.25">
      <c r="A1" s="13"/>
      <c r="B1" s="11"/>
      <c r="O1" s="20" t="s">
        <v>46</v>
      </c>
    </row>
    <row r="2" spans="1:15" ht="15" customHeight="1" x14ac:dyDescent="0.25">
      <c r="A2" s="262" t="s">
        <v>386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</row>
    <row r="3" spans="1:15" ht="21.75" customHeight="1" x14ac:dyDescent="0.25">
      <c r="A3" s="264" t="s">
        <v>0</v>
      </c>
      <c r="B3" s="266" t="s">
        <v>14</v>
      </c>
      <c r="C3" s="271" t="s">
        <v>1</v>
      </c>
      <c r="D3" s="272"/>
      <c r="E3" s="272"/>
      <c r="F3" s="272"/>
      <c r="G3" s="272"/>
      <c r="H3" s="266" t="s">
        <v>26</v>
      </c>
      <c r="I3" s="266" t="s">
        <v>29</v>
      </c>
      <c r="J3" s="266" t="s">
        <v>6</v>
      </c>
      <c r="K3" s="282" t="s">
        <v>37</v>
      </c>
      <c r="L3" s="282"/>
      <c r="M3" s="266" t="s">
        <v>27</v>
      </c>
      <c r="N3" s="266" t="s">
        <v>8</v>
      </c>
      <c r="O3" s="266" t="s">
        <v>34</v>
      </c>
    </row>
    <row r="4" spans="1:15" ht="60.75" customHeight="1" x14ac:dyDescent="0.25">
      <c r="A4" s="265"/>
      <c r="B4" s="267"/>
      <c r="C4" s="2" t="s">
        <v>13</v>
      </c>
      <c r="D4" s="1" t="s">
        <v>16</v>
      </c>
      <c r="E4" s="1" t="s">
        <v>15</v>
      </c>
      <c r="F4" s="1" t="s">
        <v>30</v>
      </c>
      <c r="G4" s="1" t="s">
        <v>45</v>
      </c>
      <c r="H4" s="267"/>
      <c r="I4" s="267"/>
      <c r="J4" s="267"/>
      <c r="K4" s="2" t="s">
        <v>10</v>
      </c>
      <c r="L4" s="2" t="s">
        <v>38</v>
      </c>
      <c r="M4" s="286"/>
      <c r="N4" s="267"/>
      <c r="O4" s="267"/>
    </row>
    <row r="5" spans="1:15" ht="12" customHeight="1" x14ac:dyDescent="0.25">
      <c r="A5" s="14" t="s">
        <v>9</v>
      </c>
      <c r="B5" s="15">
        <v>2</v>
      </c>
      <c r="C5" s="14" t="s">
        <v>17</v>
      </c>
      <c r="D5" s="15">
        <v>4</v>
      </c>
      <c r="E5" s="14" t="s">
        <v>18</v>
      </c>
      <c r="F5" s="15">
        <v>6</v>
      </c>
      <c r="G5" s="16" t="s">
        <v>19</v>
      </c>
      <c r="H5" s="2">
        <v>8</v>
      </c>
      <c r="I5" s="16" t="s">
        <v>20</v>
      </c>
      <c r="J5" s="2">
        <v>10</v>
      </c>
      <c r="K5" s="16" t="s">
        <v>21</v>
      </c>
      <c r="L5" s="2">
        <v>12</v>
      </c>
      <c r="M5" s="2">
        <v>13</v>
      </c>
      <c r="N5" s="16" t="s">
        <v>28</v>
      </c>
      <c r="O5" s="15">
        <v>15</v>
      </c>
    </row>
    <row r="6" spans="1:15" ht="31.5" customHeight="1" x14ac:dyDescent="0.25">
      <c r="A6" s="268"/>
      <c r="B6" s="283" t="s">
        <v>52</v>
      </c>
      <c r="C6" s="17" t="s">
        <v>2</v>
      </c>
      <c r="D6" s="18">
        <f>SUM(D7:D10)</f>
        <v>3731088.25141</v>
      </c>
      <c r="E6" s="18">
        <f t="shared" ref="E6:F6" si="0">SUM(E7:E10)</f>
        <v>324808.29609999998</v>
      </c>
      <c r="F6" s="18">
        <f t="shared" si="0"/>
        <v>265903.68721</v>
      </c>
      <c r="G6" s="98">
        <f>IFERROR(F6/D6,0)</f>
        <v>7.1267059177577335E-2</v>
      </c>
      <c r="H6" s="273" t="s">
        <v>12</v>
      </c>
      <c r="I6" s="274"/>
      <c r="J6" s="275"/>
      <c r="K6" s="21" t="s">
        <v>41</v>
      </c>
      <c r="L6" s="95">
        <f>SUM(L7:L10)</f>
        <v>45</v>
      </c>
      <c r="M6" s="366" t="s">
        <v>442</v>
      </c>
      <c r="N6" s="367"/>
      <c r="O6" s="368"/>
    </row>
    <row r="7" spans="1:15" ht="26.25" customHeight="1" x14ac:dyDescent="0.25">
      <c r="A7" s="269"/>
      <c r="B7" s="284"/>
      <c r="C7" s="100" t="s">
        <v>11</v>
      </c>
      <c r="D7" s="101">
        <f>D53+D83+D101+D161+D203+D290+D305+D318+D330+D349+D367+D393+D431+D442+D447+D452+D457</f>
        <v>2357851.5414100001</v>
      </c>
      <c r="E7" s="101">
        <f t="shared" ref="E7:F7" si="1">E53+E83+E101+E161+E203+E290+E305+E318+E330+E349+E367+E393+E431+E442+E447+E452+E457</f>
        <v>280529.99609999999</v>
      </c>
      <c r="F7" s="101">
        <f t="shared" si="1"/>
        <v>221888.30721000003</v>
      </c>
      <c r="G7" s="99">
        <f t="shared" ref="G7:G30" si="2">IFERROR(F7/D7,0)</f>
        <v>9.4106139980853237E-2</v>
      </c>
      <c r="H7" s="276"/>
      <c r="I7" s="277"/>
      <c r="J7" s="278"/>
      <c r="K7" s="102" t="s">
        <v>49</v>
      </c>
      <c r="L7" s="118">
        <f>SUM(L53,L83,L101,L161,L203,L290,L305,L318,L330,L349,L367,L393,L431)</f>
        <v>15</v>
      </c>
      <c r="M7" s="369"/>
      <c r="N7" s="370"/>
      <c r="O7" s="371"/>
    </row>
    <row r="8" spans="1:15" ht="24.75" customHeight="1" x14ac:dyDescent="0.25">
      <c r="A8" s="269"/>
      <c r="B8" s="284"/>
      <c r="C8" s="100" t="s">
        <v>3</v>
      </c>
      <c r="D8" s="101">
        <f>D54+D84+D102+D162+D204+D291+D306+D319+D331+D350+D368+D394+D432+D443+D448+D453+D458</f>
        <v>73139.899999999994</v>
      </c>
      <c r="E8" s="101">
        <f t="shared" ref="E8:F8" si="3">E54+E84+E102+E162+E204+E291+E306+E319+E331+E350+E368+E394+E432+E443+E448+E453+E458</f>
        <v>5060</v>
      </c>
      <c r="F8" s="101">
        <f t="shared" si="3"/>
        <v>4797.08</v>
      </c>
      <c r="G8" s="99">
        <f t="shared" si="2"/>
        <v>6.5587729816420318E-2</v>
      </c>
      <c r="H8" s="276"/>
      <c r="I8" s="277"/>
      <c r="J8" s="278"/>
      <c r="K8" s="102" t="s">
        <v>50</v>
      </c>
      <c r="L8" s="118">
        <f>SUM(L54,L84,L102,L162,L204,L291,L306,L319,L331,L350,L368,L394,L432)</f>
        <v>23</v>
      </c>
      <c r="M8" s="369"/>
      <c r="N8" s="370"/>
      <c r="O8" s="371"/>
    </row>
    <row r="9" spans="1:15" ht="15.75" customHeight="1" x14ac:dyDescent="0.25">
      <c r="A9" s="269"/>
      <c r="B9" s="284"/>
      <c r="C9" s="100" t="s">
        <v>22</v>
      </c>
      <c r="D9" s="101">
        <f>D55+D85+D103+D163+D205+D292+D307+D320+D332+D351+D369+D395+D433+D444+D449+D454+D459</f>
        <v>0</v>
      </c>
      <c r="E9" s="101">
        <f t="shared" ref="E9:F9" si="4">E55+E85+E103+E163+E205+E292+E307+E320+E332+E351+E369+E395+E433+E444+E449+E454+E459</f>
        <v>0</v>
      </c>
      <c r="F9" s="101">
        <f t="shared" si="4"/>
        <v>0</v>
      </c>
      <c r="G9" s="99">
        <f t="shared" si="2"/>
        <v>0</v>
      </c>
      <c r="H9" s="276"/>
      <c r="I9" s="277"/>
      <c r="J9" s="278"/>
      <c r="K9" s="287" t="s">
        <v>51</v>
      </c>
      <c r="L9" s="289">
        <f t="shared" ref="L9" si="5">SUM(L55,L85,L103,L163,L205,L292,L307,L320,L332,L351,L369,L395,L433)</f>
        <v>7</v>
      </c>
      <c r="M9" s="369"/>
      <c r="N9" s="370"/>
      <c r="O9" s="371"/>
    </row>
    <row r="10" spans="1:15" ht="18.75" customHeight="1" x14ac:dyDescent="0.25">
      <c r="A10" s="270"/>
      <c r="B10" s="285"/>
      <c r="C10" s="100" t="s">
        <v>4</v>
      </c>
      <c r="D10" s="101">
        <f>D56+D86+D104+D164+D206+D293+D308+D321+D333+D352+D370+D396+D434+D445+D450+D455+D460</f>
        <v>1300096.81</v>
      </c>
      <c r="E10" s="101">
        <f t="shared" ref="E10:F10" si="6">E56+E86+E104+E164+E206+E293+E308+E321+E333+E352+E370+E396+E434+E445+E450+E455+E460</f>
        <v>39218.300000000003</v>
      </c>
      <c r="F10" s="101">
        <f t="shared" si="6"/>
        <v>39218.300000000003</v>
      </c>
      <c r="G10" s="99">
        <f t="shared" si="2"/>
        <v>3.0165676662186412E-2</v>
      </c>
      <c r="H10" s="279"/>
      <c r="I10" s="280"/>
      <c r="J10" s="281"/>
      <c r="K10" s="288"/>
      <c r="L10" s="290"/>
      <c r="M10" s="372"/>
      <c r="N10" s="373"/>
      <c r="O10" s="374"/>
    </row>
    <row r="11" spans="1:15" ht="27" customHeight="1" x14ac:dyDescent="0.25">
      <c r="A11" s="127"/>
      <c r="B11" s="213" t="s">
        <v>54</v>
      </c>
      <c r="C11" s="75" t="s">
        <v>2</v>
      </c>
      <c r="D11" s="76">
        <f>SUM(D12:D15)</f>
        <v>531502.26140999992</v>
      </c>
      <c r="E11" s="76">
        <f t="shared" ref="E11:F11" si="7">SUM(E12:E15)</f>
        <v>220160.46429000003</v>
      </c>
      <c r="F11" s="76">
        <f t="shared" si="7"/>
        <v>171800.9442</v>
      </c>
      <c r="G11" s="79">
        <f t="shared" si="2"/>
        <v>0.32323652536159775</v>
      </c>
      <c r="H11" s="216" t="s">
        <v>12</v>
      </c>
      <c r="I11" s="217"/>
      <c r="J11" s="218"/>
      <c r="K11" s="77" t="s">
        <v>23</v>
      </c>
      <c r="L11" s="108">
        <f>SUM(L12:L15)</f>
        <v>25</v>
      </c>
      <c r="M11" s="216" t="s">
        <v>12</v>
      </c>
      <c r="N11" s="226"/>
      <c r="O11" s="227"/>
    </row>
    <row r="12" spans="1:15" ht="24" customHeight="1" x14ac:dyDescent="0.25">
      <c r="A12" s="128"/>
      <c r="B12" s="214"/>
      <c r="C12" s="12" t="s">
        <v>11</v>
      </c>
      <c r="D12" s="71">
        <f>D173+D179+D197+D211+D217+D224+D231+D237+D244+D251+D259+D265+D271+D277+D284+D296+D311+D324+D373+D379+D386+D399+D404+D409+D414+D420+D425+D442</f>
        <v>522455.56140999997</v>
      </c>
      <c r="E12" s="71">
        <f t="shared" ref="E12:F12" si="8">E173+E179+E197+E211+E217+E224+E231+E237+E244+E251+E259+E265+E271+E277+E284+E296+E311+E324+E373+E379+E386+E399+E404+E409+E414+E420+E425+E442</f>
        <v>215100.46429000003</v>
      </c>
      <c r="F12" s="71">
        <f t="shared" si="8"/>
        <v>167003.86420000001</v>
      </c>
      <c r="G12" s="72">
        <f t="shared" si="2"/>
        <v>0.31965180684322886</v>
      </c>
      <c r="H12" s="219"/>
      <c r="I12" s="220"/>
      <c r="J12" s="221"/>
      <c r="K12" s="73" t="s">
        <v>49</v>
      </c>
      <c r="L12" s="82">
        <f>L203+L290+L305+L318+L367+L393+2</f>
        <v>12</v>
      </c>
      <c r="M12" s="228"/>
      <c r="N12" s="229"/>
      <c r="O12" s="230"/>
    </row>
    <row r="13" spans="1:15" ht="26.25" customHeight="1" x14ac:dyDescent="0.25">
      <c r="A13" s="128"/>
      <c r="B13" s="214"/>
      <c r="C13" s="12" t="s">
        <v>3</v>
      </c>
      <c r="D13" s="71">
        <f t="shared" ref="D13:F15" si="9">D174+D180+D198+D212+D218+D225+D232+D238+D245+D252+D260+D266+D272+D278+D285+D297+D312+D325+D374+D380+D387+D400+D405+D410+D415+D421+D426+D443</f>
        <v>8965.7000000000007</v>
      </c>
      <c r="E13" s="71">
        <f t="shared" si="9"/>
        <v>5060</v>
      </c>
      <c r="F13" s="71">
        <f t="shared" si="9"/>
        <v>4797.08</v>
      </c>
      <c r="G13" s="72">
        <f t="shared" si="2"/>
        <v>0.53504801632889787</v>
      </c>
      <c r="H13" s="219"/>
      <c r="I13" s="220"/>
      <c r="J13" s="221"/>
      <c r="K13" s="73" t="s">
        <v>50</v>
      </c>
      <c r="L13" s="82">
        <f>L204+L291+L306+L319+L368+L394+1</f>
        <v>9</v>
      </c>
      <c r="M13" s="228"/>
      <c r="N13" s="229"/>
      <c r="O13" s="230"/>
    </row>
    <row r="14" spans="1:15" ht="20.25" customHeight="1" x14ac:dyDescent="0.25">
      <c r="A14" s="128"/>
      <c r="B14" s="214"/>
      <c r="C14" s="12" t="s">
        <v>22</v>
      </c>
      <c r="D14" s="71">
        <f t="shared" si="9"/>
        <v>0</v>
      </c>
      <c r="E14" s="71">
        <f t="shared" si="9"/>
        <v>0</v>
      </c>
      <c r="F14" s="71">
        <f t="shared" si="9"/>
        <v>0</v>
      </c>
      <c r="G14" s="72">
        <f t="shared" si="2"/>
        <v>0</v>
      </c>
      <c r="H14" s="219"/>
      <c r="I14" s="220"/>
      <c r="J14" s="221"/>
      <c r="K14" s="135" t="s">
        <v>51</v>
      </c>
      <c r="L14" s="234">
        <f t="shared" ref="L14" si="10">L205+L292+L307+L320+L369+L395</f>
        <v>4</v>
      </c>
      <c r="M14" s="228"/>
      <c r="N14" s="229"/>
      <c r="O14" s="230"/>
    </row>
    <row r="15" spans="1:15" ht="17.25" customHeight="1" x14ac:dyDescent="0.25">
      <c r="A15" s="155"/>
      <c r="B15" s="215"/>
      <c r="C15" s="12" t="s">
        <v>4</v>
      </c>
      <c r="D15" s="71">
        <f t="shared" si="9"/>
        <v>81</v>
      </c>
      <c r="E15" s="71">
        <f t="shared" si="9"/>
        <v>0</v>
      </c>
      <c r="F15" s="71">
        <f t="shared" si="9"/>
        <v>0</v>
      </c>
      <c r="G15" s="72">
        <f t="shared" si="2"/>
        <v>0</v>
      </c>
      <c r="H15" s="222"/>
      <c r="I15" s="223"/>
      <c r="J15" s="224"/>
      <c r="K15" s="225"/>
      <c r="L15" s="299"/>
      <c r="M15" s="231"/>
      <c r="N15" s="232"/>
      <c r="O15" s="233"/>
    </row>
    <row r="16" spans="1:15" ht="24" customHeight="1" x14ac:dyDescent="0.25">
      <c r="A16" s="127"/>
      <c r="B16" s="213" t="s">
        <v>55</v>
      </c>
      <c r="C16" s="75" t="s">
        <v>2</v>
      </c>
      <c r="D16" s="76">
        <f>SUM(D17:D20)</f>
        <v>1300015.81</v>
      </c>
      <c r="E16" s="76">
        <f t="shared" ref="E16:F16" si="11">SUM(E17:E20)</f>
        <v>39218.300000000003</v>
      </c>
      <c r="F16" s="76">
        <f t="shared" si="11"/>
        <v>39218.300000000003</v>
      </c>
      <c r="G16" s="79">
        <f t="shared" si="2"/>
        <v>3.0167556193028147E-2</v>
      </c>
      <c r="H16" s="216" t="s">
        <v>12</v>
      </c>
      <c r="I16" s="217"/>
      <c r="J16" s="218"/>
      <c r="K16" s="77" t="s">
        <v>23</v>
      </c>
      <c r="L16" s="96">
        <f>SUM(L17:L20)</f>
        <v>0</v>
      </c>
      <c r="M16" s="140" t="s">
        <v>428</v>
      </c>
      <c r="N16" s="291"/>
      <c r="O16" s="292"/>
    </row>
    <row r="17" spans="1:15" ht="23.25" customHeight="1" x14ac:dyDescent="0.25">
      <c r="A17" s="128"/>
      <c r="B17" s="214"/>
      <c r="C17" s="12" t="s">
        <v>11</v>
      </c>
      <c r="D17" s="71">
        <f>D77</f>
        <v>0</v>
      </c>
      <c r="E17" s="71">
        <f t="shared" ref="E17:F17" si="12">E77</f>
        <v>0</v>
      </c>
      <c r="F17" s="71">
        <f t="shared" si="12"/>
        <v>0</v>
      </c>
      <c r="G17" s="72">
        <f t="shared" si="2"/>
        <v>0</v>
      </c>
      <c r="H17" s="219"/>
      <c r="I17" s="220"/>
      <c r="J17" s="221"/>
      <c r="K17" s="73" t="s">
        <v>49</v>
      </c>
      <c r="L17" s="94">
        <v>0</v>
      </c>
      <c r="M17" s="293"/>
      <c r="N17" s="294"/>
      <c r="O17" s="295"/>
    </row>
    <row r="18" spans="1:15" ht="21.75" customHeight="1" x14ac:dyDescent="0.25">
      <c r="A18" s="128"/>
      <c r="B18" s="214"/>
      <c r="C18" s="12" t="s">
        <v>3</v>
      </c>
      <c r="D18" s="71">
        <f t="shared" ref="D18:F20" si="13">D78</f>
        <v>0</v>
      </c>
      <c r="E18" s="71">
        <f t="shared" si="13"/>
        <v>0</v>
      </c>
      <c r="F18" s="71">
        <f t="shared" si="13"/>
        <v>0</v>
      </c>
      <c r="G18" s="72">
        <f t="shared" si="2"/>
        <v>0</v>
      </c>
      <c r="H18" s="219"/>
      <c r="I18" s="220"/>
      <c r="J18" s="221"/>
      <c r="K18" s="73" t="s">
        <v>50</v>
      </c>
      <c r="L18" s="94">
        <v>0</v>
      </c>
      <c r="M18" s="293"/>
      <c r="N18" s="294"/>
      <c r="O18" s="295"/>
    </row>
    <row r="19" spans="1:15" ht="18.75" customHeight="1" x14ac:dyDescent="0.25">
      <c r="A19" s="128"/>
      <c r="B19" s="214"/>
      <c r="C19" s="12" t="s">
        <v>22</v>
      </c>
      <c r="D19" s="71">
        <f t="shared" si="13"/>
        <v>0</v>
      </c>
      <c r="E19" s="71">
        <f t="shared" si="13"/>
        <v>0</v>
      </c>
      <c r="F19" s="71">
        <f t="shared" si="13"/>
        <v>0</v>
      </c>
      <c r="G19" s="72">
        <f t="shared" si="2"/>
        <v>0</v>
      </c>
      <c r="H19" s="219"/>
      <c r="I19" s="220"/>
      <c r="J19" s="221"/>
      <c r="K19" s="135" t="s">
        <v>51</v>
      </c>
      <c r="L19" s="129">
        <v>0</v>
      </c>
      <c r="M19" s="293"/>
      <c r="N19" s="294"/>
      <c r="O19" s="295"/>
    </row>
    <row r="20" spans="1:15" ht="16.5" customHeight="1" x14ac:dyDescent="0.25">
      <c r="A20" s="155"/>
      <c r="B20" s="215"/>
      <c r="C20" s="12" t="s">
        <v>4</v>
      </c>
      <c r="D20" s="71">
        <f t="shared" si="13"/>
        <v>1300015.81</v>
      </c>
      <c r="E20" s="71">
        <f t="shared" si="13"/>
        <v>39218.300000000003</v>
      </c>
      <c r="F20" s="71">
        <f t="shared" si="13"/>
        <v>39218.300000000003</v>
      </c>
      <c r="G20" s="72">
        <f t="shared" si="2"/>
        <v>3.0167556193028147E-2</v>
      </c>
      <c r="H20" s="222"/>
      <c r="I20" s="223"/>
      <c r="J20" s="224"/>
      <c r="K20" s="225"/>
      <c r="L20" s="131"/>
      <c r="M20" s="296"/>
      <c r="N20" s="297"/>
      <c r="O20" s="298"/>
    </row>
    <row r="21" spans="1:15" ht="22.5" customHeight="1" x14ac:dyDescent="0.25">
      <c r="A21" s="127"/>
      <c r="B21" s="213" t="s">
        <v>56</v>
      </c>
      <c r="C21" s="75" t="s">
        <v>2</v>
      </c>
      <c r="D21" s="76">
        <f>SUM(D22:D25)</f>
        <v>1638687.8699999999</v>
      </c>
      <c r="E21" s="76">
        <f t="shared" ref="E21:F21" si="14">SUM(E22:E25)</f>
        <v>0</v>
      </c>
      <c r="F21" s="76">
        <f t="shared" si="14"/>
        <v>0</v>
      </c>
      <c r="G21" s="79">
        <f t="shared" si="2"/>
        <v>0</v>
      </c>
      <c r="H21" s="216" t="s">
        <v>12</v>
      </c>
      <c r="I21" s="217"/>
      <c r="J21" s="218"/>
      <c r="K21" s="77" t="s">
        <v>23</v>
      </c>
      <c r="L21" s="107">
        <f>SUM(L22:L25)</f>
        <v>13</v>
      </c>
      <c r="M21" s="216" t="s">
        <v>12</v>
      </c>
      <c r="N21" s="226"/>
      <c r="O21" s="227"/>
    </row>
    <row r="22" spans="1:15" ht="25.5" customHeight="1" x14ac:dyDescent="0.25">
      <c r="A22" s="128"/>
      <c r="B22" s="214"/>
      <c r="C22" s="12" t="s">
        <v>11</v>
      </c>
      <c r="D22" s="71">
        <f>D59+D65+D71+D89+D95+D107+D113+D119+D125+D137+D143+D149+D155</f>
        <v>1638687.8699999999</v>
      </c>
      <c r="E22" s="71">
        <f t="shared" ref="E22:F22" si="15">E59+E65+E71+E89+E95+E107+E113+E119+E125+E137+E143+E149+E155</f>
        <v>0</v>
      </c>
      <c r="F22" s="71">
        <f t="shared" si="15"/>
        <v>0</v>
      </c>
      <c r="G22" s="72">
        <f t="shared" si="2"/>
        <v>0</v>
      </c>
      <c r="H22" s="219"/>
      <c r="I22" s="220"/>
      <c r="J22" s="221"/>
      <c r="K22" s="73" t="s">
        <v>49</v>
      </c>
      <c r="L22" s="106">
        <v>1</v>
      </c>
      <c r="M22" s="228"/>
      <c r="N22" s="229"/>
      <c r="O22" s="230"/>
    </row>
    <row r="23" spans="1:15" ht="24" customHeight="1" x14ac:dyDescent="0.25">
      <c r="A23" s="128"/>
      <c r="B23" s="214"/>
      <c r="C23" s="12" t="s">
        <v>3</v>
      </c>
      <c r="D23" s="71">
        <f>D60+D66+D72+D90+D96+D108+D114+D120+D126+D132+D138+D144+D150+D156</f>
        <v>0</v>
      </c>
      <c r="E23" s="71">
        <f t="shared" ref="E23:F23" si="16">E60+E66+E72+E90+E96+E108+E114+E120+E126+E138+E144+E150+E156</f>
        <v>0</v>
      </c>
      <c r="F23" s="71">
        <f t="shared" si="16"/>
        <v>0</v>
      </c>
      <c r="G23" s="72">
        <f t="shared" si="2"/>
        <v>0</v>
      </c>
      <c r="H23" s="219"/>
      <c r="I23" s="220"/>
      <c r="J23" s="221"/>
      <c r="K23" s="73" t="s">
        <v>50</v>
      </c>
      <c r="L23" s="106">
        <v>12</v>
      </c>
      <c r="M23" s="228"/>
      <c r="N23" s="229"/>
      <c r="O23" s="230"/>
    </row>
    <row r="24" spans="1:15" ht="19.5" customHeight="1" x14ac:dyDescent="0.25">
      <c r="A24" s="128"/>
      <c r="B24" s="214"/>
      <c r="C24" s="12" t="s">
        <v>22</v>
      </c>
      <c r="D24" s="71">
        <f>D61+D67+D73+D91+D97+D109+D115+D121+D127+D133+D139+D145+D151+D157</f>
        <v>0</v>
      </c>
      <c r="E24" s="71">
        <f t="shared" ref="E24:F24" si="17">E61+E67+E73+E91+E97+E109+E115+E121+E127+E139+E145+E151+E157</f>
        <v>0</v>
      </c>
      <c r="F24" s="71">
        <f t="shared" si="17"/>
        <v>0</v>
      </c>
      <c r="G24" s="72">
        <f t="shared" si="2"/>
        <v>0</v>
      </c>
      <c r="H24" s="219"/>
      <c r="I24" s="220"/>
      <c r="J24" s="221"/>
      <c r="K24" s="135" t="s">
        <v>51</v>
      </c>
      <c r="L24" s="129">
        <v>0</v>
      </c>
      <c r="M24" s="228"/>
      <c r="N24" s="229"/>
      <c r="O24" s="230"/>
    </row>
    <row r="25" spans="1:15" ht="14.25" customHeight="1" x14ac:dyDescent="0.25">
      <c r="A25" s="155"/>
      <c r="B25" s="215"/>
      <c r="C25" s="12" t="s">
        <v>4</v>
      </c>
      <c r="D25" s="71">
        <f>D62+D68+D74+D92+D98+D110+D116+D122+D128+D134+D140+D146+D152+D158</f>
        <v>0</v>
      </c>
      <c r="E25" s="71">
        <f t="shared" ref="E25:F25" si="18">E62+E68+E74+E92+E98+E110+E116+E122+E128+E140+E146+E152+E158</f>
        <v>0</v>
      </c>
      <c r="F25" s="71">
        <f t="shared" si="18"/>
        <v>0</v>
      </c>
      <c r="G25" s="72">
        <f t="shared" si="2"/>
        <v>0</v>
      </c>
      <c r="H25" s="222"/>
      <c r="I25" s="223"/>
      <c r="J25" s="224"/>
      <c r="K25" s="225"/>
      <c r="L25" s="131"/>
      <c r="M25" s="231"/>
      <c r="N25" s="232"/>
      <c r="O25" s="233"/>
    </row>
    <row r="26" spans="1:15" ht="24.75" customHeight="1" x14ac:dyDescent="0.25">
      <c r="A26" s="127"/>
      <c r="B26" s="213" t="s">
        <v>57</v>
      </c>
      <c r="C26" s="75" t="s">
        <v>2</v>
      </c>
      <c r="D26" s="76">
        <f>SUM(D27:D30)</f>
        <v>53096.71</v>
      </c>
      <c r="E26" s="76">
        <f t="shared" ref="E26:F26" si="19">SUM(E27:E30)</f>
        <v>0</v>
      </c>
      <c r="F26" s="76">
        <f t="shared" si="19"/>
        <v>0</v>
      </c>
      <c r="G26" s="79">
        <f>IFERROR(F26/D26,0)</f>
        <v>0</v>
      </c>
      <c r="H26" s="216" t="s">
        <v>12</v>
      </c>
      <c r="I26" s="217"/>
      <c r="J26" s="218"/>
      <c r="K26" s="77" t="s">
        <v>23</v>
      </c>
      <c r="L26" s="107">
        <f>SUM(L27:L30)</f>
        <v>1</v>
      </c>
      <c r="M26" s="216" t="s">
        <v>12</v>
      </c>
      <c r="N26" s="226"/>
      <c r="O26" s="227"/>
    </row>
    <row r="27" spans="1:15" ht="22.5" customHeight="1" x14ac:dyDescent="0.25">
      <c r="A27" s="128"/>
      <c r="B27" s="214"/>
      <c r="C27" s="12" t="s">
        <v>11</v>
      </c>
      <c r="D27" s="71">
        <f>D131</f>
        <v>53096.71</v>
      </c>
      <c r="E27" s="71">
        <f t="shared" ref="E27:F27" si="20">E131</f>
        <v>0</v>
      </c>
      <c r="F27" s="71">
        <f t="shared" si="20"/>
        <v>0</v>
      </c>
      <c r="G27" s="72">
        <f t="shared" si="2"/>
        <v>0</v>
      </c>
      <c r="H27" s="219"/>
      <c r="I27" s="220"/>
      <c r="J27" s="221"/>
      <c r="K27" s="73" t="s">
        <v>49</v>
      </c>
      <c r="L27" s="106">
        <v>0</v>
      </c>
      <c r="M27" s="228"/>
      <c r="N27" s="229"/>
      <c r="O27" s="230"/>
    </row>
    <row r="28" spans="1:15" ht="21.75" customHeight="1" x14ac:dyDescent="0.25">
      <c r="A28" s="128"/>
      <c r="B28" s="214"/>
      <c r="C28" s="12" t="s">
        <v>3</v>
      </c>
      <c r="D28" s="71">
        <f t="shared" ref="D28:F30" si="21">D132</f>
        <v>0</v>
      </c>
      <c r="E28" s="71">
        <f t="shared" si="21"/>
        <v>0</v>
      </c>
      <c r="F28" s="71">
        <f t="shared" si="21"/>
        <v>0</v>
      </c>
      <c r="G28" s="72">
        <f t="shared" si="2"/>
        <v>0</v>
      </c>
      <c r="H28" s="219"/>
      <c r="I28" s="220"/>
      <c r="J28" s="221"/>
      <c r="K28" s="73" t="s">
        <v>50</v>
      </c>
      <c r="L28" s="106">
        <v>1</v>
      </c>
      <c r="M28" s="228"/>
      <c r="N28" s="229"/>
      <c r="O28" s="230"/>
    </row>
    <row r="29" spans="1:15" ht="15" customHeight="1" x14ac:dyDescent="0.25">
      <c r="A29" s="128"/>
      <c r="B29" s="214"/>
      <c r="C29" s="12" t="s">
        <v>22</v>
      </c>
      <c r="D29" s="71">
        <f t="shared" si="21"/>
        <v>0</v>
      </c>
      <c r="E29" s="71">
        <f t="shared" si="21"/>
        <v>0</v>
      </c>
      <c r="F29" s="71">
        <f t="shared" si="21"/>
        <v>0</v>
      </c>
      <c r="G29" s="72">
        <f t="shared" si="2"/>
        <v>0</v>
      </c>
      <c r="H29" s="219"/>
      <c r="I29" s="220"/>
      <c r="J29" s="221"/>
      <c r="K29" s="135" t="s">
        <v>51</v>
      </c>
      <c r="L29" s="129">
        <v>0</v>
      </c>
      <c r="M29" s="228"/>
      <c r="N29" s="229"/>
      <c r="O29" s="230"/>
    </row>
    <row r="30" spans="1:15" ht="15.75" customHeight="1" x14ac:dyDescent="0.25">
      <c r="A30" s="155"/>
      <c r="B30" s="215"/>
      <c r="C30" s="12" t="s">
        <v>4</v>
      </c>
      <c r="D30" s="71">
        <f t="shared" si="21"/>
        <v>0</v>
      </c>
      <c r="E30" s="71">
        <f t="shared" si="21"/>
        <v>0</v>
      </c>
      <c r="F30" s="71">
        <f t="shared" si="21"/>
        <v>0</v>
      </c>
      <c r="G30" s="72">
        <f t="shared" si="2"/>
        <v>0</v>
      </c>
      <c r="H30" s="222"/>
      <c r="I30" s="223"/>
      <c r="J30" s="224"/>
      <c r="K30" s="225"/>
      <c r="L30" s="131"/>
      <c r="M30" s="231"/>
      <c r="N30" s="232"/>
      <c r="O30" s="233"/>
    </row>
    <row r="31" spans="1:15" ht="25.5" customHeight="1" x14ac:dyDescent="0.25">
      <c r="A31" s="235"/>
      <c r="B31" s="213" t="s">
        <v>58</v>
      </c>
      <c r="C31" s="75" t="s">
        <v>2</v>
      </c>
      <c r="D31" s="76">
        <f>SUM(D32:D35)</f>
        <v>1836</v>
      </c>
      <c r="E31" s="76">
        <f t="shared" ref="E31:F31" si="22">SUM(E32:E35)</f>
        <v>220.64660000000001</v>
      </c>
      <c r="F31" s="76">
        <f t="shared" si="22"/>
        <v>220.64660000000001</v>
      </c>
      <c r="G31" s="79">
        <f>IFERROR(F31/D31,0)</f>
        <v>0.12017788671023966</v>
      </c>
      <c r="H31" s="238" t="s">
        <v>12</v>
      </c>
      <c r="I31" s="239"/>
      <c r="J31" s="240"/>
      <c r="K31" s="77" t="s">
        <v>23</v>
      </c>
      <c r="L31" s="78">
        <f>SUM(L32:L35)</f>
        <v>1</v>
      </c>
      <c r="M31" s="238" t="s">
        <v>12</v>
      </c>
      <c r="N31" s="247"/>
      <c r="O31" s="248"/>
    </row>
    <row r="32" spans="1:15" ht="23.25" customHeight="1" x14ac:dyDescent="0.25">
      <c r="A32" s="236"/>
      <c r="B32" s="214"/>
      <c r="C32" s="12" t="s">
        <v>11</v>
      </c>
      <c r="D32" s="71">
        <f>D185+D191</f>
        <v>1836</v>
      </c>
      <c r="E32" s="71">
        <f t="shared" ref="E32:F32" si="23">E185+E191</f>
        <v>220.64660000000001</v>
      </c>
      <c r="F32" s="71">
        <f t="shared" si="23"/>
        <v>220.64660000000001</v>
      </c>
      <c r="G32" s="72">
        <f t="shared" ref="G32:G40" si="24">IFERROR(F32/D32,0)</f>
        <v>0.12017788671023966</v>
      </c>
      <c r="H32" s="241"/>
      <c r="I32" s="242"/>
      <c r="J32" s="243"/>
      <c r="K32" s="73" t="s">
        <v>49</v>
      </c>
      <c r="L32" s="74">
        <v>1</v>
      </c>
      <c r="M32" s="249"/>
      <c r="N32" s="250"/>
      <c r="O32" s="251"/>
    </row>
    <row r="33" spans="1:15" ht="24" customHeight="1" x14ac:dyDescent="0.25">
      <c r="A33" s="236"/>
      <c r="B33" s="214"/>
      <c r="C33" s="12" t="s">
        <v>3</v>
      </c>
      <c r="D33" s="71">
        <f t="shared" ref="D33:F35" si="25">D186+D192</f>
        <v>0</v>
      </c>
      <c r="E33" s="71">
        <f t="shared" si="25"/>
        <v>0</v>
      </c>
      <c r="F33" s="71">
        <f t="shared" si="25"/>
        <v>0</v>
      </c>
      <c r="G33" s="72">
        <f t="shared" si="24"/>
        <v>0</v>
      </c>
      <c r="H33" s="241"/>
      <c r="I33" s="242"/>
      <c r="J33" s="243"/>
      <c r="K33" s="73" t="s">
        <v>50</v>
      </c>
      <c r="L33" s="74">
        <v>0</v>
      </c>
      <c r="M33" s="249"/>
      <c r="N33" s="250"/>
      <c r="O33" s="251"/>
    </row>
    <row r="34" spans="1:15" ht="24.75" customHeight="1" x14ac:dyDescent="0.25">
      <c r="A34" s="236"/>
      <c r="B34" s="214"/>
      <c r="C34" s="12" t="s">
        <v>22</v>
      </c>
      <c r="D34" s="71">
        <f t="shared" si="25"/>
        <v>0</v>
      </c>
      <c r="E34" s="71">
        <f t="shared" si="25"/>
        <v>0</v>
      </c>
      <c r="F34" s="71">
        <f t="shared" si="25"/>
        <v>0</v>
      </c>
      <c r="G34" s="72">
        <f t="shared" si="24"/>
        <v>0</v>
      </c>
      <c r="H34" s="241"/>
      <c r="I34" s="242"/>
      <c r="J34" s="243"/>
      <c r="K34" s="135" t="s">
        <v>51</v>
      </c>
      <c r="L34" s="129">
        <v>0</v>
      </c>
      <c r="M34" s="249"/>
      <c r="N34" s="250"/>
      <c r="O34" s="251"/>
    </row>
    <row r="35" spans="1:15" ht="18" customHeight="1" x14ac:dyDescent="0.25">
      <c r="A35" s="237"/>
      <c r="B35" s="215"/>
      <c r="C35" s="12" t="s">
        <v>4</v>
      </c>
      <c r="D35" s="71">
        <f t="shared" si="25"/>
        <v>0</v>
      </c>
      <c r="E35" s="71">
        <f t="shared" si="25"/>
        <v>0</v>
      </c>
      <c r="F35" s="71">
        <f t="shared" si="25"/>
        <v>0</v>
      </c>
      <c r="G35" s="72">
        <f t="shared" si="24"/>
        <v>0</v>
      </c>
      <c r="H35" s="244"/>
      <c r="I35" s="245"/>
      <c r="J35" s="246"/>
      <c r="K35" s="225"/>
      <c r="L35" s="131"/>
      <c r="M35" s="252"/>
      <c r="N35" s="253"/>
      <c r="O35" s="254"/>
    </row>
    <row r="36" spans="1:15" ht="24.75" customHeight="1" x14ac:dyDescent="0.25">
      <c r="A36" s="127"/>
      <c r="B36" s="213" t="s">
        <v>59</v>
      </c>
      <c r="C36" s="75" t="s">
        <v>2</v>
      </c>
      <c r="D36" s="76">
        <f>SUM(D37:D40)</f>
        <v>138406</v>
      </c>
      <c r="E36" s="76">
        <f t="shared" ref="E36:F36" si="26">SUM(E37:E40)</f>
        <v>34356.798190000001</v>
      </c>
      <c r="F36" s="76">
        <f t="shared" si="26"/>
        <v>23811.70939</v>
      </c>
      <c r="G36" s="79">
        <f>IFERROR(F36/D36,0)</f>
        <v>0.17204246484978974</v>
      </c>
      <c r="H36" s="216" t="s">
        <v>12</v>
      </c>
      <c r="I36" s="217"/>
      <c r="J36" s="218"/>
      <c r="K36" s="77" t="s">
        <v>23</v>
      </c>
      <c r="L36" s="78">
        <f>SUM(L37:L40)</f>
        <v>4</v>
      </c>
      <c r="M36" s="216" t="s">
        <v>12</v>
      </c>
      <c r="N36" s="226"/>
      <c r="O36" s="227"/>
    </row>
    <row r="37" spans="1:15" ht="26.25" customHeight="1" x14ac:dyDescent="0.25">
      <c r="A37" s="128"/>
      <c r="B37" s="214"/>
      <c r="C37" s="12" t="s">
        <v>11</v>
      </c>
      <c r="D37" s="71">
        <f>D330+D349+D447</f>
        <v>74231.799999999988</v>
      </c>
      <c r="E37" s="71">
        <f t="shared" ref="E37:F37" si="27">E330+E349+E447</f>
        <v>34356.798190000001</v>
      </c>
      <c r="F37" s="71">
        <f t="shared" si="27"/>
        <v>23811.70939</v>
      </c>
      <c r="G37" s="72">
        <f t="shared" si="24"/>
        <v>0.3207750504500767</v>
      </c>
      <c r="H37" s="219"/>
      <c r="I37" s="220"/>
      <c r="J37" s="221"/>
      <c r="K37" s="73" t="s">
        <v>49</v>
      </c>
      <c r="L37" s="82">
        <f>L330+L349</f>
        <v>1</v>
      </c>
      <c r="M37" s="228"/>
      <c r="N37" s="229"/>
      <c r="O37" s="230"/>
    </row>
    <row r="38" spans="1:15" ht="26.25" customHeight="1" x14ac:dyDescent="0.25">
      <c r="A38" s="128"/>
      <c r="B38" s="214"/>
      <c r="C38" s="12" t="s">
        <v>3</v>
      </c>
      <c r="D38" s="71">
        <f t="shared" ref="D38:F40" si="28">D331+D350+D448</f>
        <v>64174.2</v>
      </c>
      <c r="E38" s="71">
        <f t="shared" si="28"/>
        <v>0</v>
      </c>
      <c r="F38" s="71">
        <f t="shared" si="28"/>
        <v>0</v>
      </c>
      <c r="G38" s="72">
        <f t="shared" si="24"/>
        <v>0</v>
      </c>
      <c r="H38" s="219"/>
      <c r="I38" s="220"/>
      <c r="J38" s="221"/>
      <c r="K38" s="73" t="s">
        <v>50</v>
      </c>
      <c r="L38" s="82">
        <f>L331+L350</f>
        <v>1</v>
      </c>
      <c r="M38" s="228"/>
      <c r="N38" s="229"/>
      <c r="O38" s="230"/>
    </row>
    <row r="39" spans="1:15" ht="18" customHeight="1" x14ac:dyDescent="0.25">
      <c r="A39" s="128"/>
      <c r="B39" s="214"/>
      <c r="C39" s="12" t="s">
        <v>22</v>
      </c>
      <c r="D39" s="71">
        <f t="shared" si="28"/>
        <v>0</v>
      </c>
      <c r="E39" s="71">
        <f t="shared" si="28"/>
        <v>0</v>
      </c>
      <c r="F39" s="71">
        <f t="shared" si="28"/>
        <v>0</v>
      </c>
      <c r="G39" s="72">
        <f t="shared" si="24"/>
        <v>0</v>
      </c>
      <c r="H39" s="219"/>
      <c r="I39" s="220"/>
      <c r="J39" s="221"/>
      <c r="K39" s="135" t="s">
        <v>51</v>
      </c>
      <c r="L39" s="234">
        <f>L332+L351</f>
        <v>2</v>
      </c>
      <c r="M39" s="228"/>
      <c r="N39" s="229"/>
      <c r="O39" s="230"/>
    </row>
    <row r="40" spans="1:15" ht="17.25" customHeight="1" x14ac:dyDescent="0.25">
      <c r="A40" s="155"/>
      <c r="B40" s="215"/>
      <c r="C40" s="12" t="s">
        <v>4</v>
      </c>
      <c r="D40" s="71">
        <f t="shared" si="28"/>
        <v>0</v>
      </c>
      <c r="E40" s="71">
        <f t="shared" si="28"/>
        <v>0</v>
      </c>
      <c r="F40" s="71">
        <f t="shared" si="28"/>
        <v>0</v>
      </c>
      <c r="G40" s="72">
        <f t="shared" si="24"/>
        <v>0</v>
      </c>
      <c r="H40" s="222"/>
      <c r="I40" s="223"/>
      <c r="J40" s="224"/>
      <c r="K40" s="225"/>
      <c r="L40" s="131"/>
      <c r="M40" s="231"/>
      <c r="N40" s="232"/>
      <c r="O40" s="233"/>
    </row>
    <row r="41" spans="1:15" ht="25.5" customHeight="1" x14ac:dyDescent="0.25">
      <c r="A41" s="127"/>
      <c r="B41" s="213" t="s">
        <v>60</v>
      </c>
      <c r="C41" s="75" t="s">
        <v>2</v>
      </c>
      <c r="D41" s="76">
        <f>SUM(D42:D45)</f>
        <v>67543.600000000006</v>
      </c>
      <c r="E41" s="76">
        <f t="shared" ref="E41:F41" si="29">SUM(E42:E45)</f>
        <v>30852.087019999999</v>
      </c>
      <c r="F41" s="76">
        <f t="shared" si="29"/>
        <v>30852.087019999999</v>
      </c>
      <c r="G41" s="79">
        <f>IFERROR(F41/D41,0)</f>
        <v>0.45677291438419032</v>
      </c>
      <c r="H41" s="216" t="s">
        <v>12</v>
      </c>
      <c r="I41" s="217"/>
      <c r="J41" s="218"/>
      <c r="K41" s="77" t="s">
        <v>23</v>
      </c>
      <c r="L41" s="78">
        <f>SUM(L42:L45)</f>
        <v>1</v>
      </c>
      <c r="M41" s="216" t="s">
        <v>12</v>
      </c>
      <c r="N41" s="226"/>
      <c r="O41" s="227"/>
    </row>
    <row r="42" spans="1:15" ht="26.25" customHeight="1" x14ac:dyDescent="0.25">
      <c r="A42" s="128"/>
      <c r="B42" s="214"/>
      <c r="C42" s="12" t="s">
        <v>11</v>
      </c>
      <c r="D42" s="71">
        <f t="shared" ref="D42:F44" si="30">D431</f>
        <v>67543.600000000006</v>
      </c>
      <c r="E42" s="71">
        <f t="shared" si="30"/>
        <v>30852.087019999999</v>
      </c>
      <c r="F42" s="71">
        <f t="shared" si="30"/>
        <v>30852.087019999999</v>
      </c>
      <c r="G42" s="72">
        <f t="shared" ref="G42:G45" si="31">IFERROR(F42/D42,0)</f>
        <v>0.45677291438419032</v>
      </c>
      <c r="H42" s="219"/>
      <c r="I42" s="220"/>
      <c r="J42" s="221"/>
      <c r="K42" s="73" t="s">
        <v>49</v>
      </c>
      <c r="L42" s="74">
        <v>0</v>
      </c>
      <c r="M42" s="228"/>
      <c r="N42" s="229"/>
      <c r="O42" s="230"/>
    </row>
    <row r="43" spans="1:15" ht="23.25" customHeight="1" x14ac:dyDescent="0.25">
      <c r="A43" s="128"/>
      <c r="B43" s="214"/>
      <c r="C43" s="12" t="s">
        <v>3</v>
      </c>
      <c r="D43" s="71">
        <f t="shared" si="30"/>
        <v>0</v>
      </c>
      <c r="E43" s="71">
        <f t="shared" ref="E43:F43" si="32">E432</f>
        <v>0</v>
      </c>
      <c r="F43" s="71">
        <f t="shared" si="32"/>
        <v>0</v>
      </c>
      <c r="G43" s="72">
        <f t="shared" si="31"/>
        <v>0</v>
      </c>
      <c r="H43" s="219"/>
      <c r="I43" s="220"/>
      <c r="J43" s="221"/>
      <c r="K43" s="73" t="s">
        <v>50</v>
      </c>
      <c r="L43" s="74">
        <v>0</v>
      </c>
      <c r="M43" s="228"/>
      <c r="N43" s="229"/>
      <c r="O43" s="230"/>
    </row>
    <row r="44" spans="1:15" ht="13.9" customHeight="1" x14ac:dyDescent="0.25">
      <c r="A44" s="128"/>
      <c r="B44" s="214"/>
      <c r="C44" s="12" t="s">
        <v>22</v>
      </c>
      <c r="D44" s="71">
        <f t="shared" si="30"/>
        <v>0</v>
      </c>
      <c r="E44" s="71">
        <f t="shared" ref="E44:F44" si="33">E433</f>
        <v>0</v>
      </c>
      <c r="F44" s="71">
        <f t="shared" si="33"/>
        <v>0</v>
      </c>
      <c r="G44" s="72">
        <f t="shared" si="31"/>
        <v>0</v>
      </c>
      <c r="H44" s="219"/>
      <c r="I44" s="220"/>
      <c r="J44" s="221"/>
      <c r="K44" s="135" t="s">
        <v>51</v>
      </c>
      <c r="L44" s="129">
        <v>1</v>
      </c>
      <c r="M44" s="228"/>
      <c r="N44" s="229"/>
      <c r="O44" s="230"/>
    </row>
    <row r="45" spans="1:15" ht="23.25" customHeight="1" x14ac:dyDescent="0.25">
      <c r="A45" s="155"/>
      <c r="B45" s="215"/>
      <c r="C45" s="12" t="s">
        <v>4</v>
      </c>
      <c r="D45" s="71">
        <f>D434</f>
        <v>0</v>
      </c>
      <c r="E45" s="71">
        <f t="shared" ref="E45:F45" si="34">E434</f>
        <v>0</v>
      </c>
      <c r="F45" s="71">
        <f t="shared" si="34"/>
        <v>0</v>
      </c>
      <c r="G45" s="72">
        <f t="shared" si="31"/>
        <v>0</v>
      </c>
      <c r="H45" s="222"/>
      <c r="I45" s="223"/>
      <c r="J45" s="224"/>
      <c r="K45" s="225"/>
      <c r="L45" s="131"/>
      <c r="M45" s="231"/>
      <c r="N45" s="232"/>
      <c r="O45" s="233"/>
    </row>
    <row r="46" spans="1:15" ht="23.25" customHeight="1" x14ac:dyDescent="0.25">
      <c r="A46" s="235"/>
      <c r="B46" s="140" t="s">
        <v>61</v>
      </c>
      <c r="C46" s="141"/>
      <c r="D46" s="141"/>
      <c r="E46" s="141"/>
      <c r="F46" s="141"/>
      <c r="G46" s="141"/>
      <c r="H46" s="51" t="s">
        <v>62</v>
      </c>
      <c r="I46" s="67" t="s">
        <v>64</v>
      </c>
      <c r="J46" s="67" t="s">
        <v>65</v>
      </c>
      <c r="K46" s="88">
        <v>103.3</v>
      </c>
      <c r="L46" s="12" t="s">
        <v>12</v>
      </c>
      <c r="M46" s="67" t="s">
        <v>12</v>
      </c>
      <c r="N46" s="129" t="s">
        <v>12</v>
      </c>
      <c r="O46" s="67" t="s">
        <v>12</v>
      </c>
    </row>
    <row r="47" spans="1:15" ht="25.5" customHeight="1" x14ac:dyDescent="0.25">
      <c r="A47" s="236"/>
      <c r="B47" s="258"/>
      <c r="C47" s="259"/>
      <c r="D47" s="259"/>
      <c r="E47" s="259"/>
      <c r="F47" s="259"/>
      <c r="G47" s="259"/>
      <c r="H47" s="51" t="s">
        <v>63</v>
      </c>
      <c r="I47" s="67" t="s">
        <v>71</v>
      </c>
      <c r="J47" s="67" t="s">
        <v>66</v>
      </c>
      <c r="K47" s="88">
        <v>244.5</v>
      </c>
      <c r="L47" s="12" t="s">
        <v>12</v>
      </c>
      <c r="M47" s="67" t="s">
        <v>12</v>
      </c>
      <c r="N47" s="130"/>
      <c r="O47" s="67" t="s">
        <v>12</v>
      </c>
    </row>
    <row r="48" spans="1:15" ht="34.5" customHeight="1" x14ac:dyDescent="0.25">
      <c r="A48" s="89"/>
      <c r="B48" s="140" t="s">
        <v>67</v>
      </c>
      <c r="C48" s="141"/>
      <c r="D48" s="141"/>
      <c r="E48" s="141"/>
      <c r="F48" s="141"/>
      <c r="G48" s="141"/>
      <c r="H48" s="51" t="s">
        <v>70</v>
      </c>
      <c r="I48" s="67" t="s">
        <v>72</v>
      </c>
      <c r="J48" s="67" t="s">
        <v>65</v>
      </c>
      <c r="K48" s="88">
        <v>0.55000000000000004</v>
      </c>
      <c r="L48" s="12" t="s">
        <v>12</v>
      </c>
      <c r="M48" s="67" t="s">
        <v>12</v>
      </c>
      <c r="N48" s="130"/>
      <c r="O48" s="67" t="s">
        <v>12</v>
      </c>
    </row>
    <row r="49" spans="1:15" ht="36" customHeight="1" x14ac:dyDescent="0.25">
      <c r="A49" s="89"/>
      <c r="B49" s="140" t="s">
        <v>68</v>
      </c>
      <c r="C49" s="141"/>
      <c r="D49" s="141"/>
      <c r="E49" s="141"/>
      <c r="F49" s="141"/>
      <c r="G49" s="141"/>
      <c r="H49" s="51" t="s">
        <v>73</v>
      </c>
      <c r="I49" s="67" t="s">
        <v>64</v>
      </c>
      <c r="J49" s="67" t="s">
        <v>65</v>
      </c>
      <c r="K49" s="88">
        <v>103</v>
      </c>
      <c r="L49" s="12" t="s">
        <v>12</v>
      </c>
      <c r="M49" s="67" t="s">
        <v>12</v>
      </c>
      <c r="N49" s="130"/>
      <c r="O49" s="67" t="s">
        <v>12</v>
      </c>
    </row>
    <row r="50" spans="1:15" ht="26.25" customHeight="1" x14ac:dyDescent="0.25">
      <c r="A50" s="89"/>
      <c r="B50" s="140" t="s">
        <v>69</v>
      </c>
      <c r="C50" s="141"/>
      <c r="D50" s="141"/>
      <c r="E50" s="141"/>
      <c r="F50" s="141"/>
      <c r="G50" s="141"/>
      <c r="H50" s="51" t="s">
        <v>74</v>
      </c>
      <c r="I50" s="67" t="s">
        <v>71</v>
      </c>
      <c r="J50" s="67" t="s">
        <v>77</v>
      </c>
      <c r="K50" s="88">
        <v>810.4</v>
      </c>
      <c r="L50" s="12" t="s">
        <v>12</v>
      </c>
      <c r="M50" s="67" t="s">
        <v>12</v>
      </c>
      <c r="N50" s="130"/>
      <c r="O50" s="67" t="s">
        <v>12</v>
      </c>
    </row>
    <row r="51" spans="1:15" ht="29.25" customHeight="1" x14ac:dyDescent="0.25">
      <c r="A51" s="90"/>
      <c r="B51" s="258"/>
      <c r="C51" s="259"/>
      <c r="D51" s="259"/>
      <c r="E51" s="259"/>
      <c r="F51" s="259"/>
      <c r="G51" s="259"/>
      <c r="H51" s="68" t="s">
        <v>75</v>
      </c>
      <c r="I51" s="67" t="s">
        <v>76</v>
      </c>
      <c r="J51" s="69" t="s">
        <v>78</v>
      </c>
      <c r="K51" s="91">
        <v>0.22500000000000001</v>
      </c>
      <c r="L51" s="75">
        <v>0.29099999999999998</v>
      </c>
      <c r="M51" s="69" t="s">
        <v>98</v>
      </c>
      <c r="N51" s="130"/>
      <c r="O51" s="69" t="s">
        <v>98</v>
      </c>
    </row>
    <row r="52" spans="1:15" ht="26.25" customHeight="1" x14ac:dyDescent="0.25">
      <c r="A52" s="184" t="s">
        <v>9</v>
      </c>
      <c r="B52" s="186" t="s">
        <v>53</v>
      </c>
      <c r="C52" s="111" t="s">
        <v>2</v>
      </c>
      <c r="D52" s="112">
        <f>SUM(D53:D56)</f>
        <v>1300015.81</v>
      </c>
      <c r="E52" s="112">
        <f t="shared" ref="E52:F52" si="35">SUM(E53:E56)</f>
        <v>39218.300000000003</v>
      </c>
      <c r="F52" s="112">
        <f t="shared" si="35"/>
        <v>39218.300000000003</v>
      </c>
      <c r="G52" s="113">
        <f>IFERROR(F52/D52,0)</f>
        <v>3.0167556193028147E-2</v>
      </c>
      <c r="H52" s="204" t="s">
        <v>12</v>
      </c>
      <c r="I52" s="205"/>
      <c r="J52" s="206"/>
      <c r="K52" s="114" t="s">
        <v>23</v>
      </c>
      <c r="L52" s="115">
        <f>SUM(L53:L56)</f>
        <v>3</v>
      </c>
      <c r="M52" s="188" t="s">
        <v>440</v>
      </c>
      <c r="N52" s="189"/>
      <c r="O52" s="190"/>
    </row>
    <row r="53" spans="1:15" ht="26.25" customHeight="1" x14ac:dyDescent="0.25">
      <c r="A53" s="185"/>
      <c r="B53" s="187"/>
      <c r="C53" s="111" t="s">
        <v>11</v>
      </c>
      <c r="D53" s="112">
        <f t="shared" ref="D53:F56" si="36">D59+D65+D71+D77</f>
        <v>0</v>
      </c>
      <c r="E53" s="112">
        <f t="shared" si="36"/>
        <v>0</v>
      </c>
      <c r="F53" s="112">
        <f t="shared" si="36"/>
        <v>0</v>
      </c>
      <c r="G53" s="113">
        <f t="shared" ref="G53:G56" si="37">IFERROR(F53/D53,0)</f>
        <v>0</v>
      </c>
      <c r="H53" s="207"/>
      <c r="I53" s="208"/>
      <c r="J53" s="209"/>
      <c r="K53" s="103" t="s">
        <v>49</v>
      </c>
      <c r="L53" s="104">
        <v>0</v>
      </c>
      <c r="M53" s="191"/>
      <c r="N53" s="192"/>
      <c r="O53" s="193"/>
    </row>
    <row r="54" spans="1:15" ht="24.75" customHeight="1" x14ac:dyDescent="0.25">
      <c r="A54" s="185"/>
      <c r="B54" s="187"/>
      <c r="C54" s="111" t="s">
        <v>3</v>
      </c>
      <c r="D54" s="112">
        <f t="shared" si="36"/>
        <v>0</v>
      </c>
      <c r="E54" s="112">
        <f t="shared" si="36"/>
        <v>0</v>
      </c>
      <c r="F54" s="112">
        <f t="shared" si="36"/>
        <v>0</v>
      </c>
      <c r="G54" s="113">
        <f t="shared" si="37"/>
        <v>0</v>
      </c>
      <c r="H54" s="207"/>
      <c r="I54" s="208"/>
      <c r="J54" s="209"/>
      <c r="K54" s="103" t="s">
        <v>50</v>
      </c>
      <c r="L54" s="104">
        <v>3</v>
      </c>
      <c r="M54" s="191"/>
      <c r="N54" s="192"/>
      <c r="O54" s="193"/>
    </row>
    <row r="55" spans="1:15" ht="13.9" customHeight="1" x14ac:dyDescent="0.25">
      <c r="A55" s="185"/>
      <c r="B55" s="187"/>
      <c r="C55" s="111" t="s">
        <v>22</v>
      </c>
      <c r="D55" s="112">
        <f t="shared" si="36"/>
        <v>0</v>
      </c>
      <c r="E55" s="112">
        <f t="shared" si="36"/>
        <v>0</v>
      </c>
      <c r="F55" s="112">
        <f t="shared" si="36"/>
        <v>0</v>
      </c>
      <c r="G55" s="113">
        <f t="shared" si="37"/>
        <v>0</v>
      </c>
      <c r="H55" s="207"/>
      <c r="I55" s="208"/>
      <c r="J55" s="209"/>
      <c r="K55" s="260" t="s">
        <v>51</v>
      </c>
      <c r="L55" s="255">
        <v>0</v>
      </c>
      <c r="M55" s="191"/>
      <c r="N55" s="192"/>
      <c r="O55" s="193"/>
    </row>
    <row r="56" spans="1:15" ht="28.5" customHeight="1" x14ac:dyDescent="0.25">
      <c r="A56" s="185"/>
      <c r="B56" s="187"/>
      <c r="C56" s="111" t="s">
        <v>4</v>
      </c>
      <c r="D56" s="112">
        <f t="shared" si="36"/>
        <v>1300015.81</v>
      </c>
      <c r="E56" s="112">
        <f t="shared" si="36"/>
        <v>39218.300000000003</v>
      </c>
      <c r="F56" s="112">
        <f t="shared" si="36"/>
        <v>39218.300000000003</v>
      </c>
      <c r="G56" s="113">
        <f t="shared" si="37"/>
        <v>3.0167556193028147E-2</v>
      </c>
      <c r="H56" s="210"/>
      <c r="I56" s="211"/>
      <c r="J56" s="212"/>
      <c r="K56" s="261"/>
      <c r="L56" s="256"/>
      <c r="M56" s="194"/>
      <c r="N56" s="195"/>
      <c r="O56" s="196"/>
    </row>
    <row r="57" spans="1:15" ht="24.75" customHeight="1" outlineLevel="1" x14ac:dyDescent="0.25">
      <c r="A57" s="92"/>
      <c r="B57" s="140" t="s">
        <v>79</v>
      </c>
      <c r="C57" s="141"/>
      <c r="D57" s="141"/>
      <c r="E57" s="141"/>
      <c r="F57" s="141"/>
      <c r="G57" s="142"/>
      <c r="H57" s="51" t="s">
        <v>80</v>
      </c>
      <c r="I57" s="97" t="str">
        <f>I50</f>
        <v>ГП, ИРП</v>
      </c>
      <c r="J57" s="97" t="str">
        <f>J50</f>
        <v>тыс. человек</v>
      </c>
      <c r="K57" s="53">
        <f>K50</f>
        <v>810.4</v>
      </c>
      <c r="L57" s="97" t="str">
        <f>L50</f>
        <v>х</v>
      </c>
      <c r="M57" s="97" t="str">
        <f>M50</f>
        <v>х</v>
      </c>
      <c r="N57" s="93" t="s">
        <v>12</v>
      </c>
      <c r="O57" s="97" t="str">
        <f>O50</f>
        <v>х</v>
      </c>
    </row>
    <row r="58" spans="1:15" ht="13.9" customHeight="1" outlineLevel="1" x14ac:dyDescent="0.25">
      <c r="A58" s="127" t="s">
        <v>5</v>
      </c>
      <c r="B58" s="124" t="s">
        <v>82</v>
      </c>
      <c r="C58" s="12" t="s">
        <v>2</v>
      </c>
      <c r="D58" s="10">
        <f>SUM(D59:D62)</f>
        <v>0</v>
      </c>
      <c r="E58" s="10">
        <f t="shared" ref="E58:F58" si="38">SUM(E59:E62)</f>
        <v>0</v>
      </c>
      <c r="F58" s="10">
        <f t="shared" si="38"/>
        <v>0</v>
      </c>
      <c r="G58" s="33">
        <f>IFERROR(F58/D58,0)</f>
        <v>0</v>
      </c>
      <c r="H58" s="129" t="s">
        <v>12</v>
      </c>
      <c r="I58" s="122" t="s">
        <v>83</v>
      </c>
      <c r="J58" s="122" t="s">
        <v>81</v>
      </c>
      <c r="K58" s="129">
        <v>1</v>
      </c>
      <c r="L58" s="122" t="s">
        <v>12</v>
      </c>
      <c r="M58" s="122" t="s">
        <v>12</v>
      </c>
      <c r="N58" s="122" t="s">
        <v>84</v>
      </c>
      <c r="O58" s="129" t="s">
        <v>98</v>
      </c>
    </row>
    <row r="59" spans="1:15" ht="13.9" customHeight="1" outlineLevel="1" x14ac:dyDescent="0.25">
      <c r="A59" s="128"/>
      <c r="B59" s="125"/>
      <c r="C59" s="12" t="s">
        <v>11</v>
      </c>
      <c r="D59" s="10">
        <v>0</v>
      </c>
      <c r="E59" s="10">
        <v>0</v>
      </c>
      <c r="F59" s="10">
        <v>0</v>
      </c>
      <c r="G59" s="33">
        <f t="shared" ref="G59:G62" si="39">IFERROR(F59/D59,0)</f>
        <v>0</v>
      </c>
      <c r="H59" s="138"/>
      <c r="I59" s="123"/>
      <c r="J59" s="123"/>
      <c r="K59" s="138"/>
      <c r="L59" s="123"/>
      <c r="M59" s="123"/>
      <c r="N59" s="123"/>
      <c r="O59" s="130"/>
    </row>
    <row r="60" spans="1:15" ht="13.9" customHeight="1" outlineLevel="1" x14ac:dyDescent="0.25">
      <c r="A60" s="128"/>
      <c r="B60" s="125"/>
      <c r="C60" s="12" t="s">
        <v>3</v>
      </c>
      <c r="D60" s="10">
        <v>0</v>
      </c>
      <c r="E60" s="10">
        <v>0</v>
      </c>
      <c r="F60" s="10">
        <v>0</v>
      </c>
      <c r="G60" s="33">
        <f t="shared" si="39"/>
        <v>0</v>
      </c>
      <c r="H60" s="138"/>
      <c r="I60" s="123"/>
      <c r="J60" s="123"/>
      <c r="K60" s="138"/>
      <c r="L60" s="123"/>
      <c r="M60" s="123"/>
      <c r="N60" s="123"/>
      <c r="O60" s="130"/>
    </row>
    <row r="61" spans="1:15" ht="13.9" customHeight="1" outlineLevel="1" x14ac:dyDescent="0.25">
      <c r="A61" s="128"/>
      <c r="B61" s="125"/>
      <c r="C61" s="12" t="s">
        <v>22</v>
      </c>
      <c r="D61" s="10">
        <v>0</v>
      </c>
      <c r="E61" s="10">
        <v>0</v>
      </c>
      <c r="F61" s="10">
        <v>0</v>
      </c>
      <c r="G61" s="33">
        <f t="shared" si="39"/>
        <v>0</v>
      </c>
      <c r="H61" s="138"/>
      <c r="I61" s="123"/>
      <c r="J61" s="123"/>
      <c r="K61" s="138"/>
      <c r="L61" s="123"/>
      <c r="M61" s="123"/>
      <c r="N61" s="123"/>
      <c r="O61" s="130"/>
    </row>
    <row r="62" spans="1:15" ht="13.9" customHeight="1" outlineLevel="1" x14ac:dyDescent="0.25">
      <c r="A62" s="128"/>
      <c r="B62" s="125"/>
      <c r="C62" s="12" t="s">
        <v>4</v>
      </c>
      <c r="D62" s="10">
        <v>0</v>
      </c>
      <c r="E62" s="10">
        <v>0</v>
      </c>
      <c r="F62" s="10">
        <v>0</v>
      </c>
      <c r="G62" s="33">
        <f t="shared" si="39"/>
        <v>0</v>
      </c>
      <c r="H62" s="139"/>
      <c r="I62" s="123"/>
      <c r="J62" s="123"/>
      <c r="K62" s="139"/>
      <c r="L62" s="123"/>
      <c r="M62" s="123"/>
      <c r="N62" s="123"/>
      <c r="O62" s="131"/>
    </row>
    <row r="63" spans="1:15" ht="36" customHeight="1" outlineLevel="1" x14ac:dyDescent="0.25">
      <c r="A63" s="38" t="s">
        <v>7</v>
      </c>
      <c r="B63" s="119" t="s">
        <v>88</v>
      </c>
      <c r="C63" s="120"/>
      <c r="D63" s="120"/>
      <c r="E63" s="120"/>
      <c r="F63" s="120"/>
      <c r="G63" s="120"/>
      <c r="H63" s="120"/>
      <c r="I63" s="120"/>
      <c r="J63" s="121"/>
      <c r="K63" s="39">
        <v>45839</v>
      </c>
      <c r="L63" s="35" t="s">
        <v>98</v>
      </c>
      <c r="M63" s="35" t="s">
        <v>370</v>
      </c>
      <c r="N63" s="105" t="s">
        <v>85</v>
      </c>
      <c r="O63" s="110" t="s">
        <v>431</v>
      </c>
    </row>
    <row r="64" spans="1:15" outlineLevel="1" x14ac:dyDescent="0.25">
      <c r="A64" s="127" t="s">
        <v>86</v>
      </c>
      <c r="B64" s="124" t="s">
        <v>87</v>
      </c>
      <c r="C64" s="12" t="s">
        <v>2</v>
      </c>
      <c r="D64" s="10">
        <f>SUM(D65:D68)</f>
        <v>0</v>
      </c>
      <c r="E64" s="10">
        <f t="shared" ref="E64:F64" si="40">SUM(E65:E68)</f>
        <v>0</v>
      </c>
      <c r="F64" s="10">
        <f t="shared" si="40"/>
        <v>0</v>
      </c>
      <c r="G64" s="33">
        <f>IFERROR(F64/D64,0)</f>
        <v>0</v>
      </c>
      <c r="H64" s="129" t="s">
        <v>12</v>
      </c>
      <c r="I64" s="122" t="s">
        <v>83</v>
      </c>
      <c r="J64" s="122" t="s">
        <v>81</v>
      </c>
      <c r="K64" s="122">
        <v>1</v>
      </c>
      <c r="L64" s="122" t="s">
        <v>12</v>
      </c>
      <c r="M64" s="122" t="s">
        <v>12</v>
      </c>
      <c r="N64" s="122" t="s">
        <v>84</v>
      </c>
      <c r="O64" s="129" t="s">
        <v>98</v>
      </c>
    </row>
    <row r="65" spans="1:15" outlineLevel="1" x14ac:dyDescent="0.25">
      <c r="A65" s="128"/>
      <c r="B65" s="125"/>
      <c r="C65" s="12" t="s">
        <v>11</v>
      </c>
      <c r="D65" s="10">
        <v>0</v>
      </c>
      <c r="E65" s="10">
        <v>0</v>
      </c>
      <c r="F65" s="10">
        <v>0</v>
      </c>
      <c r="G65" s="33">
        <f t="shared" ref="G65:G68" si="41">IFERROR(F65/D65,0)</f>
        <v>0</v>
      </c>
      <c r="H65" s="130"/>
      <c r="I65" s="123"/>
      <c r="J65" s="123"/>
      <c r="K65" s="123"/>
      <c r="L65" s="123"/>
      <c r="M65" s="123"/>
      <c r="N65" s="123"/>
      <c r="O65" s="130"/>
    </row>
    <row r="66" spans="1:15" outlineLevel="1" x14ac:dyDescent="0.25">
      <c r="A66" s="128"/>
      <c r="B66" s="125"/>
      <c r="C66" s="12" t="s">
        <v>3</v>
      </c>
      <c r="D66" s="10">
        <v>0</v>
      </c>
      <c r="E66" s="10">
        <v>0</v>
      </c>
      <c r="F66" s="10">
        <v>0</v>
      </c>
      <c r="G66" s="33">
        <f t="shared" si="41"/>
        <v>0</v>
      </c>
      <c r="H66" s="130"/>
      <c r="I66" s="123"/>
      <c r="J66" s="123"/>
      <c r="K66" s="123"/>
      <c r="L66" s="123"/>
      <c r="M66" s="123"/>
      <c r="N66" s="123"/>
      <c r="O66" s="130"/>
    </row>
    <row r="67" spans="1:15" outlineLevel="1" x14ac:dyDescent="0.25">
      <c r="A67" s="128"/>
      <c r="B67" s="125"/>
      <c r="C67" s="12" t="s">
        <v>22</v>
      </c>
      <c r="D67" s="10">
        <v>0</v>
      </c>
      <c r="E67" s="10">
        <v>0</v>
      </c>
      <c r="F67" s="10">
        <v>0</v>
      </c>
      <c r="G67" s="33">
        <f t="shared" si="41"/>
        <v>0</v>
      </c>
      <c r="H67" s="130"/>
      <c r="I67" s="123"/>
      <c r="J67" s="123"/>
      <c r="K67" s="123"/>
      <c r="L67" s="123"/>
      <c r="M67" s="123"/>
      <c r="N67" s="123"/>
      <c r="O67" s="130"/>
    </row>
    <row r="68" spans="1:15" outlineLevel="1" x14ac:dyDescent="0.25">
      <c r="A68" s="128"/>
      <c r="B68" s="125"/>
      <c r="C68" s="12" t="s">
        <v>4</v>
      </c>
      <c r="D68" s="10">
        <v>0</v>
      </c>
      <c r="E68" s="10">
        <v>0</v>
      </c>
      <c r="F68" s="10">
        <v>0</v>
      </c>
      <c r="G68" s="33">
        <f t="shared" si="41"/>
        <v>0</v>
      </c>
      <c r="H68" s="131"/>
      <c r="I68" s="123"/>
      <c r="J68" s="123"/>
      <c r="K68" s="123"/>
      <c r="L68" s="123"/>
      <c r="M68" s="123"/>
      <c r="N68" s="123"/>
      <c r="O68" s="131"/>
    </row>
    <row r="69" spans="1:15" ht="37.5" customHeight="1" outlineLevel="1" x14ac:dyDescent="0.25">
      <c r="A69" s="38" t="s">
        <v>89</v>
      </c>
      <c r="B69" s="119" t="s">
        <v>90</v>
      </c>
      <c r="C69" s="120"/>
      <c r="D69" s="120"/>
      <c r="E69" s="120"/>
      <c r="F69" s="120"/>
      <c r="G69" s="120"/>
      <c r="H69" s="120"/>
      <c r="I69" s="120"/>
      <c r="J69" s="121"/>
      <c r="K69" s="39">
        <v>45839</v>
      </c>
      <c r="L69" s="35" t="s">
        <v>98</v>
      </c>
      <c r="M69" s="35" t="s">
        <v>370</v>
      </c>
      <c r="N69" s="105" t="s">
        <v>85</v>
      </c>
      <c r="O69" s="110" t="s">
        <v>431</v>
      </c>
    </row>
    <row r="70" spans="1:15" outlineLevel="1" x14ac:dyDescent="0.25">
      <c r="A70" s="127" t="s">
        <v>91</v>
      </c>
      <c r="B70" s="124" t="s">
        <v>92</v>
      </c>
      <c r="C70" s="12" t="s">
        <v>2</v>
      </c>
      <c r="D70" s="10">
        <f>SUM(D71:D74)</f>
        <v>0</v>
      </c>
      <c r="E70" s="10">
        <f t="shared" ref="E70:F70" si="42">SUM(E71:E74)</f>
        <v>0</v>
      </c>
      <c r="F70" s="10">
        <f t="shared" si="42"/>
        <v>0</v>
      </c>
      <c r="G70" s="33">
        <f>IFERROR(F70/D70,0)</f>
        <v>0</v>
      </c>
      <c r="H70" s="129" t="s">
        <v>12</v>
      </c>
      <c r="I70" s="122" t="s">
        <v>83</v>
      </c>
      <c r="J70" s="122" t="s">
        <v>81</v>
      </c>
      <c r="K70" s="122">
        <v>1</v>
      </c>
      <c r="L70" s="122" t="s">
        <v>12</v>
      </c>
      <c r="M70" s="122" t="s">
        <v>12</v>
      </c>
      <c r="N70" s="122" t="s">
        <v>84</v>
      </c>
      <c r="O70" s="129" t="s">
        <v>98</v>
      </c>
    </row>
    <row r="71" spans="1:15" outlineLevel="1" x14ac:dyDescent="0.25">
      <c r="A71" s="128"/>
      <c r="B71" s="125"/>
      <c r="C71" s="12" t="s">
        <v>11</v>
      </c>
      <c r="D71" s="10">
        <v>0</v>
      </c>
      <c r="E71" s="10">
        <v>0</v>
      </c>
      <c r="F71" s="10">
        <v>0</v>
      </c>
      <c r="G71" s="33">
        <f t="shared" ref="G71:G74" si="43">IFERROR(F71/D71,0)</f>
        <v>0</v>
      </c>
      <c r="H71" s="130"/>
      <c r="I71" s="123"/>
      <c r="J71" s="123"/>
      <c r="K71" s="123"/>
      <c r="L71" s="123"/>
      <c r="M71" s="123"/>
      <c r="N71" s="123"/>
      <c r="O71" s="130"/>
    </row>
    <row r="72" spans="1:15" outlineLevel="1" x14ac:dyDescent="0.25">
      <c r="A72" s="128"/>
      <c r="B72" s="125"/>
      <c r="C72" s="12" t="s">
        <v>3</v>
      </c>
      <c r="D72" s="10">
        <v>0</v>
      </c>
      <c r="E72" s="10">
        <v>0</v>
      </c>
      <c r="F72" s="10">
        <v>0</v>
      </c>
      <c r="G72" s="33">
        <f t="shared" si="43"/>
        <v>0</v>
      </c>
      <c r="H72" s="130"/>
      <c r="I72" s="123"/>
      <c r="J72" s="123"/>
      <c r="K72" s="123"/>
      <c r="L72" s="123"/>
      <c r="M72" s="123"/>
      <c r="N72" s="123"/>
      <c r="O72" s="130"/>
    </row>
    <row r="73" spans="1:15" outlineLevel="1" x14ac:dyDescent="0.25">
      <c r="A73" s="128"/>
      <c r="B73" s="125"/>
      <c r="C73" s="12" t="s">
        <v>22</v>
      </c>
      <c r="D73" s="10">
        <v>0</v>
      </c>
      <c r="E73" s="10">
        <v>0</v>
      </c>
      <c r="F73" s="10">
        <v>0</v>
      </c>
      <c r="G73" s="33">
        <f t="shared" si="43"/>
        <v>0</v>
      </c>
      <c r="H73" s="130"/>
      <c r="I73" s="123"/>
      <c r="J73" s="123"/>
      <c r="K73" s="123"/>
      <c r="L73" s="123"/>
      <c r="M73" s="123"/>
      <c r="N73" s="123"/>
      <c r="O73" s="130"/>
    </row>
    <row r="74" spans="1:15" outlineLevel="1" x14ac:dyDescent="0.25">
      <c r="A74" s="128"/>
      <c r="B74" s="125"/>
      <c r="C74" s="12" t="s">
        <v>4</v>
      </c>
      <c r="D74" s="10">
        <v>0</v>
      </c>
      <c r="E74" s="10">
        <v>0</v>
      </c>
      <c r="F74" s="10">
        <v>0</v>
      </c>
      <c r="G74" s="33">
        <f t="shared" si="43"/>
        <v>0</v>
      </c>
      <c r="H74" s="131"/>
      <c r="I74" s="123"/>
      <c r="J74" s="123"/>
      <c r="K74" s="123"/>
      <c r="L74" s="123"/>
      <c r="M74" s="123"/>
      <c r="N74" s="123"/>
      <c r="O74" s="131"/>
    </row>
    <row r="75" spans="1:15" ht="37.5" customHeight="1" outlineLevel="1" x14ac:dyDescent="0.25">
      <c r="A75" s="38" t="s">
        <v>93</v>
      </c>
      <c r="B75" s="119" t="s">
        <v>99</v>
      </c>
      <c r="C75" s="120"/>
      <c r="D75" s="120"/>
      <c r="E75" s="120"/>
      <c r="F75" s="120"/>
      <c r="G75" s="120"/>
      <c r="H75" s="120"/>
      <c r="I75" s="120"/>
      <c r="J75" s="121"/>
      <c r="K75" s="39">
        <v>45839</v>
      </c>
      <c r="L75" s="35" t="s">
        <v>98</v>
      </c>
      <c r="M75" s="35" t="s">
        <v>370</v>
      </c>
      <c r="N75" s="105" t="s">
        <v>85</v>
      </c>
      <c r="O75" s="110" t="s">
        <v>431</v>
      </c>
    </row>
    <row r="76" spans="1:15" ht="18" customHeight="1" outlineLevel="1" x14ac:dyDescent="0.25">
      <c r="A76" s="127" t="s">
        <v>94</v>
      </c>
      <c r="B76" s="124" t="s">
        <v>96</v>
      </c>
      <c r="C76" s="12" t="s">
        <v>2</v>
      </c>
      <c r="D76" s="80">
        <f>SUM(D77:D80)</f>
        <v>1300015.81</v>
      </c>
      <c r="E76" s="80">
        <f t="shared" ref="E76:F76" si="44">SUM(E77:E80)</f>
        <v>39218.300000000003</v>
      </c>
      <c r="F76" s="80">
        <f t="shared" si="44"/>
        <v>39218.300000000003</v>
      </c>
      <c r="G76" s="81">
        <f>IFERROR(F76/D76,0)</f>
        <v>3.0167556193028147E-2</v>
      </c>
      <c r="H76" s="129" t="s">
        <v>12</v>
      </c>
      <c r="I76" s="122" t="s">
        <v>97</v>
      </c>
      <c r="J76" s="122" t="s">
        <v>81</v>
      </c>
      <c r="K76" s="122" t="s">
        <v>98</v>
      </c>
      <c r="L76" s="122" t="s">
        <v>12</v>
      </c>
      <c r="M76" s="122" t="s">
        <v>12</v>
      </c>
      <c r="N76" s="122" t="s">
        <v>84</v>
      </c>
      <c r="O76" s="124" t="s">
        <v>362</v>
      </c>
    </row>
    <row r="77" spans="1:15" outlineLevel="1" x14ac:dyDescent="0.25">
      <c r="A77" s="128"/>
      <c r="B77" s="125"/>
      <c r="C77" s="12" t="s">
        <v>11</v>
      </c>
      <c r="D77" s="80">
        <v>0</v>
      </c>
      <c r="E77" s="80">
        <v>0</v>
      </c>
      <c r="F77" s="80">
        <v>0</v>
      </c>
      <c r="G77" s="81">
        <f t="shared" ref="G77:G80" si="45">IFERROR(F77/D77,0)</f>
        <v>0</v>
      </c>
      <c r="H77" s="130"/>
      <c r="I77" s="123"/>
      <c r="J77" s="123"/>
      <c r="K77" s="123"/>
      <c r="L77" s="123"/>
      <c r="M77" s="123"/>
      <c r="N77" s="123"/>
      <c r="O77" s="125"/>
    </row>
    <row r="78" spans="1:15" outlineLevel="1" x14ac:dyDescent="0.25">
      <c r="A78" s="128"/>
      <c r="B78" s="125"/>
      <c r="C78" s="12" t="s">
        <v>3</v>
      </c>
      <c r="D78" s="80">
        <v>0</v>
      </c>
      <c r="E78" s="80">
        <v>0</v>
      </c>
      <c r="F78" s="80">
        <v>0</v>
      </c>
      <c r="G78" s="81">
        <f t="shared" si="45"/>
        <v>0</v>
      </c>
      <c r="H78" s="130"/>
      <c r="I78" s="123"/>
      <c r="J78" s="123"/>
      <c r="K78" s="123"/>
      <c r="L78" s="123"/>
      <c r="M78" s="123"/>
      <c r="N78" s="123"/>
      <c r="O78" s="125"/>
    </row>
    <row r="79" spans="1:15" outlineLevel="1" x14ac:dyDescent="0.25">
      <c r="A79" s="128"/>
      <c r="B79" s="125"/>
      <c r="C79" s="12" t="s">
        <v>22</v>
      </c>
      <c r="D79" s="80">
        <v>0</v>
      </c>
      <c r="E79" s="80">
        <v>0</v>
      </c>
      <c r="F79" s="80">
        <v>0</v>
      </c>
      <c r="G79" s="81">
        <f t="shared" si="45"/>
        <v>0</v>
      </c>
      <c r="H79" s="130"/>
      <c r="I79" s="123"/>
      <c r="J79" s="123"/>
      <c r="K79" s="123"/>
      <c r="L79" s="123"/>
      <c r="M79" s="123"/>
      <c r="N79" s="123"/>
      <c r="O79" s="125"/>
    </row>
    <row r="80" spans="1:15" ht="24.75" customHeight="1" outlineLevel="1" x14ac:dyDescent="0.25">
      <c r="A80" s="128"/>
      <c r="B80" s="125"/>
      <c r="C80" s="12" t="s">
        <v>4</v>
      </c>
      <c r="D80" s="80">
        <v>1300015.81</v>
      </c>
      <c r="E80" s="80">
        <v>39218.300000000003</v>
      </c>
      <c r="F80" s="80">
        <v>39218.300000000003</v>
      </c>
      <c r="G80" s="81">
        <f t="shared" si="45"/>
        <v>3.0167556193028147E-2</v>
      </c>
      <c r="H80" s="131"/>
      <c r="I80" s="123"/>
      <c r="J80" s="123"/>
      <c r="K80" s="123"/>
      <c r="L80" s="123"/>
      <c r="M80" s="123"/>
      <c r="N80" s="123"/>
      <c r="O80" s="126"/>
    </row>
    <row r="81" spans="1:15" ht="20.25" customHeight="1" outlineLevel="1" x14ac:dyDescent="0.25">
      <c r="A81" s="43" t="s">
        <v>95</v>
      </c>
      <c r="B81" s="201" t="s">
        <v>100</v>
      </c>
      <c r="C81" s="202"/>
      <c r="D81" s="202"/>
      <c r="E81" s="202"/>
      <c r="F81" s="202"/>
      <c r="G81" s="202"/>
      <c r="H81" s="202"/>
      <c r="I81" s="202"/>
      <c r="J81" s="203"/>
      <c r="K81" s="40">
        <v>45852</v>
      </c>
      <c r="L81" s="41" t="s">
        <v>12</v>
      </c>
      <c r="M81" s="41" t="s">
        <v>12</v>
      </c>
      <c r="N81" s="42" t="s">
        <v>84</v>
      </c>
      <c r="O81" s="42" t="s">
        <v>12</v>
      </c>
    </row>
    <row r="82" spans="1:15" ht="27" customHeight="1" x14ac:dyDescent="0.25">
      <c r="A82" s="184" t="s">
        <v>104</v>
      </c>
      <c r="B82" s="186" t="s">
        <v>106</v>
      </c>
      <c r="C82" s="111" t="s">
        <v>2</v>
      </c>
      <c r="D82" s="112">
        <f>SUM(D83:D86)</f>
        <v>1262153.99</v>
      </c>
      <c r="E82" s="112">
        <f t="shared" ref="E82" si="46">SUM(E83:E86)</f>
        <v>0</v>
      </c>
      <c r="F82" s="112">
        <f t="shared" ref="F82" si="47">SUM(F83:F86)</f>
        <v>0</v>
      </c>
      <c r="G82" s="117">
        <f>IFERROR(F82/D82,0)</f>
        <v>0</v>
      </c>
      <c r="H82" s="204" t="s">
        <v>12</v>
      </c>
      <c r="I82" s="205"/>
      <c r="J82" s="206"/>
      <c r="K82" s="116" t="s">
        <v>23</v>
      </c>
      <c r="L82" s="115">
        <f>SUM(L83:L86)</f>
        <v>2</v>
      </c>
      <c r="M82" s="188" t="s">
        <v>433</v>
      </c>
      <c r="N82" s="189"/>
      <c r="O82" s="190"/>
    </row>
    <row r="83" spans="1:15" ht="27" customHeight="1" x14ac:dyDescent="0.25">
      <c r="A83" s="185"/>
      <c r="B83" s="187"/>
      <c r="C83" s="111" t="s">
        <v>11</v>
      </c>
      <c r="D83" s="112">
        <f>D89+D95</f>
        <v>1262153.99</v>
      </c>
      <c r="E83" s="112">
        <f t="shared" ref="E83:F83" si="48">E89+E95</f>
        <v>0</v>
      </c>
      <c r="F83" s="112">
        <f t="shared" si="48"/>
        <v>0</v>
      </c>
      <c r="G83" s="117">
        <f t="shared" ref="G83:G86" si="49">IFERROR(F83/D83,0)</f>
        <v>0</v>
      </c>
      <c r="H83" s="207"/>
      <c r="I83" s="208"/>
      <c r="J83" s="209"/>
      <c r="K83" s="116" t="s">
        <v>49</v>
      </c>
      <c r="L83" s="115">
        <v>1</v>
      </c>
      <c r="M83" s="191"/>
      <c r="N83" s="192"/>
      <c r="O83" s="193"/>
    </row>
    <row r="84" spans="1:15" ht="22.5" customHeight="1" x14ac:dyDescent="0.25">
      <c r="A84" s="185"/>
      <c r="B84" s="187"/>
      <c r="C84" s="111" t="s">
        <v>3</v>
      </c>
      <c r="D84" s="112">
        <f t="shared" ref="D84:F84" si="50">D90+D96</f>
        <v>0</v>
      </c>
      <c r="E84" s="112">
        <f t="shared" si="50"/>
        <v>0</v>
      </c>
      <c r="F84" s="112">
        <f t="shared" si="50"/>
        <v>0</v>
      </c>
      <c r="G84" s="117">
        <f t="shared" si="49"/>
        <v>0</v>
      </c>
      <c r="H84" s="207"/>
      <c r="I84" s="208"/>
      <c r="J84" s="209"/>
      <c r="K84" s="116" t="s">
        <v>50</v>
      </c>
      <c r="L84" s="115">
        <v>1</v>
      </c>
      <c r="M84" s="191"/>
      <c r="N84" s="192"/>
      <c r="O84" s="193"/>
    </row>
    <row r="85" spans="1:15" ht="13.9" customHeight="1" x14ac:dyDescent="0.25">
      <c r="A85" s="185"/>
      <c r="B85" s="187"/>
      <c r="C85" s="111" t="s">
        <v>22</v>
      </c>
      <c r="D85" s="112">
        <f t="shared" ref="D85:F85" si="51">D91+D97</f>
        <v>0</v>
      </c>
      <c r="E85" s="112">
        <f t="shared" si="51"/>
        <v>0</v>
      </c>
      <c r="F85" s="112">
        <f t="shared" si="51"/>
        <v>0</v>
      </c>
      <c r="G85" s="117">
        <f t="shared" si="49"/>
        <v>0</v>
      </c>
      <c r="H85" s="207"/>
      <c r="I85" s="208"/>
      <c r="J85" s="209"/>
      <c r="K85" s="197" t="s">
        <v>51</v>
      </c>
      <c r="L85" s="199">
        <v>0</v>
      </c>
      <c r="M85" s="191"/>
      <c r="N85" s="192"/>
      <c r="O85" s="193"/>
    </row>
    <row r="86" spans="1:15" ht="23.25" customHeight="1" x14ac:dyDescent="0.25">
      <c r="A86" s="185"/>
      <c r="B86" s="187"/>
      <c r="C86" s="111" t="s">
        <v>4</v>
      </c>
      <c r="D86" s="112">
        <f t="shared" ref="D86:F86" si="52">D92+D98</f>
        <v>0</v>
      </c>
      <c r="E86" s="112">
        <f t="shared" si="52"/>
        <v>0</v>
      </c>
      <c r="F86" s="112">
        <f t="shared" si="52"/>
        <v>0</v>
      </c>
      <c r="G86" s="117">
        <f t="shared" si="49"/>
        <v>0</v>
      </c>
      <c r="H86" s="210"/>
      <c r="I86" s="211"/>
      <c r="J86" s="212"/>
      <c r="K86" s="198"/>
      <c r="L86" s="200"/>
      <c r="M86" s="194"/>
      <c r="N86" s="195"/>
      <c r="O86" s="196"/>
    </row>
    <row r="87" spans="1:15" ht="37.5" customHeight="1" outlineLevel="1" x14ac:dyDescent="0.25">
      <c r="A87" s="92"/>
      <c r="B87" s="140" t="s">
        <v>107</v>
      </c>
      <c r="C87" s="141"/>
      <c r="D87" s="141"/>
      <c r="E87" s="141"/>
      <c r="F87" s="141"/>
      <c r="G87" s="142"/>
      <c r="H87" s="51" t="s">
        <v>108</v>
      </c>
      <c r="I87" s="97" t="str">
        <f>I47</f>
        <v>ГП, ИРП</v>
      </c>
      <c r="J87" s="97" t="str">
        <f>J47</f>
        <v>млрд. рублей</v>
      </c>
      <c r="K87" s="97">
        <f>K47</f>
        <v>244.5</v>
      </c>
      <c r="L87" s="97" t="str">
        <f>L47</f>
        <v>х</v>
      </c>
      <c r="M87" s="97" t="str">
        <f>M47</f>
        <v>х</v>
      </c>
      <c r="N87" s="93" t="s">
        <v>12</v>
      </c>
      <c r="O87" s="97" t="str">
        <f>O47</f>
        <v>х</v>
      </c>
    </row>
    <row r="88" spans="1:15" ht="13.9" customHeight="1" outlineLevel="1" x14ac:dyDescent="0.25">
      <c r="A88" s="127" t="s">
        <v>5</v>
      </c>
      <c r="B88" s="124" t="s">
        <v>109</v>
      </c>
      <c r="C88" s="12" t="s">
        <v>2</v>
      </c>
      <c r="D88" s="10">
        <f>SUM(D89:D92)</f>
        <v>1026701.61</v>
      </c>
      <c r="E88" s="10">
        <f t="shared" ref="E88" si="53">SUM(E89:E92)</f>
        <v>0</v>
      </c>
      <c r="F88" s="10">
        <f t="shared" ref="F88" si="54">SUM(F89:F92)</f>
        <v>0</v>
      </c>
      <c r="G88" s="81">
        <f>IFERROR(F88/D88,0)</f>
        <v>0</v>
      </c>
      <c r="H88" s="129" t="s">
        <v>12</v>
      </c>
      <c r="I88" s="122" t="s">
        <v>83</v>
      </c>
      <c r="J88" s="122" t="s">
        <v>81</v>
      </c>
      <c r="K88" s="129">
        <v>1</v>
      </c>
      <c r="L88" s="122" t="s">
        <v>12</v>
      </c>
      <c r="M88" s="122" t="s">
        <v>12</v>
      </c>
      <c r="N88" s="122" t="s">
        <v>84</v>
      </c>
      <c r="O88" s="124" t="s">
        <v>429</v>
      </c>
    </row>
    <row r="89" spans="1:15" ht="13.9" customHeight="1" outlineLevel="1" x14ac:dyDescent="0.25">
      <c r="A89" s="128"/>
      <c r="B89" s="125"/>
      <c r="C89" s="12" t="s">
        <v>11</v>
      </c>
      <c r="D89" s="10">
        <v>1026701.61</v>
      </c>
      <c r="E89" s="10">
        <v>0</v>
      </c>
      <c r="F89" s="10">
        <v>0</v>
      </c>
      <c r="G89" s="81">
        <f t="shared" ref="G89:G92" si="55">IFERROR(F89/D89,0)</f>
        <v>0</v>
      </c>
      <c r="H89" s="138"/>
      <c r="I89" s="123"/>
      <c r="J89" s="123"/>
      <c r="K89" s="138"/>
      <c r="L89" s="123"/>
      <c r="M89" s="123"/>
      <c r="N89" s="123"/>
      <c r="O89" s="125"/>
    </row>
    <row r="90" spans="1:15" ht="13.9" customHeight="1" outlineLevel="1" x14ac:dyDescent="0.25">
      <c r="A90" s="128"/>
      <c r="B90" s="125"/>
      <c r="C90" s="12" t="s">
        <v>3</v>
      </c>
      <c r="D90" s="10">
        <v>0</v>
      </c>
      <c r="E90" s="10">
        <v>0</v>
      </c>
      <c r="F90" s="10">
        <v>0</v>
      </c>
      <c r="G90" s="81">
        <f t="shared" si="55"/>
        <v>0</v>
      </c>
      <c r="H90" s="138"/>
      <c r="I90" s="123"/>
      <c r="J90" s="123"/>
      <c r="K90" s="138"/>
      <c r="L90" s="123"/>
      <c r="M90" s="123"/>
      <c r="N90" s="123"/>
      <c r="O90" s="125"/>
    </row>
    <row r="91" spans="1:15" ht="13.9" customHeight="1" outlineLevel="1" x14ac:dyDescent="0.25">
      <c r="A91" s="128"/>
      <c r="B91" s="125"/>
      <c r="C91" s="12" t="s">
        <v>22</v>
      </c>
      <c r="D91" s="10">
        <v>0</v>
      </c>
      <c r="E91" s="10">
        <v>0</v>
      </c>
      <c r="F91" s="10">
        <v>0</v>
      </c>
      <c r="G91" s="81">
        <f t="shared" si="55"/>
        <v>0</v>
      </c>
      <c r="H91" s="138"/>
      <c r="I91" s="123"/>
      <c r="J91" s="123"/>
      <c r="K91" s="138"/>
      <c r="L91" s="123"/>
      <c r="M91" s="123"/>
      <c r="N91" s="123"/>
      <c r="O91" s="125"/>
    </row>
    <row r="92" spans="1:15" ht="38.25" customHeight="1" outlineLevel="1" x14ac:dyDescent="0.25">
      <c r="A92" s="128"/>
      <c r="B92" s="125"/>
      <c r="C92" s="12" t="s">
        <v>4</v>
      </c>
      <c r="D92" s="10">
        <v>0</v>
      </c>
      <c r="E92" s="10">
        <v>0</v>
      </c>
      <c r="F92" s="10">
        <v>0</v>
      </c>
      <c r="G92" s="81">
        <f t="shared" si="55"/>
        <v>0</v>
      </c>
      <c r="H92" s="139"/>
      <c r="I92" s="123"/>
      <c r="J92" s="123"/>
      <c r="K92" s="139"/>
      <c r="L92" s="123"/>
      <c r="M92" s="123"/>
      <c r="N92" s="123"/>
      <c r="O92" s="126"/>
    </row>
    <row r="93" spans="1:15" ht="67.5" customHeight="1" outlineLevel="1" x14ac:dyDescent="0.25">
      <c r="A93" s="38" t="s">
        <v>7</v>
      </c>
      <c r="B93" s="119" t="s">
        <v>88</v>
      </c>
      <c r="C93" s="120"/>
      <c r="D93" s="120"/>
      <c r="E93" s="120"/>
      <c r="F93" s="120"/>
      <c r="G93" s="120"/>
      <c r="H93" s="120"/>
      <c r="I93" s="120"/>
      <c r="J93" s="121"/>
      <c r="K93" s="39">
        <v>45839</v>
      </c>
      <c r="L93" s="39">
        <v>45652</v>
      </c>
      <c r="M93" s="35" t="s">
        <v>360</v>
      </c>
      <c r="N93" s="105" t="s">
        <v>85</v>
      </c>
      <c r="O93" s="51" t="s">
        <v>430</v>
      </c>
    </row>
    <row r="94" spans="1:15" ht="23.25" customHeight="1" outlineLevel="1" x14ac:dyDescent="0.25">
      <c r="A94" s="127" t="s">
        <v>86</v>
      </c>
      <c r="B94" s="124" t="s">
        <v>110</v>
      </c>
      <c r="C94" s="12" t="s">
        <v>2</v>
      </c>
      <c r="D94" s="10">
        <f>SUM(D95:D98)</f>
        <v>235452.38</v>
      </c>
      <c r="E94" s="10">
        <f t="shared" ref="E94" si="56">SUM(E95:E98)</f>
        <v>0</v>
      </c>
      <c r="F94" s="10">
        <f t="shared" ref="F94" si="57">SUM(F95:F98)</f>
        <v>0</v>
      </c>
      <c r="G94" s="81">
        <f>IFERROR(F94/D94,0)</f>
        <v>0</v>
      </c>
      <c r="H94" s="129" t="s">
        <v>12</v>
      </c>
      <c r="I94" s="122" t="s">
        <v>83</v>
      </c>
      <c r="J94" s="122" t="s">
        <v>81</v>
      </c>
      <c r="K94" s="122">
        <v>1</v>
      </c>
      <c r="L94" s="122" t="s">
        <v>12</v>
      </c>
      <c r="M94" s="122" t="s">
        <v>12</v>
      </c>
      <c r="N94" s="122" t="s">
        <v>84</v>
      </c>
      <c r="O94" s="129" t="s">
        <v>98</v>
      </c>
    </row>
    <row r="95" spans="1:15" ht="21" customHeight="1" outlineLevel="1" x14ac:dyDescent="0.25">
      <c r="A95" s="128"/>
      <c r="B95" s="125"/>
      <c r="C95" s="12" t="s">
        <v>11</v>
      </c>
      <c r="D95" s="10">
        <v>235452.38</v>
      </c>
      <c r="E95" s="10">
        <v>0</v>
      </c>
      <c r="F95" s="10">
        <v>0</v>
      </c>
      <c r="G95" s="81">
        <f t="shared" ref="G95:G98" si="58">IFERROR(F95/D95,0)</f>
        <v>0</v>
      </c>
      <c r="H95" s="130"/>
      <c r="I95" s="123"/>
      <c r="J95" s="123"/>
      <c r="K95" s="123"/>
      <c r="L95" s="123"/>
      <c r="M95" s="123"/>
      <c r="N95" s="123"/>
      <c r="O95" s="130"/>
    </row>
    <row r="96" spans="1:15" ht="18" customHeight="1" outlineLevel="1" x14ac:dyDescent="0.25">
      <c r="A96" s="128"/>
      <c r="B96" s="125"/>
      <c r="C96" s="12" t="s">
        <v>3</v>
      </c>
      <c r="D96" s="10">
        <v>0</v>
      </c>
      <c r="E96" s="10">
        <v>0</v>
      </c>
      <c r="F96" s="10">
        <v>0</v>
      </c>
      <c r="G96" s="81">
        <f t="shared" si="58"/>
        <v>0</v>
      </c>
      <c r="H96" s="130"/>
      <c r="I96" s="123"/>
      <c r="J96" s="123"/>
      <c r="K96" s="123"/>
      <c r="L96" s="123"/>
      <c r="M96" s="123"/>
      <c r="N96" s="123"/>
      <c r="O96" s="130"/>
    </row>
    <row r="97" spans="1:15" ht="18" customHeight="1" outlineLevel="1" x14ac:dyDescent="0.25">
      <c r="A97" s="128"/>
      <c r="B97" s="125"/>
      <c r="C97" s="12" t="s">
        <v>22</v>
      </c>
      <c r="D97" s="10">
        <v>0</v>
      </c>
      <c r="E97" s="10">
        <v>0</v>
      </c>
      <c r="F97" s="10">
        <v>0</v>
      </c>
      <c r="G97" s="81">
        <f t="shared" si="58"/>
        <v>0</v>
      </c>
      <c r="H97" s="130"/>
      <c r="I97" s="123"/>
      <c r="J97" s="123"/>
      <c r="K97" s="123"/>
      <c r="L97" s="123"/>
      <c r="M97" s="123"/>
      <c r="N97" s="123"/>
      <c r="O97" s="130"/>
    </row>
    <row r="98" spans="1:15" ht="22.5" customHeight="1" outlineLevel="1" x14ac:dyDescent="0.25">
      <c r="A98" s="128"/>
      <c r="B98" s="125"/>
      <c r="C98" s="12" t="s">
        <v>4</v>
      </c>
      <c r="D98" s="10">
        <v>0</v>
      </c>
      <c r="E98" s="10">
        <v>0</v>
      </c>
      <c r="F98" s="10">
        <v>0</v>
      </c>
      <c r="G98" s="81">
        <f t="shared" si="58"/>
        <v>0</v>
      </c>
      <c r="H98" s="131"/>
      <c r="I98" s="123"/>
      <c r="J98" s="123"/>
      <c r="K98" s="123"/>
      <c r="L98" s="123"/>
      <c r="M98" s="123"/>
      <c r="N98" s="123"/>
      <c r="O98" s="131"/>
    </row>
    <row r="99" spans="1:15" ht="62.25" customHeight="1" outlineLevel="1" x14ac:dyDescent="0.25">
      <c r="A99" s="38" t="s">
        <v>89</v>
      </c>
      <c r="B99" s="119" t="s">
        <v>90</v>
      </c>
      <c r="C99" s="120"/>
      <c r="D99" s="120"/>
      <c r="E99" s="120"/>
      <c r="F99" s="120"/>
      <c r="G99" s="120"/>
      <c r="H99" s="120"/>
      <c r="I99" s="120"/>
      <c r="J99" s="121"/>
      <c r="K99" s="39">
        <v>45839</v>
      </c>
      <c r="L99" s="35" t="s">
        <v>98</v>
      </c>
      <c r="M99" s="35" t="s">
        <v>370</v>
      </c>
      <c r="N99" s="105" t="s">
        <v>85</v>
      </c>
      <c r="O99" s="51" t="s">
        <v>432</v>
      </c>
    </row>
    <row r="100" spans="1:15" s="19" customFormat="1" ht="25.5" customHeight="1" x14ac:dyDescent="0.25">
      <c r="A100" s="184" t="s">
        <v>17</v>
      </c>
      <c r="B100" s="186" t="s">
        <v>111</v>
      </c>
      <c r="C100" s="111" t="s">
        <v>2</v>
      </c>
      <c r="D100" s="112">
        <f>SUM(D101:D104)</f>
        <v>429630.58999999997</v>
      </c>
      <c r="E100" s="112">
        <f t="shared" ref="E100:F100" si="59">SUM(E101:E104)</f>
        <v>0</v>
      </c>
      <c r="F100" s="112">
        <f t="shared" si="59"/>
        <v>0</v>
      </c>
      <c r="G100" s="117">
        <f>IFERROR(F100/D100,0)</f>
        <v>0</v>
      </c>
      <c r="H100" s="204" t="s">
        <v>12</v>
      </c>
      <c r="I100" s="205"/>
      <c r="J100" s="206"/>
      <c r="K100" s="116" t="s">
        <v>23</v>
      </c>
      <c r="L100" s="115">
        <f>SUM(L101:L104)</f>
        <v>9</v>
      </c>
      <c r="M100" s="188" t="s">
        <v>435</v>
      </c>
      <c r="N100" s="189"/>
      <c r="O100" s="190"/>
    </row>
    <row r="101" spans="1:15" ht="27" customHeight="1" x14ac:dyDescent="0.25">
      <c r="A101" s="185"/>
      <c r="B101" s="187"/>
      <c r="C101" s="111" t="s">
        <v>11</v>
      </c>
      <c r="D101" s="112">
        <f>D107+D113+D119+D125+D131+D137+D143+D149+D155</f>
        <v>429630.58999999997</v>
      </c>
      <c r="E101" s="112">
        <f t="shared" ref="E101:F101" si="60">E107+E113+E119+E125+E131+E137+E143+E149+E155</f>
        <v>0</v>
      </c>
      <c r="F101" s="112">
        <f t="shared" si="60"/>
        <v>0</v>
      </c>
      <c r="G101" s="117">
        <f t="shared" ref="G101:G104" si="61">IFERROR(F101/D101,0)</f>
        <v>0</v>
      </c>
      <c r="H101" s="207"/>
      <c r="I101" s="208"/>
      <c r="J101" s="209"/>
      <c r="K101" s="103" t="s">
        <v>49</v>
      </c>
      <c r="L101" s="104">
        <v>0</v>
      </c>
      <c r="M101" s="191"/>
      <c r="N101" s="192"/>
      <c r="O101" s="193"/>
    </row>
    <row r="102" spans="1:15" ht="23.25" customHeight="1" x14ac:dyDescent="0.25">
      <c r="A102" s="185"/>
      <c r="B102" s="187"/>
      <c r="C102" s="111" t="s">
        <v>3</v>
      </c>
      <c r="D102" s="112">
        <f t="shared" ref="D102:F102" si="62">D108+D114+D120+D126+D132+D138+D144+D150+D156</f>
        <v>0</v>
      </c>
      <c r="E102" s="112">
        <f t="shared" si="62"/>
        <v>0</v>
      </c>
      <c r="F102" s="112">
        <f t="shared" si="62"/>
        <v>0</v>
      </c>
      <c r="G102" s="117">
        <f t="shared" si="61"/>
        <v>0</v>
      </c>
      <c r="H102" s="207"/>
      <c r="I102" s="208"/>
      <c r="J102" s="209"/>
      <c r="K102" s="103" t="s">
        <v>50</v>
      </c>
      <c r="L102" s="104">
        <v>9</v>
      </c>
      <c r="M102" s="191"/>
      <c r="N102" s="192"/>
      <c r="O102" s="193"/>
    </row>
    <row r="103" spans="1:15" ht="13.5" customHeight="1" x14ac:dyDescent="0.25">
      <c r="A103" s="185"/>
      <c r="B103" s="187"/>
      <c r="C103" s="111" t="s">
        <v>22</v>
      </c>
      <c r="D103" s="112">
        <f t="shared" ref="D103:F103" si="63">D109+D115+D121+D127+D133+D139+D145+D151+D157</f>
        <v>0</v>
      </c>
      <c r="E103" s="112">
        <f t="shared" si="63"/>
        <v>0</v>
      </c>
      <c r="F103" s="112">
        <f t="shared" si="63"/>
        <v>0</v>
      </c>
      <c r="G103" s="117">
        <f t="shared" si="61"/>
        <v>0</v>
      </c>
      <c r="H103" s="207"/>
      <c r="I103" s="208"/>
      <c r="J103" s="209"/>
      <c r="K103" s="260" t="s">
        <v>51</v>
      </c>
      <c r="L103" s="255">
        <v>0</v>
      </c>
      <c r="M103" s="191"/>
      <c r="N103" s="192"/>
      <c r="O103" s="193"/>
    </row>
    <row r="104" spans="1:15" ht="37.5" customHeight="1" x14ac:dyDescent="0.25">
      <c r="A104" s="185"/>
      <c r="B104" s="187"/>
      <c r="C104" s="111" t="s">
        <v>4</v>
      </c>
      <c r="D104" s="112">
        <f t="shared" ref="D104:F104" si="64">D110+D116+D122+D128+D134+D140+D146+D152+D158</f>
        <v>0</v>
      </c>
      <c r="E104" s="112">
        <f t="shared" si="64"/>
        <v>0</v>
      </c>
      <c r="F104" s="112">
        <f t="shared" si="64"/>
        <v>0</v>
      </c>
      <c r="G104" s="117">
        <f t="shared" si="61"/>
        <v>0</v>
      </c>
      <c r="H104" s="210"/>
      <c r="I104" s="211"/>
      <c r="J104" s="212"/>
      <c r="K104" s="261"/>
      <c r="L104" s="256"/>
      <c r="M104" s="194"/>
      <c r="N104" s="195"/>
      <c r="O104" s="196"/>
    </row>
    <row r="105" spans="1:15" ht="29.25" customHeight="1" outlineLevel="2" x14ac:dyDescent="0.25">
      <c r="A105" s="92"/>
      <c r="B105" s="140" t="s">
        <v>112</v>
      </c>
      <c r="C105" s="141"/>
      <c r="D105" s="141"/>
      <c r="E105" s="141"/>
      <c r="F105" s="141"/>
      <c r="G105" s="142"/>
      <c r="H105" s="51" t="s">
        <v>80</v>
      </c>
      <c r="I105" s="97" t="str">
        <f>I50</f>
        <v>ГП, ИРП</v>
      </c>
      <c r="J105" s="97" t="str">
        <f>J50</f>
        <v>тыс. человек</v>
      </c>
      <c r="K105" s="97">
        <f>K50</f>
        <v>810.4</v>
      </c>
      <c r="L105" s="97" t="str">
        <f>L50</f>
        <v>х</v>
      </c>
      <c r="M105" s="97" t="str">
        <f>M50</f>
        <v>х</v>
      </c>
      <c r="N105" s="93" t="s">
        <v>12</v>
      </c>
      <c r="O105" s="97" t="str">
        <f>O50</f>
        <v>х</v>
      </c>
    </row>
    <row r="106" spans="1:15" ht="16.5" customHeight="1" outlineLevel="2" x14ac:dyDescent="0.25">
      <c r="A106" s="146" t="s">
        <v>5</v>
      </c>
      <c r="B106" s="124" t="s">
        <v>113</v>
      </c>
      <c r="C106" s="12" t="s">
        <v>2</v>
      </c>
      <c r="D106" s="10">
        <f>SUM(D107:D110)</f>
        <v>133207.73000000001</v>
      </c>
      <c r="E106" s="10">
        <f t="shared" ref="E106:F106" si="65">SUM(E107:E110)</f>
        <v>0</v>
      </c>
      <c r="F106" s="10">
        <f t="shared" si="65"/>
        <v>0</v>
      </c>
      <c r="G106" s="33">
        <f>IFERROR(F106/D106,0)</f>
        <v>0</v>
      </c>
      <c r="H106" s="129" t="s">
        <v>12</v>
      </c>
      <c r="I106" s="122" t="s">
        <v>97</v>
      </c>
      <c r="J106" s="122" t="s">
        <v>81</v>
      </c>
      <c r="K106" s="129" t="s">
        <v>98</v>
      </c>
      <c r="L106" s="122" t="s">
        <v>12</v>
      </c>
      <c r="M106" s="122" t="s">
        <v>12</v>
      </c>
      <c r="N106" s="122" t="s">
        <v>84</v>
      </c>
      <c r="O106" s="129" t="s">
        <v>98</v>
      </c>
    </row>
    <row r="107" spans="1:15" ht="18" customHeight="1" outlineLevel="2" x14ac:dyDescent="0.25">
      <c r="A107" s="147"/>
      <c r="B107" s="125"/>
      <c r="C107" s="12" t="s">
        <v>11</v>
      </c>
      <c r="D107" s="10">
        <v>133207.73000000001</v>
      </c>
      <c r="E107" s="10">
        <v>0</v>
      </c>
      <c r="F107" s="10">
        <v>0</v>
      </c>
      <c r="G107" s="33">
        <f t="shared" ref="G107:G110" si="66">IFERROR(F107/D107,0)</f>
        <v>0</v>
      </c>
      <c r="H107" s="138"/>
      <c r="I107" s="123"/>
      <c r="J107" s="123"/>
      <c r="K107" s="138"/>
      <c r="L107" s="123"/>
      <c r="M107" s="123"/>
      <c r="N107" s="123"/>
      <c r="O107" s="130"/>
    </row>
    <row r="108" spans="1:15" ht="19.5" customHeight="1" outlineLevel="2" x14ac:dyDescent="0.25">
      <c r="A108" s="147"/>
      <c r="B108" s="125"/>
      <c r="C108" s="12" t="s">
        <v>3</v>
      </c>
      <c r="D108" s="10">
        <v>0</v>
      </c>
      <c r="E108" s="10">
        <v>0</v>
      </c>
      <c r="F108" s="10">
        <v>0</v>
      </c>
      <c r="G108" s="33">
        <f t="shared" si="66"/>
        <v>0</v>
      </c>
      <c r="H108" s="138"/>
      <c r="I108" s="123"/>
      <c r="J108" s="123"/>
      <c r="K108" s="138"/>
      <c r="L108" s="123"/>
      <c r="M108" s="123"/>
      <c r="N108" s="123"/>
      <c r="O108" s="130"/>
    </row>
    <row r="109" spans="1:15" ht="19.5" customHeight="1" outlineLevel="2" x14ac:dyDescent="0.25">
      <c r="A109" s="147"/>
      <c r="B109" s="125"/>
      <c r="C109" s="12" t="s">
        <v>22</v>
      </c>
      <c r="D109" s="10">
        <v>0</v>
      </c>
      <c r="E109" s="10">
        <v>0</v>
      </c>
      <c r="F109" s="10">
        <v>0</v>
      </c>
      <c r="G109" s="33">
        <f t="shared" si="66"/>
        <v>0</v>
      </c>
      <c r="H109" s="138"/>
      <c r="I109" s="123"/>
      <c r="J109" s="123"/>
      <c r="K109" s="138"/>
      <c r="L109" s="123"/>
      <c r="M109" s="123"/>
      <c r="N109" s="123"/>
      <c r="O109" s="130"/>
    </row>
    <row r="110" spans="1:15" ht="19.5" customHeight="1" outlineLevel="2" x14ac:dyDescent="0.25">
      <c r="A110" s="147"/>
      <c r="B110" s="125"/>
      <c r="C110" s="12" t="s">
        <v>4</v>
      </c>
      <c r="D110" s="10">
        <v>0</v>
      </c>
      <c r="E110" s="10">
        <v>0</v>
      </c>
      <c r="F110" s="10">
        <v>0</v>
      </c>
      <c r="G110" s="33">
        <f t="shared" si="66"/>
        <v>0</v>
      </c>
      <c r="H110" s="139"/>
      <c r="I110" s="123"/>
      <c r="J110" s="123"/>
      <c r="K110" s="139"/>
      <c r="L110" s="123"/>
      <c r="M110" s="123"/>
      <c r="N110" s="123"/>
      <c r="O110" s="131"/>
    </row>
    <row r="111" spans="1:15" ht="36" customHeight="1" outlineLevel="2" x14ac:dyDescent="0.25">
      <c r="A111" s="38" t="s">
        <v>7</v>
      </c>
      <c r="B111" s="119" t="s">
        <v>134</v>
      </c>
      <c r="C111" s="120"/>
      <c r="D111" s="120"/>
      <c r="E111" s="120"/>
      <c r="F111" s="120"/>
      <c r="G111" s="120"/>
      <c r="H111" s="120"/>
      <c r="I111" s="120"/>
      <c r="J111" s="121"/>
      <c r="K111" s="39">
        <v>45839</v>
      </c>
      <c r="L111" s="35" t="s">
        <v>98</v>
      </c>
      <c r="M111" s="35" t="s">
        <v>370</v>
      </c>
      <c r="N111" s="105" t="s">
        <v>84</v>
      </c>
      <c r="O111" s="51" t="s">
        <v>434</v>
      </c>
    </row>
    <row r="112" spans="1:15" outlineLevel="2" x14ac:dyDescent="0.25">
      <c r="A112" s="146" t="s">
        <v>86</v>
      </c>
      <c r="B112" s="124" t="s">
        <v>114</v>
      </c>
      <c r="C112" s="12" t="s">
        <v>2</v>
      </c>
      <c r="D112" s="10">
        <f>SUM(D113:D116)</f>
        <v>18337.16</v>
      </c>
      <c r="E112" s="10">
        <f t="shared" ref="E112:F112" si="67">SUM(E113:E116)</f>
        <v>0</v>
      </c>
      <c r="F112" s="10">
        <f t="shared" si="67"/>
        <v>0</v>
      </c>
      <c r="G112" s="81">
        <f>IFERROR(F112/D112,0)</f>
        <v>0</v>
      </c>
      <c r="H112" s="129" t="s">
        <v>12</v>
      </c>
      <c r="I112" s="122" t="s">
        <v>97</v>
      </c>
      <c r="J112" s="122" t="s">
        <v>81</v>
      </c>
      <c r="K112" s="129" t="s">
        <v>98</v>
      </c>
      <c r="L112" s="122" t="s">
        <v>12</v>
      </c>
      <c r="M112" s="122" t="s">
        <v>12</v>
      </c>
      <c r="N112" s="122" t="s">
        <v>84</v>
      </c>
      <c r="O112" s="129" t="s">
        <v>98</v>
      </c>
    </row>
    <row r="113" spans="1:15" outlineLevel="2" x14ac:dyDescent="0.25">
      <c r="A113" s="147"/>
      <c r="B113" s="125"/>
      <c r="C113" s="12" t="s">
        <v>11</v>
      </c>
      <c r="D113" s="10">
        <v>18337.16</v>
      </c>
      <c r="E113" s="10">
        <v>0</v>
      </c>
      <c r="F113" s="10">
        <v>0</v>
      </c>
      <c r="G113" s="81">
        <f t="shared" ref="G113:G116" si="68">IFERROR(F113/D113,0)</f>
        <v>0</v>
      </c>
      <c r="H113" s="138"/>
      <c r="I113" s="123"/>
      <c r="J113" s="123"/>
      <c r="K113" s="138"/>
      <c r="L113" s="123"/>
      <c r="M113" s="123"/>
      <c r="N113" s="123"/>
      <c r="O113" s="130"/>
    </row>
    <row r="114" spans="1:15" outlineLevel="2" x14ac:dyDescent="0.25">
      <c r="A114" s="147"/>
      <c r="B114" s="125"/>
      <c r="C114" s="12" t="s">
        <v>3</v>
      </c>
      <c r="D114" s="10">
        <v>0</v>
      </c>
      <c r="E114" s="10">
        <v>0</v>
      </c>
      <c r="F114" s="10">
        <v>0</v>
      </c>
      <c r="G114" s="81">
        <f t="shared" si="68"/>
        <v>0</v>
      </c>
      <c r="H114" s="138"/>
      <c r="I114" s="123"/>
      <c r="J114" s="123"/>
      <c r="K114" s="138"/>
      <c r="L114" s="123"/>
      <c r="M114" s="123"/>
      <c r="N114" s="123"/>
      <c r="O114" s="130"/>
    </row>
    <row r="115" spans="1:15" outlineLevel="2" x14ac:dyDescent="0.25">
      <c r="A115" s="147"/>
      <c r="B115" s="125"/>
      <c r="C115" s="12" t="s">
        <v>22</v>
      </c>
      <c r="D115" s="10">
        <v>0</v>
      </c>
      <c r="E115" s="10">
        <v>0</v>
      </c>
      <c r="F115" s="10">
        <v>0</v>
      </c>
      <c r="G115" s="81">
        <f t="shared" si="68"/>
        <v>0</v>
      </c>
      <c r="H115" s="138"/>
      <c r="I115" s="123"/>
      <c r="J115" s="123"/>
      <c r="K115" s="138"/>
      <c r="L115" s="123"/>
      <c r="M115" s="123"/>
      <c r="N115" s="123"/>
      <c r="O115" s="130"/>
    </row>
    <row r="116" spans="1:15" outlineLevel="2" x14ac:dyDescent="0.25">
      <c r="A116" s="147"/>
      <c r="B116" s="125"/>
      <c r="C116" s="12" t="s">
        <v>4</v>
      </c>
      <c r="D116" s="10">
        <v>0</v>
      </c>
      <c r="E116" s="10">
        <v>0</v>
      </c>
      <c r="F116" s="10">
        <v>0</v>
      </c>
      <c r="G116" s="81">
        <f t="shared" si="68"/>
        <v>0</v>
      </c>
      <c r="H116" s="139"/>
      <c r="I116" s="123"/>
      <c r="J116" s="123"/>
      <c r="K116" s="139"/>
      <c r="L116" s="123"/>
      <c r="M116" s="123"/>
      <c r="N116" s="123"/>
      <c r="O116" s="131"/>
    </row>
    <row r="117" spans="1:15" ht="39.75" customHeight="1" outlineLevel="2" x14ac:dyDescent="0.25">
      <c r="A117" s="38" t="s">
        <v>89</v>
      </c>
      <c r="B117" s="119" t="s">
        <v>135</v>
      </c>
      <c r="C117" s="120"/>
      <c r="D117" s="120"/>
      <c r="E117" s="120"/>
      <c r="F117" s="120"/>
      <c r="G117" s="120"/>
      <c r="H117" s="120"/>
      <c r="I117" s="120"/>
      <c r="J117" s="121"/>
      <c r="K117" s="39">
        <v>45839</v>
      </c>
      <c r="L117" s="35" t="s">
        <v>98</v>
      </c>
      <c r="M117" s="35" t="s">
        <v>370</v>
      </c>
      <c r="N117" s="105" t="s">
        <v>84</v>
      </c>
      <c r="O117" s="51" t="s">
        <v>434</v>
      </c>
    </row>
    <row r="118" spans="1:15" outlineLevel="2" x14ac:dyDescent="0.25">
      <c r="A118" s="127" t="s">
        <v>91</v>
      </c>
      <c r="B118" s="124" t="s">
        <v>115</v>
      </c>
      <c r="C118" s="12" t="s">
        <v>2</v>
      </c>
      <c r="D118" s="10">
        <f>SUM(D119:D122)</f>
        <v>12075.65</v>
      </c>
      <c r="E118" s="10">
        <f t="shared" ref="E118:F118" si="69">SUM(E119:E122)</f>
        <v>0</v>
      </c>
      <c r="F118" s="10">
        <f t="shared" si="69"/>
        <v>0</v>
      </c>
      <c r="G118" s="81">
        <f>IFERROR(F118/D118,0)</f>
        <v>0</v>
      </c>
      <c r="H118" s="129" t="s">
        <v>12</v>
      </c>
      <c r="I118" s="122" t="s">
        <v>97</v>
      </c>
      <c r="J118" s="122" t="s">
        <v>81</v>
      </c>
      <c r="K118" s="129" t="s">
        <v>98</v>
      </c>
      <c r="L118" s="122" t="s">
        <v>12</v>
      </c>
      <c r="M118" s="122" t="s">
        <v>12</v>
      </c>
      <c r="N118" s="122" t="s">
        <v>84</v>
      </c>
      <c r="O118" s="129" t="s">
        <v>98</v>
      </c>
    </row>
    <row r="119" spans="1:15" outlineLevel="2" x14ac:dyDescent="0.25">
      <c r="A119" s="128"/>
      <c r="B119" s="125"/>
      <c r="C119" s="12" t="s">
        <v>11</v>
      </c>
      <c r="D119" s="10">
        <v>12075.65</v>
      </c>
      <c r="E119" s="10">
        <v>0</v>
      </c>
      <c r="F119" s="10">
        <v>0</v>
      </c>
      <c r="G119" s="81">
        <f t="shared" ref="G119:G122" si="70">IFERROR(F119/D119,0)</f>
        <v>0</v>
      </c>
      <c r="H119" s="138"/>
      <c r="I119" s="123"/>
      <c r="J119" s="123"/>
      <c r="K119" s="138"/>
      <c r="L119" s="123"/>
      <c r="M119" s="123"/>
      <c r="N119" s="123"/>
      <c r="O119" s="130"/>
    </row>
    <row r="120" spans="1:15" outlineLevel="2" x14ac:dyDescent="0.25">
      <c r="A120" s="128"/>
      <c r="B120" s="125"/>
      <c r="C120" s="12" t="s">
        <v>3</v>
      </c>
      <c r="D120" s="10">
        <v>0</v>
      </c>
      <c r="E120" s="10">
        <v>0</v>
      </c>
      <c r="F120" s="10">
        <v>0</v>
      </c>
      <c r="G120" s="81">
        <f t="shared" si="70"/>
        <v>0</v>
      </c>
      <c r="H120" s="138"/>
      <c r="I120" s="123"/>
      <c r="J120" s="123"/>
      <c r="K120" s="138"/>
      <c r="L120" s="123"/>
      <c r="M120" s="123"/>
      <c r="N120" s="123"/>
      <c r="O120" s="130"/>
    </row>
    <row r="121" spans="1:15" outlineLevel="2" x14ac:dyDescent="0.25">
      <c r="A121" s="128"/>
      <c r="B121" s="125"/>
      <c r="C121" s="12" t="s">
        <v>22</v>
      </c>
      <c r="D121" s="10">
        <v>0</v>
      </c>
      <c r="E121" s="10">
        <v>0</v>
      </c>
      <c r="F121" s="10">
        <v>0</v>
      </c>
      <c r="G121" s="81">
        <f t="shared" si="70"/>
        <v>0</v>
      </c>
      <c r="H121" s="138"/>
      <c r="I121" s="123"/>
      <c r="J121" s="123"/>
      <c r="K121" s="138"/>
      <c r="L121" s="123"/>
      <c r="M121" s="123"/>
      <c r="N121" s="123"/>
      <c r="O121" s="130"/>
    </row>
    <row r="122" spans="1:15" outlineLevel="2" x14ac:dyDescent="0.25">
      <c r="A122" s="128"/>
      <c r="B122" s="125"/>
      <c r="C122" s="12" t="s">
        <v>4</v>
      </c>
      <c r="D122" s="10">
        <v>0</v>
      </c>
      <c r="E122" s="10">
        <v>0</v>
      </c>
      <c r="F122" s="10">
        <v>0</v>
      </c>
      <c r="G122" s="81">
        <f t="shared" si="70"/>
        <v>0</v>
      </c>
      <c r="H122" s="139"/>
      <c r="I122" s="123"/>
      <c r="J122" s="123"/>
      <c r="K122" s="139"/>
      <c r="L122" s="123"/>
      <c r="M122" s="123"/>
      <c r="N122" s="123"/>
      <c r="O122" s="131"/>
    </row>
    <row r="123" spans="1:15" ht="34.5" customHeight="1" outlineLevel="2" x14ac:dyDescent="0.25">
      <c r="A123" s="38" t="s">
        <v>93</v>
      </c>
      <c r="B123" s="119" t="s">
        <v>136</v>
      </c>
      <c r="C123" s="120"/>
      <c r="D123" s="120"/>
      <c r="E123" s="120"/>
      <c r="F123" s="120"/>
      <c r="G123" s="120"/>
      <c r="H123" s="120"/>
      <c r="I123" s="120"/>
      <c r="J123" s="121"/>
      <c r="K123" s="39">
        <v>45839</v>
      </c>
      <c r="L123" s="35" t="s">
        <v>98</v>
      </c>
      <c r="M123" s="35" t="s">
        <v>370</v>
      </c>
      <c r="N123" s="105" t="s">
        <v>84</v>
      </c>
      <c r="O123" s="51" t="s">
        <v>434</v>
      </c>
    </row>
    <row r="124" spans="1:15" outlineLevel="2" x14ac:dyDescent="0.25">
      <c r="A124" s="127" t="s">
        <v>94</v>
      </c>
      <c r="B124" s="124" t="s">
        <v>116</v>
      </c>
      <c r="C124" s="12" t="s">
        <v>2</v>
      </c>
      <c r="D124" s="10">
        <f>SUM(D125:D128)</f>
        <v>4463.34</v>
      </c>
      <c r="E124" s="10">
        <f t="shared" ref="E124:F124" si="71">SUM(E125:E128)</f>
        <v>0</v>
      </c>
      <c r="F124" s="10">
        <f t="shared" si="71"/>
        <v>0</v>
      </c>
      <c r="G124" s="81">
        <f>IFERROR(F124/D124,0)</f>
        <v>0</v>
      </c>
      <c r="H124" s="129" t="s">
        <v>12</v>
      </c>
      <c r="I124" s="122" t="s">
        <v>97</v>
      </c>
      <c r="J124" s="122" t="s">
        <v>81</v>
      </c>
      <c r="K124" s="129" t="s">
        <v>98</v>
      </c>
      <c r="L124" s="122" t="s">
        <v>12</v>
      </c>
      <c r="M124" s="122" t="s">
        <v>12</v>
      </c>
      <c r="N124" s="122" t="s">
        <v>84</v>
      </c>
      <c r="O124" s="129" t="s">
        <v>98</v>
      </c>
    </row>
    <row r="125" spans="1:15" ht="14.25" customHeight="1" outlineLevel="2" x14ac:dyDescent="0.25">
      <c r="A125" s="128"/>
      <c r="B125" s="125"/>
      <c r="C125" s="12" t="s">
        <v>11</v>
      </c>
      <c r="D125" s="10">
        <v>4463.34</v>
      </c>
      <c r="E125" s="10">
        <v>0</v>
      </c>
      <c r="F125" s="10">
        <v>0</v>
      </c>
      <c r="G125" s="81">
        <f t="shared" ref="G125:G128" si="72">IFERROR(F125/D125,0)</f>
        <v>0</v>
      </c>
      <c r="H125" s="138"/>
      <c r="I125" s="123"/>
      <c r="J125" s="123"/>
      <c r="K125" s="138"/>
      <c r="L125" s="123"/>
      <c r="M125" s="123"/>
      <c r="N125" s="123"/>
      <c r="O125" s="130"/>
    </row>
    <row r="126" spans="1:15" outlineLevel="2" x14ac:dyDescent="0.25">
      <c r="A126" s="128"/>
      <c r="B126" s="125"/>
      <c r="C126" s="12" t="s">
        <v>3</v>
      </c>
      <c r="D126" s="10">
        <v>0</v>
      </c>
      <c r="E126" s="10">
        <v>0</v>
      </c>
      <c r="F126" s="10">
        <v>0</v>
      </c>
      <c r="G126" s="81">
        <f t="shared" si="72"/>
        <v>0</v>
      </c>
      <c r="H126" s="138"/>
      <c r="I126" s="123"/>
      <c r="J126" s="123"/>
      <c r="K126" s="138"/>
      <c r="L126" s="123"/>
      <c r="M126" s="123"/>
      <c r="N126" s="123"/>
      <c r="O126" s="130"/>
    </row>
    <row r="127" spans="1:15" outlineLevel="2" x14ac:dyDescent="0.25">
      <c r="A127" s="128"/>
      <c r="B127" s="125"/>
      <c r="C127" s="12" t="s">
        <v>22</v>
      </c>
      <c r="D127" s="10">
        <v>0</v>
      </c>
      <c r="E127" s="10">
        <v>0</v>
      </c>
      <c r="F127" s="10">
        <v>0</v>
      </c>
      <c r="G127" s="81">
        <f t="shared" si="72"/>
        <v>0</v>
      </c>
      <c r="H127" s="138"/>
      <c r="I127" s="123"/>
      <c r="J127" s="123"/>
      <c r="K127" s="138"/>
      <c r="L127" s="123"/>
      <c r="M127" s="123"/>
      <c r="N127" s="123"/>
      <c r="O127" s="130"/>
    </row>
    <row r="128" spans="1:15" outlineLevel="2" x14ac:dyDescent="0.25">
      <c r="A128" s="128"/>
      <c r="B128" s="125"/>
      <c r="C128" s="12" t="s">
        <v>4</v>
      </c>
      <c r="D128" s="10">
        <v>0</v>
      </c>
      <c r="E128" s="10">
        <v>0</v>
      </c>
      <c r="F128" s="10">
        <v>0</v>
      </c>
      <c r="G128" s="81">
        <f t="shared" si="72"/>
        <v>0</v>
      </c>
      <c r="H128" s="139"/>
      <c r="I128" s="123"/>
      <c r="J128" s="123"/>
      <c r="K128" s="139"/>
      <c r="L128" s="123"/>
      <c r="M128" s="123"/>
      <c r="N128" s="123"/>
      <c r="O128" s="131"/>
    </row>
    <row r="129" spans="1:15" ht="27" customHeight="1" outlineLevel="2" x14ac:dyDescent="0.25">
      <c r="A129" s="38" t="s">
        <v>95</v>
      </c>
      <c r="B129" s="119" t="s">
        <v>100</v>
      </c>
      <c r="C129" s="120"/>
      <c r="D129" s="120"/>
      <c r="E129" s="120"/>
      <c r="F129" s="120"/>
      <c r="G129" s="120"/>
      <c r="H129" s="120"/>
      <c r="I129" s="120"/>
      <c r="J129" s="121"/>
      <c r="K129" s="39">
        <v>45839</v>
      </c>
      <c r="L129" s="35"/>
      <c r="M129" s="35" t="s">
        <v>370</v>
      </c>
      <c r="N129" s="105" t="s">
        <v>84</v>
      </c>
      <c r="O129" s="51" t="s">
        <v>434</v>
      </c>
    </row>
    <row r="130" spans="1:15" ht="18" customHeight="1" outlineLevel="2" x14ac:dyDescent="0.25">
      <c r="A130" s="127" t="s">
        <v>101</v>
      </c>
      <c r="B130" s="124" t="s">
        <v>117</v>
      </c>
      <c r="C130" s="12" t="s">
        <v>2</v>
      </c>
      <c r="D130" s="10">
        <f>SUM(D131:D134)</f>
        <v>53096.71</v>
      </c>
      <c r="E130" s="10">
        <f t="shared" ref="E130:F130" si="73">SUM(E131:E134)</f>
        <v>0</v>
      </c>
      <c r="F130" s="10">
        <f t="shared" si="73"/>
        <v>0</v>
      </c>
      <c r="G130" s="81">
        <f>IFERROR(F130/D130,0)</f>
        <v>0</v>
      </c>
      <c r="H130" s="129" t="s">
        <v>12</v>
      </c>
      <c r="I130" s="122" t="s">
        <v>97</v>
      </c>
      <c r="J130" s="122" t="s">
        <v>81</v>
      </c>
      <c r="K130" s="129">
        <v>0</v>
      </c>
      <c r="L130" s="122" t="s">
        <v>12</v>
      </c>
      <c r="M130" s="122" t="s">
        <v>12</v>
      </c>
      <c r="N130" s="122" t="s">
        <v>84</v>
      </c>
      <c r="O130" s="129" t="s">
        <v>98</v>
      </c>
    </row>
    <row r="131" spans="1:15" ht="18" customHeight="1" outlineLevel="2" x14ac:dyDescent="0.25">
      <c r="A131" s="128"/>
      <c r="B131" s="125"/>
      <c r="C131" s="12" t="s">
        <v>11</v>
      </c>
      <c r="D131" s="10">
        <v>53096.71</v>
      </c>
      <c r="E131" s="10">
        <v>0</v>
      </c>
      <c r="F131" s="10">
        <v>0</v>
      </c>
      <c r="G131" s="81">
        <f t="shared" ref="G131:G134" si="74">IFERROR(F131/D131,0)</f>
        <v>0</v>
      </c>
      <c r="H131" s="138"/>
      <c r="I131" s="123"/>
      <c r="J131" s="123"/>
      <c r="K131" s="138"/>
      <c r="L131" s="123"/>
      <c r="M131" s="123"/>
      <c r="N131" s="123"/>
      <c r="O131" s="130"/>
    </row>
    <row r="132" spans="1:15" ht="18" customHeight="1" outlineLevel="2" x14ac:dyDescent="0.25">
      <c r="A132" s="128"/>
      <c r="B132" s="125"/>
      <c r="C132" s="12" t="s">
        <v>3</v>
      </c>
      <c r="D132" s="10">
        <v>0</v>
      </c>
      <c r="E132" s="10">
        <v>0</v>
      </c>
      <c r="F132" s="10">
        <v>0</v>
      </c>
      <c r="G132" s="81">
        <f t="shared" si="74"/>
        <v>0</v>
      </c>
      <c r="H132" s="138"/>
      <c r="I132" s="123"/>
      <c r="J132" s="123"/>
      <c r="K132" s="138"/>
      <c r="L132" s="123"/>
      <c r="M132" s="123"/>
      <c r="N132" s="123"/>
      <c r="O132" s="130"/>
    </row>
    <row r="133" spans="1:15" ht="18" customHeight="1" outlineLevel="2" x14ac:dyDescent="0.25">
      <c r="A133" s="128"/>
      <c r="B133" s="125"/>
      <c r="C133" s="12" t="s">
        <v>22</v>
      </c>
      <c r="D133" s="10">
        <v>0</v>
      </c>
      <c r="E133" s="10">
        <v>0</v>
      </c>
      <c r="F133" s="10">
        <v>0</v>
      </c>
      <c r="G133" s="81">
        <f t="shared" si="74"/>
        <v>0</v>
      </c>
      <c r="H133" s="138"/>
      <c r="I133" s="123"/>
      <c r="J133" s="123"/>
      <c r="K133" s="138"/>
      <c r="L133" s="123"/>
      <c r="M133" s="123"/>
      <c r="N133" s="123"/>
      <c r="O133" s="130"/>
    </row>
    <row r="134" spans="1:15" ht="18" customHeight="1" outlineLevel="2" x14ac:dyDescent="0.25">
      <c r="A134" s="128"/>
      <c r="B134" s="125"/>
      <c r="C134" s="12" t="s">
        <v>4</v>
      </c>
      <c r="D134" s="10">
        <v>0</v>
      </c>
      <c r="E134" s="10">
        <v>0</v>
      </c>
      <c r="F134" s="10">
        <v>0</v>
      </c>
      <c r="G134" s="81">
        <f t="shared" si="74"/>
        <v>0</v>
      </c>
      <c r="H134" s="139"/>
      <c r="I134" s="123"/>
      <c r="J134" s="123"/>
      <c r="K134" s="139"/>
      <c r="L134" s="123"/>
      <c r="M134" s="123"/>
      <c r="N134" s="123"/>
      <c r="O134" s="131"/>
    </row>
    <row r="135" spans="1:15" ht="25.5" customHeight="1" outlineLevel="2" x14ac:dyDescent="0.25">
      <c r="A135" s="38" t="s">
        <v>105</v>
      </c>
      <c r="B135" s="119" t="s">
        <v>137</v>
      </c>
      <c r="C135" s="120"/>
      <c r="D135" s="120"/>
      <c r="E135" s="120"/>
      <c r="F135" s="120"/>
      <c r="G135" s="120"/>
      <c r="H135" s="120"/>
      <c r="I135" s="120"/>
      <c r="J135" s="121"/>
      <c r="K135" s="39">
        <v>45839</v>
      </c>
      <c r="L135" s="35"/>
      <c r="M135" s="35" t="s">
        <v>370</v>
      </c>
      <c r="N135" s="105" t="s">
        <v>84</v>
      </c>
      <c r="O135" s="51" t="s">
        <v>434</v>
      </c>
    </row>
    <row r="136" spans="1:15" ht="18" customHeight="1" outlineLevel="2" x14ac:dyDescent="0.25">
      <c r="A136" s="127" t="s">
        <v>119</v>
      </c>
      <c r="B136" s="124" t="s">
        <v>118</v>
      </c>
      <c r="C136" s="12" t="s">
        <v>2</v>
      </c>
      <c r="D136" s="10">
        <f>SUM(D137:D140)</f>
        <v>24325</v>
      </c>
      <c r="E136" s="10">
        <f t="shared" ref="E136:F136" si="75">SUM(E137:E140)</f>
        <v>0</v>
      </c>
      <c r="F136" s="10">
        <f t="shared" si="75"/>
        <v>0</v>
      </c>
      <c r="G136" s="81">
        <f>IFERROR(F136/D136,0)</f>
        <v>0</v>
      </c>
      <c r="H136" s="129" t="s">
        <v>12</v>
      </c>
      <c r="I136" s="122" t="s">
        <v>83</v>
      </c>
      <c r="J136" s="122" t="s">
        <v>81</v>
      </c>
      <c r="K136" s="129">
        <v>1</v>
      </c>
      <c r="L136" s="122" t="s">
        <v>12</v>
      </c>
      <c r="M136" s="122" t="s">
        <v>12</v>
      </c>
      <c r="N136" s="122" t="s">
        <v>84</v>
      </c>
      <c r="O136" s="129"/>
    </row>
    <row r="137" spans="1:15" ht="18" customHeight="1" outlineLevel="2" x14ac:dyDescent="0.25">
      <c r="A137" s="128"/>
      <c r="B137" s="125"/>
      <c r="C137" s="12" t="s">
        <v>11</v>
      </c>
      <c r="D137" s="10">
        <v>24325</v>
      </c>
      <c r="E137" s="10">
        <v>0</v>
      </c>
      <c r="F137" s="10">
        <v>0</v>
      </c>
      <c r="G137" s="81">
        <f t="shared" ref="G137:G140" si="76">IFERROR(F137/D137,0)</f>
        <v>0</v>
      </c>
      <c r="H137" s="138"/>
      <c r="I137" s="123"/>
      <c r="J137" s="123"/>
      <c r="K137" s="138"/>
      <c r="L137" s="123"/>
      <c r="M137" s="123"/>
      <c r="N137" s="123"/>
      <c r="O137" s="130"/>
    </row>
    <row r="138" spans="1:15" ht="18" customHeight="1" outlineLevel="2" x14ac:dyDescent="0.25">
      <c r="A138" s="128"/>
      <c r="B138" s="125"/>
      <c r="C138" s="12" t="s">
        <v>3</v>
      </c>
      <c r="D138" s="10">
        <v>0</v>
      </c>
      <c r="E138" s="10">
        <v>0</v>
      </c>
      <c r="F138" s="10">
        <v>0</v>
      </c>
      <c r="G138" s="81">
        <f t="shared" si="76"/>
        <v>0</v>
      </c>
      <c r="H138" s="138"/>
      <c r="I138" s="123"/>
      <c r="J138" s="123"/>
      <c r="K138" s="138"/>
      <c r="L138" s="123"/>
      <c r="M138" s="123"/>
      <c r="N138" s="123"/>
      <c r="O138" s="130"/>
    </row>
    <row r="139" spans="1:15" ht="18" customHeight="1" outlineLevel="2" x14ac:dyDescent="0.25">
      <c r="A139" s="128"/>
      <c r="B139" s="125"/>
      <c r="C139" s="12" t="s">
        <v>22</v>
      </c>
      <c r="D139" s="10">
        <v>0</v>
      </c>
      <c r="E139" s="10">
        <v>0</v>
      </c>
      <c r="F139" s="10">
        <v>0</v>
      </c>
      <c r="G139" s="81">
        <f t="shared" si="76"/>
        <v>0</v>
      </c>
      <c r="H139" s="138"/>
      <c r="I139" s="123"/>
      <c r="J139" s="123"/>
      <c r="K139" s="138"/>
      <c r="L139" s="123"/>
      <c r="M139" s="123"/>
      <c r="N139" s="123"/>
      <c r="O139" s="130"/>
    </row>
    <row r="140" spans="1:15" ht="18" customHeight="1" outlineLevel="2" x14ac:dyDescent="0.25">
      <c r="A140" s="128"/>
      <c r="B140" s="125"/>
      <c r="C140" s="12" t="s">
        <v>4</v>
      </c>
      <c r="D140" s="10">
        <v>0</v>
      </c>
      <c r="E140" s="10">
        <v>0</v>
      </c>
      <c r="F140" s="10">
        <v>0</v>
      </c>
      <c r="G140" s="81">
        <f t="shared" si="76"/>
        <v>0</v>
      </c>
      <c r="H140" s="139"/>
      <c r="I140" s="123"/>
      <c r="J140" s="123"/>
      <c r="K140" s="139"/>
      <c r="L140" s="123"/>
      <c r="M140" s="123"/>
      <c r="N140" s="123"/>
      <c r="O140" s="131"/>
    </row>
    <row r="141" spans="1:15" ht="63.75" customHeight="1" outlineLevel="2" x14ac:dyDescent="0.25">
      <c r="A141" s="38" t="s">
        <v>120</v>
      </c>
      <c r="B141" s="119" t="s">
        <v>130</v>
      </c>
      <c r="C141" s="120"/>
      <c r="D141" s="120"/>
      <c r="E141" s="120"/>
      <c r="F141" s="120"/>
      <c r="G141" s="120"/>
      <c r="H141" s="120"/>
      <c r="I141" s="120"/>
      <c r="J141" s="121"/>
      <c r="K141" s="39">
        <v>45839</v>
      </c>
      <c r="L141" s="35" t="s">
        <v>98</v>
      </c>
      <c r="M141" s="35" t="s">
        <v>370</v>
      </c>
      <c r="N141" s="105" t="s">
        <v>85</v>
      </c>
      <c r="O141" s="51" t="s">
        <v>432</v>
      </c>
    </row>
    <row r="142" spans="1:15" ht="18" customHeight="1" outlineLevel="2" x14ac:dyDescent="0.25">
      <c r="A142" s="127" t="s">
        <v>121</v>
      </c>
      <c r="B142" s="124" t="s">
        <v>87</v>
      </c>
      <c r="C142" s="12" t="s">
        <v>2</v>
      </c>
      <c r="D142" s="10">
        <f>SUM(D143:D146)</f>
        <v>7125</v>
      </c>
      <c r="E142" s="10">
        <f t="shared" ref="E142:F142" si="77">SUM(E143:E146)</f>
        <v>0</v>
      </c>
      <c r="F142" s="10">
        <f t="shared" si="77"/>
        <v>0</v>
      </c>
      <c r="G142" s="81">
        <f>IFERROR(F142/D142,0)</f>
        <v>0</v>
      </c>
      <c r="H142" s="129" t="s">
        <v>12</v>
      </c>
      <c r="I142" s="122" t="s">
        <v>83</v>
      </c>
      <c r="J142" s="122" t="s">
        <v>81</v>
      </c>
      <c r="K142" s="129">
        <v>1</v>
      </c>
      <c r="L142" s="122" t="s">
        <v>12</v>
      </c>
      <c r="M142" s="122" t="s">
        <v>12</v>
      </c>
      <c r="N142" s="122" t="s">
        <v>129</v>
      </c>
      <c r="O142" s="129" t="s">
        <v>98</v>
      </c>
    </row>
    <row r="143" spans="1:15" ht="18" customHeight="1" outlineLevel="2" x14ac:dyDescent="0.25">
      <c r="A143" s="128"/>
      <c r="B143" s="125"/>
      <c r="C143" s="12" t="s">
        <v>11</v>
      </c>
      <c r="D143" s="10">
        <v>7125</v>
      </c>
      <c r="E143" s="10">
        <v>0</v>
      </c>
      <c r="F143" s="10">
        <v>0</v>
      </c>
      <c r="G143" s="81">
        <f t="shared" ref="G143:G146" si="78">IFERROR(F143/D143,0)</f>
        <v>0</v>
      </c>
      <c r="H143" s="138"/>
      <c r="I143" s="123"/>
      <c r="J143" s="123"/>
      <c r="K143" s="138"/>
      <c r="L143" s="123"/>
      <c r="M143" s="123"/>
      <c r="N143" s="123"/>
      <c r="O143" s="130"/>
    </row>
    <row r="144" spans="1:15" ht="18" customHeight="1" outlineLevel="2" x14ac:dyDescent="0.25">
      <c r="A144" s="128"/>
      <c r="B144" s="125"/>
      <c r="C144" s="12" t="s">
        <v>3</v>
      </c>
      <c r="D144" s="10">
        <v>0</v>
      </c>
      <c r="E144" s="10">
        <v>0</v>
      </c>
      <c r="F144" s="10">
        <v>0</v>
      </c>
      <c r="G144" s="81">
        <f t="shared" si="78"/>
        <v>0</v>
      </c>
      <c r="H144" s="138"/>
      <c r="I144" s="123"/>
      <c r="J144" s="123"/>
      <c r="K144" s="138"/>
      <c r="L144" s="123"/>
      <c r="M144" s="123"/>
      <c r="N144" s="123"/>
      <c r="O144" s="130"/>
    </row>
    <row r="145" spans="1:15" ht="18" customHeight="1" outlineLevel="2" x14ac:dyDescent="0.25">
      <c r="A145" s="128"/>
      <c r="B145" s="125"/>
      <c r="C145" s="12" t="s">
        <v>22</v>
      </c>
      <c r="D145" s="10">
        <v>0</v>
      </c>
      <c r="E145" s="10">
        <v>0</v>
      </c>
      <c r="F145" s="10">
        <v>0</v>
      </c>
      <c r="G145" s="81">
        <f t="shared" si="78"/>
        <v>0</v>
      </c>
      <c r="H145" s="138"/>
      <c r="I145" s="123"/>
      <c r="J145" s="123"/>
      <c r="K145" s="138"/>
      <c r="L145" s="123"/>
      <c r="M145" s="123"/>
      <c r="N145" s="123"/>
      <c r="O145" s="130"/>
    </row>
    <row r="146" spans="1:15" ht="18" customHeight="1" outlineLevel="2" x14ac:dyDescent="0.25">
      <c r="A146" s="128"/>
      <c r="B146" s="125"/>
      <c r="C146" s="12" t="s">
        <v>4</v>
      </c>
      <c r="D146" s="10">
        <v>0</v>
      </c>
      <c r="E146" s="10">
        <v>0</v>
      </c>
      <c r="F146" s="10">
        <v>0</v>
      </c>
      <c r="G146" s="81">
        <f t="shared" si="78"/>
        <v>0</v>
      </c>
      <c r="H146" s="139"/>
      <c r="I146" s="123"/>
      <c r="J146" s="123"/>
      <c r="K146" s="139"/>
      <c r="L146" s="123"/>
      <c r="M146" s="123"/>
      <c r="N146" s="123"/>
      <c r="O146" s="131"/>
    </row>
    <row r="147" spans="1:15" ht="26.25" customHeight="1" outlineLevel="2" x14ac:dyDescent="0.25">
      <c r="A147" s="38" t="s">
        <v>122</v>
      </c>
      <c r="B147" s="119" t="s">
        <v>131</v>
      </c>
      <c r="C147" s="120"/>
      <c r="D147" s="120"/>
      <c r="E147" s="120"/>
      <c r="F147" s="120"/>
      <c r="G147" s="120"/>
      <c r="H147" s="120"/>
      <c r="I147" s="120"/>
      <c r="J147" s="121"/>
      <c r="K147" s="39">
        <v>45839</v>
      </c>
      <c r="L147" s="35" t="s">
        <v>98</v>
      </c>
      <c r="M147" s="35" t="s">
        <v>370</v>
      </c>
      <c r="N147" s="105" t="s">
        <v>85</v>
      </c>
      <c r="O147" s="51" t="s">
        <v>432</v>
      </c>
    </row>
    <row r="148" spans="1:15" ht="18" customHeight="1" outlineLevel="2" x14ac:dyDescent="0.25">
      <c r="A148" s="127" t="s">
        <v>123</v>
      </c>
      <c r="B148" s="124" t="s">
        <v>127</v>
      </c>
      <c r="C148" s="12" t="s">
        <v>2</v>
      </c>
      <c r="D148" s="10">
        <f>SUM(D149:D152)</f>
        <v>95000</v>
      </c>
      <c r="E148" s="10">
        <f t="shared" ref="E148:F148" si="79">SUM(E149:E152)</f>
        <v>0</v>
      </c>
      <c r="F148" s="10">
        <f t="shared" si="79"/>
        <v>0</v>
      </c>
      <c r="G148" s="81">
        <f>IFERROR(F148/D148,0)</f>
        <v>0</v>
      </c>
      <c r="H148" s="129" t="s">
        <v>12</v>
      </c>
      <c r="I148" s="122" t="s">
        <v>83</v>
      </c>
      <c r="J148" s="122" t="s">
        <v>81</v>
      </c>
      <c r="K148" s="122">
        <v>1</v>
      </c>
      <c r="L148" s="122" t="s">
        <v>12</v>
      </c>
      <c r="M148" s="122" t="s">
        <v>12</v>
      </c>
      <c r="N148" s="122" t="s">
        <v>84</v>
      </c>
      <c r="O148" s="129" t="s">
        <v>98</v>
      </c>
    </row>
    <row r="149" spans="1:15" ht="18" customHeight="1" outlineLevel="2" x14ac:dyDescent="0.25">
      <c r="A149" s="128"/>
      <c r="B149" s="125"/>
      <c r="C149" s="12" t="s">
        <v>11</v>
      </c>
      <c r="D149" s="10">
        <v>95000</v>
      </c>
      <c r="E149" s="10">
        <v>0</v>
      </c>
      <c r="F149" s="10">
        <v>0</v>
      </c>
      <c r="G149" s="81">
        <f t="shared" ref="G149:G152" si="80">IFERROR(F149/D149,0)</f>
        <v>0</v>
      </c>
      <c r="H149" s="130"/>
      <c r="I149" s="123"/>
      <c r="J149" s="123"/>
      <c r="K149" s="123"/>
      <c r="L149" s="123"/>
      <c r="M149" s="123"/>
      <c r="N149" s="123"/>
      <c r="O149" s="130"/>
    </row>
    <row r="150" spans="1:15" ht="18" customHeight="1" outlineLevel="2" x14ac:dyDescent="0.25">
      <c r="A150" s="128"/>
      <c r="B150" s="125"/>
      <c r="C150" s="12" t="s">
        <v>3</v>
      </c>
      <c r="D150" s="10">
        <v>0</v>
      </c>
      <c r="E150" s="10">
        <v>0</v>
      </c>
      <c r="F150" s="10">
        <v>0</v>
      </c>
      <c r="G150" s="81">
        <f t="shared" si="80"/>
        <v>0</v>
      </c>
      <c r="H150" s="130"/>
      <c r="I150" s="123"/>
      <c r="J150" s="123"/>
      <c r="K150" s="123"/>
      <c r="L150" s="123"/>
      <c r="M150" s="123"/>
      <c r="N150" s="123"/>
      <c r="O150" s="130"/>
    </row>
    <row r="151" spans="1:15" ht="18" customHeight="1" outlineLevel="2" x14ac:dyDescent="0.25">
      <c r="A151" s="128"/>
      <c r="B151" s="125"/>
      <c r="C151" s="12" t="s">
        <v>22</v>
      </c>
      <c r="D151" s="10">
        <v>0</v>
      </c>
      <c r="E151" s="10">
        <v>0</v>
      </c>
      <c r="F151" s="10">
        <v>0</v>
      </c>
      <c r="G151" s="81">
        <f t="shared" si="80"/>
        <v>0</v>
      </c>
      <c r="H151" s="130"/>
      <c r="I151" s="123"/>
      <c r="J151" s="123"/>
      <c r="K151" s="123"/>
      <c r="L151" s="123"/>
      <c r="M151" s="123"/>
      <c r="N151" s="123"/>
      <c r="O151" s="130"/>
    </row>
    <row r="152" spans="1:15" ht="18" customHeight="1" outlineLevel="2" x14ac:dyDescent="0.25">
      <c r="A152" s="128"/>
      <c r="B152" s="125"/>
      <c r="C152" s="12" t="s">
        <v>4</v>
      </c>
      <c r="D152" s="10">
        <v>0</v>
      </c>
      <c r="E152" s="10">
        <v>0</v>
      </c>
      <c r="F152" s="10">
        <v>0</v>
      </c>
      <c r="G152" s="81">
        <f t="shared" si="80"/>
        <v>0</v>
      </c>
      <c r="H152" s="131"/>
      <c r="I152" s="123"/>
      <c r="J152" s="123"/>
      <c r="K152" s="123"/>
      <c r="L152" s="123"/>
      <c r="M152" s="123"/>
      <c r="N152" s="123"/>
      <c r="O152" s="131"/>
    </row>
    <row r="153" spans="1:15" ht="60" customHeight="1" outlineLevel="2" x14ac:dyDescent="0.25">
      <c r="A153" s="38" t="s">
        <v>124</v>
      </c>
      <c r="B153" s="119" t="s">
        <v>132</v>
      </c>
      <c r="C153" s="120"/>
      <c r="D153" s="120"/>
      <c r="E153" s="120"/>
      <c r="F153" s="120"/>
      <c r="G153" s="120"/>
      <c r="H153" s="120"/>
      <c r="I153" s="120"/>
      <c r="J153" s="121"/>
      <c r="K153" s="39">
        <v>45839</v>
      </c>
      <c r="L153" s="35" t="s">
        <v>98</v>
      </c>
      <c r="M153" s="35" t="s">
        <v>370</v>
      </c>
      <c r="N153" s="105" t="s">
        <v>85</v>
      </c>
      <c r="O153" s="51" t="s">
        <v>432</v>
      </c>
    </row>
    <row r="154" spans="1:15" ht="36.75" customHeight="1" outlineLevel="2" x14ac:dyDescent="0.25">
      <c r="A154" s="127" t="s">
        <v>125</v>
      </c>
      <c r="B154" s="124" t="s">
        <v>128</v>
      </c>
      <c r="C154" s="12" t="s">
        <v>2</v>
      </c>
      <c r="D154" s="10">
        <f>SUM(D155:D158)</f>
        <v>82000</v>
      </c>
      <c r="E154" s="10">
        <f t="shared" ref="E154:F154" si="81">SUM(E155:E158)</f>
        <v>0</v>
      </c>
      <c r="F154" s="10">
        <f t="shared" si="81"/>
        <v>0</v>
      </c>
      <c r="G154" s="81">
        <f>IFERROR(F154/D154,0)</f>
        <v>0</v>
      </c>
      <c r="H154" s="129" t="s">
        <v>12</v>
      </c>
      <c r="I154" s="122" t="s">
        <v>83</v>
      </c>
      <c r="J154" s="122" t="s">
        <v>81</v>
      </c>
      <c r="K154" s="122">
        <v>1</v>
      </c>
      <c r="L154" s="122" t="s">
        <v>12</v>
      </c>
      <c r="M154" s="122" t="s">
        <v>12</v>
      </c>
      <c r="N154" s="122" t="s">
        <v>84</v>
      </c>
      <c r="O154" s="129" t="s">
        <v>98</v>
      </c>
    </row>
    <row r="155" spans="1:15" outlineLevel="2" x14ac:dyDescent="0.25">
      <c r="A155" s="128"/>
      <c r="B155" s="125"/>
      <c r="C155" s="12" t="s">
        <v>11</v>
      </c>
      <c r="D155" s="10">
        <v>82000</v>
      </c>
      <c r="E155" s="10">
        <v>0</v>
      </c>
      <c r="F155" s="10">
        <v>0</v>
      </c>
      <c r="G155" s="81">
        <f t="shared" ref="G155:G158" si="82">IFERROR(F155/D155,0)</f>
        <v>0</v>
      </c>
      <c r="H155" s="130"/>
      <c r="I155" s="123"/>
      <c r="J155" s="123"/>
      <c r="K155" s="123"/>
      <c r="L155" s="123"/>
      <c r="M155" s="123"/>
      <c r="N155" s="123"/>
      <c r="O155" s="130"/>
    </row>
    <row r="156" spans="1:15" outlineLevel="2" x14ac:dyDescent="0.25">
      <c r="A156" s="128"/>
      <c r="B156" s="125"/>
      <c r="C156" s="12" t="s">
        <v>3</v>
      </c>
      <c r="D156" s="10">
        <v>0</v>
      </c>
      <c r="E156" s="10">
        <v>0</v>
      </c>
      <c r="F156" s="10">
        <v>0</v>
      </c>
      <c r="G156" s="81">
        <f t="shared" si="82"/>
        <v>0</v>
      </c>
      <c r="H156" s="130"/>
      <c r="I156" s="123"/>
      <c r="J156" s="123"/>
      <c r="K156" s="123"/>
      <c r="L156" s="123"/>
      <c r="M156" s="123"/>
      <c r="N156" s="123"/>
      <c r="O156" s="130"/>
    </row>
    <row r="157" spans="1:15" outlineLevel="2" x14ac:dyDescent="0.25">
      <c r="A157" s="128"/>
      <c r="B157" s="125"/>
      <c r="C157" s="12" t="s">
        <v>22</v>
      </c>
      <c r="D157" s="10">
        <v>0</v>
      </c>
      <c r="E157" s="10">
        <v>0</v>
      </c>
      <c r="F157" s="10">
        <v>0</v>
      </c>
      <c r="G157" s="81">
        <f t="shared" si="82"/>
        <v>0</v>
      </c>
      <c r="H157" s="130"/>
      <c r="I157" s="123"/>
      <c r="J157" s="123"/>
      <c r="K157" s="123"/>
      <c r="L157" s="123"/>
      <c r="M157" s="123"/>
      <c r="N157" s="123"/>
      <c r="O157" s="130"/>
    </row>
    <row r="158" spans="1:15" outlineLevel="2" x14ac:dyDescent="0.25">
      <c r="A158" s="128"/>
      <c r="B158" s="125"/>
      <c r="C158" s="12" t="s">
        <v>4</v>
      </c>
      <c r="D158" s="10">
        <v>0</v>
      </c>
      <c r="E158" s="10">
        <v>0</v>
      </c>
      <c r="F158" s="10">
        <v>0</v>
      </c>
      <c r="G158" s="81">
        <f t="shared" si="82"/>
        <v>0</v>
      </c>
      <c r="H158" s="131"/>
      <c r="I158" s="123"/>
      <c r="J158" s="123"/>
      <c r="K158" s="123"/>
      <c r="L158" s="123"/>
      <c r="M158" s="123"/>
      <c r="N158" s="123"/>
      <c r="O158" s="131"/>
    </row>
    <row r="159" spans="1:15" ht="56.25" outlineLevel="2" x14ac:dyDescent="0.25">
      <c r="A159" s="38" t="s">
        <v>126</v>
      </c>
      <c r="B159" s="119" t="s">
        <v>133</v>
      </c>
      <c r="C159" s="120"/>
      <c r="D159" s="120"/>
      <c r="E159" s="120"/>
      <c r="F159" s="120"/>
      <c r="G159" s="120"/>
      <c r="H159" s="120"/>
      <c r="I159" s="120"/>
      <c r="J159" s="121"/>
      <c r="K159" s="39">
        <v>45839</v>
      </c>
      <c r="L159" s="35" t="s">
        <v>98</v>
      </c>
      <c r="M159" s="35" t="s">
        <v>370</v>
      </c>
      <c r="N159" s="105" t="s">
        <v>85</v>
      </c>
      <c r="O159" s="51" t="s">
        <v>432</v>
      </c>
    </row>
    <row r="160" spans="1:15" ht="28.5" customHeight="1" x14ac:dyDescent="0.25">
      <c r="A160" s="156" t="s">
        <v>9</v>
      </c>
      <c r="B160" s="158" t="s">
        <v>138</v>
      </c>
      <c r="C160" s="58" t="s">
        <v>2</v>
      </c>
      <c r="D160" s="59">
        <f>SUM(D161:D164)</f>
        <v>126266</v>
      </c>
      <c r="E160" s="59">
        <f t="shared" ref="E160:F160" si="83">SUM(E161:E164)</f>
        <v>59472.964829999997</v>
      </c>
      <c r="F160" s="59">
        <f t="shared" si="83"/>
        <v>22317.534739999999</v>
      </c>
      <c r="G160" s="60">
        <f>IFERROR(F160/D160,0)</f>
        <v>0.17675015237672848</v>
      </c>
      <c r="H160" s="160" t="s">
        <v>12</v>
      </c>
      <c r="I160" s="161"/>
      <c r="J160" s="162"/>
      <c r="K160" s="61" t="s">
        <v>23</v>
      </c>
      <c r="L160" s="62">
        <f>SUM(L161:L164)</f>
        <v>4</v>
      </c>
      <c r="M160" s="169" t="s">
        <v>441</v>
      </c>
      <c r="N160" s="170"/>
      <c r="O160" s="171"/>
    </row>
    <row r="161" spans="1:15" ht="27" customHeight="1" x14ac:dyDescent="0.25">
      <c r="A161" s="157"/>
      <c r="B161" s="159"/>
      <c r="C161" s="58" t="s">
        <v>11</v>
      </c>
      <c r="D161" s="59">
        <f>D173+D179+D185+D191+D197</f>
        <v>126266</v>
      </c>
      <c r="E161" s="59">
        <f t="shared" ref="E161:F161" si="84">E173+E179+E185+E191+E197</f>
        <v>59472.964829999997</v>
      </c>
      <c r="F161" s="59">
        <f t="shared" si="84"/>
        <v>22317.534739999999</v>
      </c>
      <c r="G161" s="60">
        <f t="shared" ref="G161:G164" si="85">IFERROR(F161/D161,0)</f>
        <v>0.17675015237672848</v>
      </c>
      <c r="H161" s="163"/>
      <c r="I161" s="164"/>
      <c r="J161" s="165"/>
      <c r="K161" s="49" t="s">
        <v>49</v>
      </c>
      <c r="L161" s="50">
        <v>3</v>
      </c>
      <c r="M161" s="172"/>
      <c r="N161" s="173"/>
      <c r="O161" s="174"/>
    </row>
    <row r="162" spans="1:15" ht="25.5" customHeight="1" x14ac:dyDescent="0.25">
      <c r="A162" s="157"/>
      <c r="B162" s="159"/>
      <c r="C162" s="58" t="s">
        <v>3</v>
      </c>
      <c r="D162" s="59">
        <f t="shared" ref="D162:F162" si="86">D174+D180+D186+D192+D198</f>
        <v>0</v>
      </c>
      <c r="E162" s="59">
        <f t="shared" si="86"/>
        <v>0</v>
      </c>
      <c r="F162" s="59">
        <f t="shared" si="86"/>
        <v>0</v>
      </c>
      <c r="G162" s="60">
        <f t="shared" si="85"/>
        <v>0</v>
      </c>
      <c r="H162" s="163"/>
      <c r="I162" s="164"/>
      <c r="J162" s="165"/>
      <c r="K162" s="49" t="s">
        <v>50</v>
      </c>
      <c r="L162" s="50">
        <v>1</v>
      </c>
      <c r="M162" s="172"/>
      <c r="N162" s="173"/>
      <c r="O162" s="174"/>
    </row>
    <row r="163" spans="1:15" ht="13.9" customHeight="1" x14ac:dyDescent="0.25">
      <c r="A163" s="157"/>
      <c r="B163" s="159"/>
      <c r="C163" s="58" t="s">
        <v>22</v>
      </c>
      <c r="D163" s="59">
        <f t="shared" ref="D163:F163" si="87">D175+D181+D187+D193+D199</f>
        <v>0</v>
      </c>
      <c r="E163" s="59">
        <f t="shared" si="87"/>
        <v>0</v>
      </c>
      <c r="F163" s="59">
        <f t="shared" si="87"/>
        <v>0</v>
      </c>
      <c r="G163" s="60">
        <f t="shared" si="85"/>
        <v>0</v>
      </c>
      <c r="H163" s="163"/>
      <c r="I163" s="164"/>
      <c r="J163" s="165"/>
      <c r="K163" s="178" t="s">
        <v>51</v>
      </c>
      <c r="L163" s="180">
        <v>0</v>
      </c>
      <c r="M163" s="172"/>
      <c r="N163" s="173"/>
      <c r="O163" s="174"/>
    </row>
    <row r="164" spans="1:15" ht="24" customHeight="1" x14ac:dyDescent="0.25">
      <c r="A164" s="157"/>
      <c r="B164" s="159"/>
      <c r="C164" s="58" t="s">
        <v>4</v>
      </c>
      <c r="D164" s="59">
        <f t="shared" ref="D164:F164" si="88">D176+D182+D188+D194+D200</f>
        <v>0</v>
      </c>
      <c r="E164" s="59">
        <f t="shared" si="88"/>
        <v>0</v>
      </c>
      <c r="F164" s="59">
        <f t="shared" si="88"/>
        <v>0</v>
      </c>
      <c r="G164" s="60">
        <f t="shared" si="85"/>
        <v>0</v>
      </c>
      <c r="H164" s="166"/>
      <c r="I164" s="167"/>
      <c r="J164" s="168"/>
      <c r="K164" s="179"/>
      <c r="L164" s="181"/>
      <c r="M164" s="175"/>
      <c r="N164" s="176"/>
      <c r="O164" s="177"/>
    </row>
    <row r="165" spans="1:15" ht="26.25" customHeight="1" outlineLevel="1" x14ac:dyDescent="0.25">
      <c r="A165" s="127"/>
      <c r="B165" s="140" t="s">
        <v>139</v>
      </c>
      <c r="C165" s="141"/>
      <c r="D165" s="141"/>
      <c r="E165" s="141"/>
      <c r="F165" s="141"/>
      <c r="G165" s="142"/>
      <c r="H165" s="51" t="s">
        <v>220</v>
      </c>
      <c r="I165" s="65" t="s">
        <v>140</v>
      </c>
      <c r="J165" s="65" t="s">
        <v>103</v>
      </c>
      <c r="K165" s="53">
        <v>1</v>
      </c>
      <c r="L165" s="65" t="s">
        <v>12</v>
      </c>
      <c r="M165" s="65" t="s">
        <v>12</v>
      </c>
      <c r="N165" s="129" t="s">
        <v>12</v>
      </c>
      <c r="O165" s="65" t="s">
        <v>12</v>
      </c>
    </row>
    <row r="166" spans="1:15" ht="24" customHeight="1" outlineLevel="1" x14ac:dyDescent="0.25">
      <c r="A166" s="128"/>
      <c r="B166" s="143"/>
      <c r="C166" s="144"/>
      <c r="D166" s="144"/>
      <c r="E166" s="144"/>
      <c r="F166" s="144"/>
      <c r="G166" s="145"/>
      <c r="H166" s="63" t="s">
        <v>221</v>
      </c>
      <c r="I166" s="65" t="s">
        <v>140</v>
      </c>
      <c r="J166" s="64" t="s">
        <v>81</v>
      </c>
      <c r="K166" s="70">
        <v>14</v>
      </c>
      <c r="L166" s="65" t="s">
        <v>12</v>
      </c>
      <c r="M166" s="65" t="s">
        <v>12</v>
      </c>
      <c r="N166" s="130"/>
      <c r="O166" s="65" t="s">
        <v>12</v>
      </c>
    </row>
    <row r="167" spans="1:15" ht="22.5" customHeight="1" outlineLevel="1" x14ac:dyDescent="0.25">
      <c r="A167" s="128"/>
      <c r="B167" s="143"/>
      <c r="C167" s="144"/>
      <c r="D167" s="144"/>
      <c r="E167" s="144"/>
      <c r="F167" s="144"/>
      <c r="G167" s="145"/>
      <c r="H167" s="63" t="s">
        <v>222</v>
      </c>
      <c r="I167" s="65" t="s">
        <v>140</v>
      </c>
      <c r="J167" s="64" t="s">
        <v>81</v>
      </c>
      <c r="K167" s="70">
        <v>270</v>
      </c>
      <c r="L167" s="65" t="s">
        <v>12</v>
      </c>
      <c r="M167" s="65" t="s">
        <v>12</v>
      </c>
      <c r="N167" s="130"/>
      <c r="O167" s="65" t="s">
        <v>12</v>
      </c>
    </row>
    <row r="168" spans="1:15" ht="27" customHeight="1" outlineLevel="1" x14ac:dyDescent="0.25">
      <c r="A168" s="128"/>
      <c r="B168" s="143"/>
      <c r="C168" s="144"/>
      <c r="D168" s="144"/>
      <c r="E168" s="144"/>
      <c r="F168" s="144"/>
      <c r="G168" s="145"/>
      <c r="H168" s="63" t="s">
        <v>223</v>
      </c>
      <c r="I168" s="65" t="s">
        <v>140</v>
      </c>
      <c r="J168" s="64" t="s">
        <v>66</v>
      </c>
      <c r="K168" s="70">
        <v>210</v>
      </c>
      <c r="L168" s="65" t="s">
        <v>12</v>
      </c>
      <c r="M168" s="65" t="s">
        <v>12</v>
      </c>
      <c r="N168" s="130"/>
      <c r="O168" s="65" t="s">
        <v>12</v>
      </c>
    </row>
    <row r="169" spans="1:15" ht="24.75" customHeight="1" outlineLevel="1" x14ac:dyDescent="0.25">
      <c r="A169" s="128"/>
      <c r="B169" s="143"/>
      <c r="C169" s="144"/>
      <c r="D169" s="144"/>
      <c r="E169" s="144"/>
      <c r="F169" s="144"/>
      <c r="G169" s="145"/>
      <c r="H169" s="63" t="s">
        <v>224</v>
      </c>
      <c r="I169" s="65" t="s">
        <v>140</v>
      </c>
      <c r="J169" s="64" t="s">
        <v>81</v>
      </c>
      <c r="K169" s="70">
        <v>5000</v>
      </c>
      <c r="L169" s="65" t="s">
        <v>12</v>
      </c>
      <c r="M169" s="65" t="s">
        <v>12</v>
      </c>
      <c r="N169" s="130"/>
      <c r="O169" s="65" t="s">
        <v>12</v>
      </c>
    </row>
    <row r="170" spans="1:15" ht="23.25" customHeight="1" outlineLevel="1" x14ac:dyDescent="0.25">
      <c r="A170" s="128"/>
      <c r="B170" s="143"/>
      <c r="C170" s="144"/>
      <c r="D170" s="144"/>
      <c r="E170" s="144"/>
      <c r="F170" s="144"/>
      <c r="G170" s="145"/>
      <c r="H170" s="63" t="s">
        <v>225</v>
      </c>
      <c r="I170" s="65" t="s">
        <v>140</v>
      </c>
      <c r="J170" s="64" t="s">
        <v>141</v>
      </c>
      <c r="K170" s="70">
        <v>265</v>
      </c>
      <c r="L170" s="65" t="s">
        <v>12</v>
      </c>
      <c r="M170" s="65" t="s">
        <v>12</v>
      </c>
      <c r="N170" s="130"/>
      <c r="O170" s="65" t="s">
        <v>12</v>
      </c>
    </row>
    <row r="171" spans="1:15" ht="21" customHeight="1" outlineLevel="1" x14ac:dyDescent="0.25">
      <c r="A171" s="155"/>
      <c r="B171" s="152"/>
      <c r="C171" s="153"/>
      <c r="D171" s="153"/>
      <c r="E171" s="153"/>
      <c r="F171" s="153"/>
      <c r="G171" s="154"/>
      <c r="H171" s="63" t="s">
        <v>226</v>
      </c>
      <c r="I171" s="65" t="s">
        <v>140</v>
      </c>
      <c r="J171" s="64" t="s">
        <v>142</v>
      </c>
      <c r="K171" s="70">
        <v>26</v>
      </c>
      <c r="L171" s="65" t="s">
        <v>12</v>
      </c>
      <c r="M171" s="65" t="s">
        <v>12</v>
      </c>
      <c r="N171" s="131"/>
      <c r="O171" s="65" t="s">
        <v>12</v>
      </c>
    </row>
    <row r="172" spans="1:15" ht="13.9" customHeight="1" outlineLevel="1" x14ac:dyDescent="0.25">
      <c r="A172" s="146" t="s">
        <v>5</v>
      </c>
      <c r="B172" s="148" t="s">
        <v>143</v>
      </c>
      <c r="C172" s="12" t="s">
        <v>2</v>
      </c>
      <c r="D172" s="10">
        <f>SUM(D173:D176)</f>
        <v>108561.3</v>
      </c>
      <c r="E172" s="10">
        <f t="shared" ref="E172:F172" si="89">SUM(E173:E176)</f>
        <v>50162.183499999999</v>
      </c>
      <c r="F172" s="10">
        <f t="shared" si="89"/>
        <v>15236.48769</v>
      </c>
      <c r="G172" s="33">
        <f>IFERROR(F172/D172,0)</f>
        <v>0.14034916392858229</v>
      </c>
      <c r="H172" s="124" t="s">
        <v>144</v>
      </c>
      <c r="I172" s="122" t="s">
        <v>145</v>
      </c>
      <c r="J172" s="122" t="s">
        <v>103</v>
      </c>
      <c r="K172" s="129">
        <v>1</v>
      </c>
      <c r="L172" s="122" t="s">
        <v>12</v>
      </c>
      <c r="M172" s="122" t="s">
        <v>12</v>
      </c>
      <c r="N172" s="122" t="s">
        <v>155</v>
      </c>
      <c r="O172" s="124" t="s">
        <v>437</v>
      </c>
    </row>
    <row r="173" spans="1:15" ht="13.9" customHeight="1" outlineLevel="1" x14ac:dyDescent="0.25">
      <c r="A173" s="147"/>
      <c r="B173" s="149"/>
      <c r="C173" s="12" t="s">
        <v>11</v>
      </c>
      <c r="D173" s="10">
        <v>108561.3</v>
      </c>
      <c r="E173" s="10">
        <v>50162.183499999999</v>
      </c>
      <c r="F173" s="10">
        <v>15236.48769</v>
      </c>
      <c r="G173" s="33">
        <f t="shared" ref="G173:G176" si="90">IFERROR(F173/D173,0)</f>
        <v>0.14034916392858229</v>
      </c>
      <c r="H173" s="125"/>
      <c r="I173" s="123"/>
      <c r="J173" s="123"/>
      <c r="K173" s="150"/>
      <c r="L173" s="123"/>
      <c r="M173" s="123"/>
      <c r="N173" s="123"/>
      <c r="O173" s="125"/>
    </row>
    <row r="174" spans="1:15" ht="13.9" customHeight="1" outlineLevel="1" x14ac:dyDescent="0.25">
      <c r="A174" s="147"/>
      <c r="B174" s="149"/>
      <c r="C174" s="12" t="s">
        <v>3</v>
      </c>
      <c r="D174" s="10">
        <v>0</v>
      </c>
      <c r="E174" s="10">
        <v>0</v>
      </c>
      <c r="F174" s="10">
        <v>0</v>
      </c>
      <c r="G174" s="33">
        <f t="shared" si="90"/>
        <v>0</v>
      </c>
      <c r="H174" s="125"/>
      <c r="I174" s="123"/>
      <c r="J174" s="123"/>
      <c r="K174" s="150"/>
      <c r="L174" s="123"/>
      <c r="M174" s="123"/>
      <c r="N174" s="123"/>
      <c r="O174" s="125"/>
    </row>
    <row r="175" spans="1:15" ht="13.9" customHeight="1" outlineLevel="1" x14ac:dyDescent="0.25">
      <c r="A175" s="147"/>
      <c r="B175" s="149"/>
      <c r="C175" s="12" t="s">
        <v>22</v>
      </c>
      <c r="D175" s="10">
        <v>0</v>
      </c>
      <c r="E175" s="10">
        <v>0</v>
      </c>
      <c r="F175" s="10">
        <v>0</v>
      </c>
      <c r="G175" s="33">
        <f t="shared" si="90"/>
        <v>0</v>
      </c>
      <c r="H175" s="125"/>
      <c r="I175" s="123"/>
      <c r="J175" s="123"/>
      <c r="K175" s="150"/>
      <c r="L175" s="123"/>
      <c r="M175" s="123"/>
      <c r="N175" s="123"/>
      <c r="O175" s="125"/>
    </row>
    <row r="176" spans="1:15" ht="32.25" customHeight="1" outlineLevel="1" x14ac:dyDescent="0.25">
      <c r="A176" s="147"/>
      <c r="B176" s="149"/>
      <c r="C176" s="12" t="s">
        <v>4</v>
      </c>
      <c r="D176" s="10">
        <v>0</v>
      </c>
      <c r="E176" s="10">
        <v>0</v>
      </c>
      <c r="F176" s="10">
        <v>0</v>
      </c>
      <c r="G176" s="33">
        <f t="shared" si="90"/>
        <v>0</v>
      </c>
      <c r="H176" s="126"/>
      <c r="I176" s="123"/>
      <c r="J176" s="123"/>
      <c r="K176" s="151"/>
      <c r="L176" s="123"/>
      <c r="M176" s="123"/>
      <c r="N176" s="123"/>
      <c r="O176" s="126"/>
    </row>
    <row r="177" spans="1:15" ht="21.75" customHeight="1" outlineLevel="1" x14ac:dyDescent="0.25">
      <c r="A177" s="38" t="s">
        <v>7</v>
      </c>
      <c r="B177" s="119" t="s">
        <v>157</v>
      </c>
      <c r="C177" s="120"/>
      <c r="D177" s="120"/>
      <c r="E177" s="120"/>
      <c r="F177" s="120"/>
      <c r="G177" s="120"/>
      <c r="H177" s="120"/>
      <c r="I177" s="120"/>
      <c r="J177" s="121"/>
      <c r="K177" s="39">
        <v>45748</v>
      </c>
      <c r="L177" s="39">
        <v>45729</v>
      </c>
      <c r="M177" s="35" t="s">
        <v>360</v>
      </c>
      <c r="N177" s="109" t="s">
        <v>156</v>
      </c>
      <c r="O177" s="109" t="s">
        <v>98</v>
      </c>
    </row>
    <row r="178" spans="1:15" ht="22.5" customHeight="1" outlineLevel="1" x14ac:dyDescent="0.25">
      <c r="A178" s="146" t="s">
        <v>86</v>
      </c>
      <c r="B178" s="148" t="s">
        <v>146</v>
      </c>
      <c r="C178" s="12" t="s">
        <v>2</v>
      </c>
      <c r="D178" s="10">
        <f>SUM(D179:D182)</f>
        <v>154.9</v>
      </c>
      <c r="E178" s="10">
        <f t="shared" ref="E178:F178" si="91">SUM(E179:E182)</f>
        <v>0</v>
      </c>
      <c r="F178" s="10">
        <f t="shared" si="91"/>
        <v>0</v>
      </c>
      <c r="G178" s="33">
        <f>IFERROR(F178/D178,0)</f>
        <v>0</v>
      </c>
      <c r="H178" s="124" t="s">
        <v>147</v>
      </c>
      <c r="I178" s="122" t="s">
        <v>145</v>
      </c>
      <c r="J178" s="122" t="s">
        <v>81</v>
      </c>
      <c r="K178" s="122">
        <v>2</v>
      </c>
      <c r="L178" s="122" t="s">
        <v>12</v>
      </c>
      <c r="M178" s="122" t="s">
        <v>12</v>
      </c>
      <c r="N178" s="122" t="s">
        <v>84</v>
      </c>
      <c r="O178" s="124" t="s">
        <v>426</v>
      </c>
    </row>
    <row r="179" spans="1:15" ht="23.25" customHeight="1" outlineLevel="1" x14ac:dyDescent="0.25">
      <c r="A179" s="147"/>
      <c r="B179" s="149"/>
      <c r="C179" s="12" t="s">
        <v>11</v>
      </c>
      <c r="D179" s="10">
        <v>154.9</v>
      </c>
      <c r="E179" s="10">
        <v>0</v>
      </c>
      <c r="F179" s="10">
        <v>0</v>
      </c>
      <c r="G179" s="33">
        <f t="shared" ref="G179:G182" si="92">IFERROR(F179/D179,0)</f>
        <v>0</v>
      </c>
      <c r="H179" s="125"/>
      <c r="I179" s="123"/>
      <c r="J179" s="123"/>
      <c r="K179" s="123"/>
      <c r="L179" s="123"/>
      <c r="M179" s="123"/>
      <c r="N179" s="123"/>
      <c r="O179" s="125"/>
    </row>
    <row r="180" spans="1:15" ht="21" customHeight="1" outlineLevel="1" x14ac:dyDescent="0.25">
      <c r="A180" s="147"/>
      <c r="B180" s="149"/>
      <c r="C180" s="12" t="s">
        <v>3</v>
      </c>
      <c r="D180" s="10">
        <v>0</v>
      </c>
      <c r="E180" s="10">
        <v>0</v>
      </c>
      <c r="F180" s="10">
        <v>0</v>
      </c>
      <c r="G180" s="33">
        <f t="shared" si="92"/>
        <v>0</v>
      </c>
      <c r="H180" s="125"/>
      <c r="I180" s="123"/>
      <c r="J180" s="123"/>
      <c r="K180" s="123"/>
      <c r="L180" s="123"/>
      <c r="M180" s="123"/>
      <c r="N180" s="123"/>
      <c r="O180" s="125"/>
    </row>
    <row r="181" spans="1:15" ht="19.5" customHeight="1" outlineLevel="1" x14ac:dyDescent="0.25">
      <c r="A181" s="147"/>
      <c r="B181" s="149"/>
      <c r="C181" s="12" t="s">
        <v>22</v>
      </c>
      <c r="D181" s="10">
        <v>0</v>
      </c>
      <c r="E181" s="10">
        <v>0</v>
      </c>
      <c r="F181" s="10">
        <v>0</v>
      </c>
      <c r="G181" s="33">
        <f t="shared" si="92"/>
        <v>0</v>
      </c>
      <c r="H181" s="125"/>
      <c r="I181" s="123"/>
      <c r="J181" s="123"/>
      <c r="K181" s="123"/>
      <c r="L181" s="123"/>
      <c r="M181" s="123"/>
      <c r="N181" s="123"/>
      <c r="O181" s="125"/>
    </row>
    <row r="182" spans="1:15" ht="18" customHeight="1" outlineLevel="1" x14ac:dyDescent="0.25">
      <c r="A182" s="147"/>
      <c r="B182" s="149"/>
      <c r="C182" s="12" t="s">
        <v>4</v>
      </c>
      <c r="D182" s="10">
        <v>0</v>
      </c>
      <c r="E182" s="10">
        <v>0</v>
      </c>
      <c r="F182" s="10">
        <v>0</v>
      </c>
      <c r="G182" s="33">
        <f t="shared" si="92"/>
        <v>0</v>
      </c>
      <c r="H182" s="126"/>
      <c r="I182" s="123"/>
      <c r="J182" s="123"/>
      <c r="K182" s="123"/>
      <c r="L182" s="123"/>
      <c r="M182" s="123"/>
      <c r="N182" s="123"/>
      <c r="O182" s="126"/>
    </row>
    <row r="183" spans="1:15" ht="27.75" customHeight="1" outlineLevel="1" x14ac:dyDescent="0.25">
      <c r="A183" s="38" t="s">
        <v>89</v>
      </c>
      <c r="B183" s="119" t="s">
        <v>196</v>
      </c>
      <c r="C183" s="120"/>
      <c r="D183" s="120"/>
      <c r="E183" s="120"/>
      <c r="F183" s="120"/>
      <c r="G183" s="120"/>
      <c r="H183" s="120"/>
      <c r="I183" s="120"/>
      <c r="J183" s="121"/>
      <c r="K183" s="39">
        <v>45839</v>
      </c>
      <c r="L183" s="35" t="s">
        <v>98</v>
      </c>
      <c r="M183" s="35" t="s">
        <v>370</v>
      </c>
      <c r="N183" s="87" t="s">
        <v>84</v>
      </c>
      <c r="O183" s="51" t="s">
        <v>427</v>
      </c>
    </row>
    <row r="184" spans="1:15" ht="19.5" customHeight="1" outlineLevel="1" x14ac:dyDescent="0.25">
      <c r="A184" s="146" t="s">
        <v>91</v>
      </c>
      <c r="B184" s="148" t="s">
        <v>148</v>
      </c>
      <c r="C184" s="12" t="s">
        <v>2</v>
      </c>
      <c r="D184" s="10">
        <f>SUM(D185:D188)</f>
        <v>1500</v>
      </c>
      <c r="E184" s="10">
        <f t="shared" ref="E184:F184" si="93">SUM(E185:E188)</f>
        <v>0</v>
      </c>
      <c r="F184" s="10">
        <f t="shared" si="93"/>
        <v>0</v>
      </c>
      <c r="G184" s="33">
        <f>IFERROR(F184/D184,0)</f>
        <v>0</v>
      </c>
      <c r="H184" s="124" t="s">
        <v>149</v>
      </c>
      <c r="I184" s="122" t="s">
        <v>102</v>
      </c>
      <c r="J184" s="122" t="s">
        <v>103</v>
      </c>
      <c r="K184" s="122">
        <v>1</v>
      </c>
      <c r="L184" s="122" t="s">
        <v>12</v>
      </c>
      <c r="M184" s="122" t="s">
        <v>12</v>
      </c>
      <c r="N184" s="122" t="s">
        <v>129</v>
      </c>
      <c r="O184" s="124" t="s">
        <v>330</v>
      </c>
    </row>
    <row r="185" spans="1:15" ht="18" customHeight="1" outlineLevel="1" x14ac:dyDescent="0.25">
      <c r="A185" s="147"/>
      <c r="B185" s="149"/>
      <c r="C185" s="12" t="s">
        <v>11</v>
      </c>
      <c r="D185" s="10">
        <v>1500</v>
      </c>
      <c r="E185" s="10">
        <v>0</v>
      </c>
      <c r="F185" s="10">
        <v>0</v>
      </c>
      <c r="G185" s="33">
        <f t="shared" ref="G185:G188" si="94">IFERROR(F185/D185,0)</f>
        <v>0</v>
      </c>
      <c r="H185" s="125"/>
      <c r="I185" s="123"/>
      <c r="J185" s="123"/>
      <c r="K185" s="123"/>
      <c r="L185" s="123"/>
      <c r="M185" s="123"/>
      <c r="N185" s="123"/>
      <c r="O185" s="125"/>
    </row>
    <row r="186" spans="1:15" ht="19.5" customHeight="1" outlineLevel="1" x14ac:dyDescent="0.25">
      <c r="A186" s="147"/>
      <c r="B186" s="149"/>
      <c r="C186" s="12" t="s">
        <v>3</v>
      </c>
      <c r="D186" s="10">
        <v>0</v>
      </c>
      <c r="E186" s="10">
        <v>0</v>
      </c>
      <c r="F186" s="10">
        <v>0</v>
      </c>
      <c r="G186" s="33">
        <f t="shared" si="94"/>
        <v>0</v>
      </c>
      <c r="H186" s="125"/>
      <c r="I186" s="123"/>
      <c r="J186" s="123"/>
      <c r="K186" s="123"/>
      <c r="L186" s="123"/>
      <c r="M186" s="123"/>
      <c r="N186" s="123"/>
      <c r="O186" s="125"/>
    </row>
    <row r="187" spans="1:15" ht="17.25" customHeight="1" outlineLevel="1" x14ac:dyDescent="0.25">
      <c r="A187" s="147"/>
      <c r="B187" s="149"/>
      <c r="C187" s="12" t="s">
        <v>22</v>
      </c>
      <c r="D187" s="10">
        <v>0</v>
      </c>
      <c r="E187" s="10">
        <v>0</v>
      </c>
      <c r="F187" s="10">
        <v>0</v>
      </c>
      <c r="G187" s="33">
        <f t="shared" si="94"/>
        <v>0</v>
      </c>
      <c r="H187" s="125"/>
      <c r="I187" s="123"/>
      <c r="J187" s="123"/>
      <c r="K187" s="123"/>
      <c r="L187" s="123"/>
      <c r="M187" s="123"/>
      <c r="N187" s="123"/>
      <c r="O187" s="125"/>
    </row>
    <row r="188" spans="1:15" ht="18" customHeight="1" outlineLevel="1" x14ac:dyDescent="0.25">
      <c r="A188" s="147"/>
      <c r="B188" s="149"/>
      <c r="C188" s="12" t="s">
        <v>4</v>
      </c>
      <c r="D188" s="10">
        <v>0</v>
      </c>
      <c r="E188" s="10">
        <v>0</v>
      </c>
      <c r="F188" s="10">
        <v>0</v>
      </c>
      <c r="G188" s="33">
        <f t="shared" si="94"/>
        <v>0</v>
      </c>
      <c r="H188" s="126"/>
      <c r="I188" s="123"/>
      <c r="J188" s="123"/>
      <c r="K188" s="123"/>
      <c r="L188" s="123"/>
      <c r="M188" s="123"/>
      <c r="N188" s="123"/>
      <c r="O188" s="126"/>
    </row>
    <row r="189" spans="1:15" ht="20.25" customHeight="1" outlineLevel="1" x14ac:dyDescent="0.25">
      <c r="A189" s="38" t="s">
        <v>93</v>
      </c>
      <c r="B189" s="119" t="s">
        <v>197</v>
      </c>
      <c r="C189" s="120"/>
      <c r="D189" s="120"/>
      <c r="E189" s="120"/>
      <c r="F189" s="120"/>
      <c r="G189" s="120"/>
      <c r="H189" s="120"/>
      <c r="I189" s="120"/>
      <c r="J189" s="121"/>
      <c r="K189" s="39">
        <v>45930</v>
      </c>
      <c r="L189" s="65" t="s">
        <v>12</v>
      </c>
      <c r="M189" s="65" t="s">
        <v>12</v>
      </c>
      <c r="N189" s="65" t="s">
        <v>85</v>
      </c>
      <c r="O189" s="65" t="s">
        <v>12</v>
      </c>
    </row>
    <row r="190" spans="1:15" ht="21.75" customHeight="1" outlineLevel="1" x14ac:dyDescent="0.25">
      <c r="A190" s="146" t="s">
        <v>94</v>
      </c>
      <c r="B190" s="148" t="s">
        <v>150</v>
      </c>
      <c r="C190" s="12" t="s">
        <v>2</v>
      </c>
      <c r="D190" s="10">
        <f>SUM(D191:D194)</f>
        <v>336</v>
      </c>
      <c r="E190" s="10">
        <f t="shared" ref="E190:F190" si="95">SUM(E191:E194)</f>
        <v>220.64660000000001</v>
      </c>
      <c r="F190" s="10">
        <f t="shared" si="95"/>
        <v>220.64660000000001</v>
      </c>
      <c r="G190" s="33">
        <f>IFERROR(F190/D190,0)</f>
        <v>0.65668630952380957</v>
      </c>
      <c r="H190" s="124" t="s">
        <v>151</v>
      </c>
      <c r="I190" s="122" t="s">
        <v>145</v>
      </c>
      <c r="J190" s="122" t="s">
        <v>81</v>
      </c>
      <c r="K190" s="122">
        <v>3</v>
      </c>
      <c r="L190" s="122">
        <v>2</v>
      </c>
      <c r="M190" s="122" t="s">
        <v>12</v>
      </c>
      <c r="N190" s="122" t="s">
        <v>84</v>
      </c>
      <c r="O190" s="124" t="s">
        <v>393</v>
      </c>
    </row>
    <row r="191" spans="1:15" ht="21.75" customHeight="1" outlineLevel="1" x14ac:dyDescent="0.25">
      <c r="A191" s="147"/>
      <c r="B191" s="149"/>
      <c r="C191" s="12" t="s">
        <v>11</v>
      </c>
      <c r="D191" s="10">
        <v>336</v>
      </c>
      <c r="E191" s="10">
        <v>220.64660000000001</v>
      </c>
      <c r="F191" s="10">
        <v>220.64660000000001</v>
      </c>
      <c r="G191" s="33">
        <f t="shared" ref="G191:G194" si="96">IFERROR(F191/D191,0)</f>
        <v>0.65668630952380957</v>
      </c>
      <c r="H191" s="125"/>
      <c r="I191" s="123"/>
      <c r="J191" s="123"/>
      <c r="K191" s="123"/>
      <c r="L191" s="123"/>
      <c r="M191" s="123"/>
      <c r="N191" s="123"/>
      <c r="O191" s="125"/>
    </row>
    <row r="192" spans="1:15" ht="21" customHeight="1" outlineLevel="1" x14ac:dyDescent="0.25">
      <c r="A192" s="147"/>
      <c r="B192" s="149"/>
      <c r="C192" s="12" t="s">
        <v>3</v>
      </c>
      <c r="D192" s="10">
        <v>0</v>
      </c>
      <c r="E192" s="10">
        <v>0</v>
      </c>
      <c r="F192" s="10">
        <v>0</v>
      </c>
      <c r="G192" s="33">
        <f t="shared" si="96"/>
        <v>0</v>
      </c>
      <c r="H192" s="125"/>
      <c r="I192" s="123"/>
      <c r="J192" s="123"/>
      <c r="K192" s="123"/>
      <c r="L192" s="123"/>
      <c r="M192" s="123"/>
      <c r="N192" s="123"/>
      <c r="O192" s="125"/>
    </row>
    <row r="193" spans="1:15" ht="19.5" customHeight="1" outlineLevel="1" x14ac:dyDescent="0.25">
      <c r="A193" s="147"/>
      <c r="B193" s="149"/>
      <c r="C193" s="12" t="s">
        <v>22</v>
      </c>
      <c r="D193" s="10">
        <v>0</v>
      </c>
      <c r="E193" s="10">
        <v>0</v>
      </c>
      <c r="F193" s="10">
        <v>0</v>
      </c>
      <c r="G193" s="33">
        <f t="shared" si="96"/>
        <v>0</v>
      </c>
      <c r="H193" s="125"/>
      <c r="I193" s="123"/>
      <c r="J193" s="123"/>
      <c r="K193" s="123"/>
      <c r="L193" s="123"/>
      <c r="M193" s="123"/>
      <c r="N193" s="123"/>
      <c r="O193" s="125"/>
    </row>
    <row r="194" spans="1:15" ht="37.5" customHeight="1" outlineLevel="1" x14ac:dyDescent="0.25">
      <c r="A194" s="147"/>
      <c r="B194" s="149"/>
      <c r="C194" s="12" t="s">
        <v>4</v>
      </c>
      <c r="D194" s="10">
        <v>0</v>
      </c>
      <c r="E194" s="10">
        <v>0</v>
      </c>
      <c r="F194" s="10">
        <v>0</v>
      </c>
      <c r="G194" s="33">
        <f t="shared" si="96"/>
        <v>0</v>
      </c>
      <c r="H194" s="126"/>
      <c r="I194" s="123"/>
      <c r="J194" s="123"/>
      <c r="K194" s="123"/>
      <c r="L194" s="123"/>
      <c r="M194" s="123"/>
      <c r="N194" s="123"/>
      <c r="O194" s="126"/>
    </row>
    <row r="195" spans="1:15" ht="18.75" customHeight="1" outlineLevel="1" x14ac:dyDescent="0.25">
      <c r="A195" s="38" t="s">
        <v>95</v>
      </c>
      <c r="B195" s="119" t="s">
        <v>198</v>
      </c>
      <c r="C195" s="120"/>
      <c r="D195" s="120"/>
      <c r="E195" s="120"/>
      <c r="F195" s="120"/>
      <c r="G195" s="120"/>
      <c r="H195" s="120"/>
      <c r="I195" s="120"/>
      <c r="J195" s="121"/>
      <c r="K195" s="39">
        <v>45839</v>
      </c>
      <c r="L195" s="39">
        <v>45839</v>
      </c>
      <c r="M195" s="35" t="s">
        <v>360</v>
      </c>
      <c r="N195" s="65" t="s">
        <v>84</v>
      </c>
      <c r="O195" s="65" t="s">
        <v>98</v>
      </c>
    </row>
    <row r="196" spans="1:15" ht="13.9" customHeight="1" outlineLevel="1" x14ac:dyDescent="0.25">
      <c r="A196" s="146" t="s">
        <v>101</v>
      </c>
      <c r="B196" s="148" t="s">
        <v>152</v>
      </c>
      <c r="C196" s="12" t="s">
        <v>2</v>
      </c>
      <c r="D196" s="3">
        <f>SUM(D197:D200)</f>
        <v>15713.8</v>
      </c>
      <c r="E196" s="10">
        <f t="shared" ref="E196:F196" si="97">SUM(E197:E200)</f>
        <v>9090.1347299999998</v>
      </c>
      <c r="F196" s="10">
        <f t="shared" si="97"/>
        <v>6860.4004500000001</v>
      </c>
      <c r="G196" s="33">
        <f>IFERROR(F196/D196,0)</f>
        <v>0.43658443215517573</v>
      </c>
      <c r="H196" s="124" t="s">
        <v>153</v>
      </c>
      <c r="I196" s="122" t="s">
        <v>154</v>
      </c>
      <c r="J196" s="182" t="s">
        <v>103</v>
      </c>
      <c r="K196" s="183">
        <v>1</v>
      </c>
      <c r="L196" s="183" t="s">
        <v>12</v>
      </c>
      <c r="M196" s="122" t="s">
        <v>12</v>
      </c>
      <c r="N196" s="183" t="s">
        <v>155</v>
      </c>
      <c r="O196" s="124" t="s">
        <v>438</v>
      </c>
    </row>
    <row r="197" spans="1:15" ht="13.9" customHeight="1" outlineLevel="1" x14ac:dyDescent="0.25">
      <c r="A197" s="147"/>
      <c r="B197" s="149"/>
      <c r="C197" s="12" t="s">
        <v>11</v>
      </c>
      <c r="D197" s="3">
        <v>15713.8</v>
      </c>
      <c r="E197" s="3">
        <v>9090.1347299999998</v>
      </c>
      <c r="F197" s="10">
        <v>6860.4004500000001</v>
      </c>
      <c r="G197" s="33">
        <f t="shared" ref="G197:G200" si="98">IFERROR(F197/D197,0)</f>
        <v>0.43658443215517573</v>
      </c>
      <c r="H197" s="125"/>
      <c r="I197" s="123"/>
      <c r="J197" s="182"/>
      <c r="K197" s="182"/>
      <c r="L197" s="182"/>
      <c r="M197" s="123"/>
      <c r="N197" s="182"/>
      <c r="O197" s="125"/>
    </row>
    <row r="198" spans="1:15" ht="13.9" customHeight="1" outlineLevel="1" x14ac:dyDescent="0.25">
      <c r="A198" s="147"/>
      <c r="B198" s="149"/>
      <c r="C198" s="12" t="s">
        <v>3</v>
      </c>
      <c r="D198" s="3">
        <v>0</v>
      </c>
      <c r="E198" s="3">
        <v>0</v>
      </c>
      <c r="F198" s="3">
        <v>0</v>
      </c>
      <c r="G198" s="33">
        <f t="shared" si="98"/>
        <v>0</v>
      </c>
      <c r="H198" s="125"/>
      <c r="I198" s="123"/>
      <c r="J198" s="182"/>
      <c r="K198" s="182"/>
      <c r="L198" s="182"/>
      <c r="M198" s="123"/>
      <c r="N198" s="182"/>
      <c r="O198" s="125"/>
    </row>
    <row r="199" spans="1:15" ht="13.9" customHeight="1" outlineLevel="1" x14ac:dyDescent="0.25">
      <c r="A199" s="147"/>
      <c r="B199" s="149"/>
      <c r="C199" s="12" t="s">
        <v>22</v>
      </c>
      <c r="D199" s="3">
        <v>0</v>
      </c>
      <c r="E199" s="3">
        <v>0</v>
      </c>
      <c r="F199" s="3">
        <v>0</v>
      </c>
      <c r="G199" s="33">
        <f t="shared" si="98"/>
        <v>0</v>
      </c>
      <c r="H199" s="125"/>
      <c r="I199" s="123"/>
      <c r="J199" s="182"/>
      <c r="K199" s="182"/>
      <c r="L199" s="182"/>
      <c r="M199" s="123"/>
      <c r="N199" s="182"/>
      <c r="O199" s="125"/>
    </row>
    <row r="200" spans="1:15" ht="47.25" customHeight="1" outlineLevel="1" x14ac:dyDescent="0.25">
      <c r="A200" s="147"/>
      <c r="B200" s="149"/>
      <c r="C200" s="12" t="s">
        <v>4</v>
      </c>
      <c r="D200" s="3">
        <v>0</v>
      </c>
      <c r="E200" s="3">
        <v>0</v>
      </c>
      <c r="F200" s="3">
        <v>0</v>
      </c>
      <c r="G200" s="33">
        <f t="shared" si="98"/>
        <v>0</v>
      </c>
      <c r="H200" s="126"/>
      <c r="I200" s="123"/>
      <c r="J200" s="182"/>
      <c r="K200" s="182"/>
      <c r="L200" s="182"/>
      <c r="M200" s="123"/>
      <c r="N200" s="182"/>
      <c r="O200" s="126"/>
    </row>
    <row r="201" spans="1:15" ht="21" customHeight="1" outlineLevel="1" x14ac:dyDescent="0.25">
      <c r="A201" s="38" t="s">
        <v>105</v>
      </c>
      <c r="B201" s="119" t="s">
        <v>199</v>
      </c>
      <c r="C201" s="120"/>
      <c r="D201" s="120"/>
      <c r="E201" s="120"/>
      <c r="F201" s="120"/>
      <c r="G201" s="120"/>
      <c r="H201" s="120"/>
      <c r="I201" s="120"/>
      <c r="J201" s="121"/>
      <c r="K201" s="39">
        <v>45748</v>
      </c>
      <c r="L201" s="36">
        <v>45702</v>
      </c>
      <c r="M201" s="35" t="s">
        <v>360</v>
      </c>
      <c r="N201" s="109" t="s">
        <v>156</v>
      </c>
      <c r="O201" s="109" t="s">
        <v>98</v>
      </c>
    </row>
    <row r="202" spans="1:15" ht="21" x14ac:dyDescent="0.25">
      <c r="A202" s="156" t="s">
        <v>104</v>
      </c>
      <c r="B202" s="158" t="s">
        <v>266</v>
      </c>
      <c r="C202" s="58" t="s">
        <v>2</v>
      </c>
      <c r="D202" s="59">
        <f>SUM(D203:D206)</f>
        <v>120554.40000000001</v>
      </c>
      <c r="E202" s="59">
        <f t="shared" ref="E202:F202" si="99">SUM(E203:E206)</f>
        <v>30120.828630000004</v>
      </c>
      <c r="F202" s="59">
        <f t="shared" si="99"/>
        <v>28570.828630000004</v>
      </c>
      <c r="G202" s="60">
        <f>IFERROR(F202/D202,0)</f>
        <v>0.23699532020399092</v>
      </c>
      <c r="H202" s="160" t="s">
        <v>12</v>
      </c>
      <c r="I202" s="161"/>
      <c r="J202" s="162"/>
      <c r="K202" s="61" t="s">
        <v>23</v>
      </c>
      <c r="L202" s="62">
        <f>SUM(L203:L206)</f>
        <v>11</v>
      </c>
      <c r="M202" s="169" t="s">
        <v>422</v>
      </c>
      <c r="N202" s="170"/>
      <c r="O202" s="171"/>
    </row>
    <row r="203" spans="1:15" ht="22.5" x14ac:dyDescent="0.25">
      <c r="A203" s="157"/>
      <c r="B203" s="159"/>
      <c r="C203" s="58" t="s">
        <v>11</v>
      </c>
      <c r="D203" s="59">
        <f>D211+D217+D224+D231+D237+D244+D251+D259+D265+D271+D277+D284</f>
        <v>120554.40000000001</v>
      </c>
      <c r="E203" s="59">
        <f t="shared" ref="E203:F203" si="100">E211+E217+E224+E231+E237+E244+E251+E259+E265+E271+E277+E284</f>
        <v>30120.828630000004</v>
      </c>
      <c r="F203" s="59">
        <f t="shared" si="100"/>
        <v>28570.828630000004</v>
      </c>
      <c r="G203" s="60">
        <f t="shared" ref="G203:G206" si="101">IFERROR(F203/D203,0)</f>
        <v>0.23699532020399092</v>
      </c>
      <c r="H203" s="163"/>
      <c r="I203" s="164"/>
      <c r="J203" s="165"/>
      <c r="K203" s="49" t="s">
        <v>49</v>
      </c>
      <c r="L203" s="50">
        <v>5</v>
      </c>
      <c r="M203" s="172"/>
      <c r="N203" s="173"/>
      <c r="O203" s="174"/>
    </row>
    <row r="204" spans="1:15" ht="22.5" x14ac:dyDescent="0.25">
      <c r="A204" s="157"/>
      <c r="B204" s="159"/>
      <c r="C204" s="58" t="s">
        <v>3</v>
      </c>
      <c r="D204" s="59">
        <f t="shared" ref="D204:F206" si="102">D212+D218+D225+D232+D238+D245+D252+D260+D266+D272+D278+D285</f>
        <v>0</v>
      </c>
      <c r="E204" s="59">
        <f t="shared" si="102"/>
        <v>0</v>
      </c>
      <c r="F204" s="59">
        <f t="shared" si="102"/>
        <v>0</v>
      </c>
      <c r="G204" s="60">
        <f t="shared" si="101"/>
        <v>0</v>
      </c>
      <c r="H204" s="163"/>
      <c r="I204" s="164"/>
      <c r="J204" s="165"/>
      <c r="K204" s="49" t="s">
        <v>50</v>
      </c>
      <c r="L204" s="50">
        <v>6</v>
      </c>
      <c r="M204" s="172"/>
      <c r="N204" s="173"/>
      <c r="O204" s="174"/>
    </row>
    <row r="205" spans="1:15" x14ac:dyDescent="0.25">
      <c r="A205" s="157"/>
      <c r="B205" s="159"/>
      <c r="C205" s="58" t="s">
        <v>22</v>
      </c>
      <c r="D205" s="59">
        <f t="shared" si="102"/>
        <v>0</v>
      </c>
      <c r="E205" s="59">
        <f t="shared" si="102"/>
        <v>0</v>
      </c>
      <c r="F205" s="59">
        <f t="shared" si="102"/>
        <v>0</v>
      </c>
      <c r="G205" s="60">
        <f t="shared" si="101"/>
        <v>0</v>
      </c>
      <c r="H205" s="163"/>
      <c r="I205" s="164"/>
      <c r="J205" s="165"/>
      <c r="K205" s="178" t="s">
        <v>51</v>
      </c>
      <c r="L205" s="180">
        <v>0</v>
      </c>
      <c r="M205" s="172"/>
      <c r="N205" s="173"/>
      <c r="O205" s="174"/>
    </row>
    <row r="206" spans="1:15" ht="24" customHeight="1" x14ac:dyDescent="0.25">
      <c r="A206" s="157"/>
      <c r="B206" s="159"/>
      <c r="C206" s="58" t="s">
        <v>4</v>
      </c>
      <c r="D206" s="59">
        <f t="shared" si="102"/>
        <v>0</v>
      </c>
      <c r="E206" s="59">
        <f t="shared" si="102"/>
        <v>0</v>
      </c>
      <c r="F206" s="59">
        <f t="shared" si="102"/>
        <v>0</v>
      </c>
      <c r="G206" s="60">
        <f t="shared" si="101"/>
        <v>0</v>
      </c>
      <c r="H206" s="166"/>
      <c r="I206" s="167"/>
      <c r="J206" s="168"/>
      <c r="K206" s="179"/>
      <c r="L206" s="181"/>
      <c r="M206" s="175"/>
      <c r="N206" s="176"/>
      <c r="O206" s="177"/>
    </row>
    <row r="207" spans="1:15" ht="27.75" customHeight="1" outlineLevel="1" x14ac:dyDescent="0.25">
      <c r="A207" s="127"/>
      <c r="B207" s="140" t="s">
        <v>158</v>
      </c>
      <c r="C207" s="141"/>
      <c r="D207" s="141"/>
      <c r="E207" s="141"/>
      <c r="F207" s="141"/>
      <c r="G207" s="142"/>
      <c r="H207" s="51" t="s">
        <v>227</v>
      </c>
      <c r="I207" s="65" t="s">
        <v>140</v>
      </c>
      <c r="J207" s="65" t="s">
        <v>65</v>
      </c>
      <c r="K207" s="53">
        <v>10</v>
      </c>
      <c r="L207" s="65" t="s">
        <v>12</v>
      </c>
      <c r="M207" s="65" t="s">
        <v>12</v>
      </c>
      <c r="N207" s="129" t="s">
        <v>12</v>
      </c>
      <c r="O207" s="65" t="s">
        <v>12</v>
      </c>
    </row>
    <row r="208" spans="1:15" ht="28.5" customHeight="1" outlineLevel="1" x14ac:dyDescent="0.25">
      <c r="A208" s="128"/>
      <c r="B208" s="143"/>
      <c r="C208" s="144"/>
      <c r="D208" s="144"/>
      <c r="E208" s="144"/>
      <c r="F208" s="144"/>
      <c r="G208" s="145"/>
      <c r="H208" s="63" t="s">
        <v>228</v>
      </c>
      <c r="I208" s="65" t="s">
        <v>140</v>
      </c>
      <c r="J208" s="64" t="s">
        <v>65</v>
      </c>
      <c r="K208" s="70">
        <v>111</v>
      </c>
      <c r="L208" s="65" t="s">
        <v>12</v>
      </c>
      <c r="M208" s="65" t="s">
        <v>12</v>
      </c>
      <c r="N208" s="130"/>
      <c r="O208" s="65" t="s">
        <v>12</v>
      </c>
    </row>
    <row r="209" spans="1:15" ht="24.75" customHeight="1" outlineLevel="1" x14ac:dyDescent="0.25">
      <c r="A209" s="128"/>
      <c r="B209" s="143"/>
      <c r="C209" s="144"/>
      <c r="D209" s="144"/>
      <c r="E209" s="144"/>
      <c r="F209" s="144"/>
      <c r="G209" s="145"/>
      <c r="H209" s="63" t="s">
        <v>229</v>
      </c>
      <c r="I209" s="65" t="s">
        <v>140</v>
      </c>
      <c r="J209" s="64" t="s">
        <v>81</v>
      </c>
      <c r="K209" s="70">
        <v>33.6</v>
      </c>
      <c r="L209" s="65" t="s">
        <v>12</v>
      </c>
      <c r="M209" s="65" t="s">
        <v>12</v>
      </c>
      <c r="N209" s="130"/>
      <c r="O209" s="65" t="s">
        <v>12</v>
      </c>
    </row>
    <row r="210" spans="1:15" outlineLevel="1" x14ac:dyDescent="0.25">
      <c r="A210" s="146" t="s">
        <v>5</v>
      </c>
      <c r="B210" s="148" t="s">
        <v>165</v>
      </c>
      <c r="C210" s="12" t="s">
        <v>2</v>
      </c>
      <c r="D210" s="10">
        <f>SUM(D211:D214)</f>
        <v>6000</v>
      </c>
      <c r="E210" s="10">
        <f t="shared" ref="E210:F210" si="103">SUM(E211:E214)</f>
        <v>0</v>
      </c>
      <c r="F210" s="10">
        <f t="shared" si="103"/>
        <v>0</v>
      </c>
      <c r="G210" s="33">
        <f>IFERROR(F210/D210,0)</f>
        <v>0</v>
      </c>
      <c r="H210" s="124" t="s">
        <v>177</v>
      </c>
      <c r="I210" s="122" t="s">
        <v>145</v>
      </c>
      <c r="J210" s="122" t="s">
        <v>81</v>
      </c>
      <c r="K210" s="129">
        <v>9</v>
      </c>
      <c r="L210" s="122" t="s">
        <v>12</v>
      </c>
      <c r="M210" s="122" t="s">
        <v>12</v>
      </c>
      <c r="N210" s="122" t="s">
        <v>84</v>
      </c>
      <c r="O210" s="124" t="s">
        <v>404</v>
      </c>
    </row>
    <row r="211" spans="1:15" outlineLevel="1" x14ac:dyDescent="0.25">
      <c r="A211" s="147"/>
      <c r="B211" s="149"/>
      <c r="C211" s="12" t="s">
        <v>11</v>
      </c>
      <c r="D211" s="10">
        <v>6000</v>
      </c>
      <c r="E211" s="10">
        <v>0</v>
      </c>
      <c r="F211" s="10">
        <v>0</v>
      </c>
      <c r="G211" s="33">
        <f t="shared" ref="G211:G214" si="104">IFERROR(F211/D211,0)</f>
        <v>0</v>
      </c>
      <c r="H211" s="125"/>
      <c r="I211" s="123"/>
      <c r="J211" s="123"/>
      <c r="K211" s="150"/>
      <c r="L211" s="123"/>
      <c r="M211" s="123"/>
      <c r="N211" s="123"/>
      <c r="O211" s="125"/>
    </row>
    <row r="212" spans="1:15" outlineLevel="1" x14ac:dyDescent="0.25">
      <c r="A212" s="147"/>
      <c r="B212" s="149"/>
      <c r="C212" s="12" t="s">
        <v>3</v>
      </c>
      <c r="D212" s="10">
        <v>0</v>
      </c>
      <c r="E212" s="10">
        <v>0</v>
      </c>
      <c r="F212" s="10">
        <v>0</v>
      </c>
      <c r="G212" s="33">
        <f t="shared" si="104"/>
        <v>0</v>
      </c>
      <c r="H212" s="125"/>
      <c r="I212" s="123"/>
      <c r="J212" s="123"/>
      <c r="K212" s="150"/>
      <c r="L212" s="123"/>
      <c r="M212" s="123"/>
      <c r="N212" s="123"/>
      <c r="O212" s="125"/>
    </row>
    <row r="213" spans="1:15" outlineLevel="1" x14ac:dyDescent="0.25">
      <c r="A213" s="147"/>
      <c r="B213" s="149"/>
      <c r="C213" s="12" t="s">
        <v>22</v>
      </c>
      <c r="D213" s="10">
        <v>0</v>
      </c>
      <c r="E213" s="10">
        <v>0</v>
      </c>
      <c r="F213" s="10">
        <v>0</v>
      </c>
      <c r="G213" s="33">
        <f t="shared" si="104"/>
        <v>0</v>
      </c>
      <c r="H213" s="125"/>
      <c r="I213" s="123"/>
      <c r="J213" s="123"/>
      <c r="K213" s="150"/>
      <c r="L213" s="123"/>
      <c r="M213" s="123"/>
      <c r="N213" s="123"/>
      <c r="O213" s="125"/>
    </row>
    <row r="214" spans="1:15" ht="21.75" customHeight="1" outlineLevel="1" x14ac:dyDescent="0.25">
      <c r="A214" s="147"/>
      <c r="B214" s="149"/>
      <c r="C214" s="12" t="s">
        <v>4</v>
      </c>
      <c r="D214" s="10">
        <v>0</v>
      </c>
      <c r="E214" s="10">
        <v>0</v>
      </c>
      <c r="F214" s="10">
        <v>0</v>
      </c>
      <c r="G214" s="33">
        <f t="shared" si="104"/>
        <v>0</v>
      </c>
      <c r="H214" s="126"/>
      <c r="I214" s="123"/>
      <c r="J214" s="123"/>
      <c r="K214" s="151"/>
      <c r="L214" s="123"/>
      <c r="M214" s="123"/>
      <c r="N214" s="123"/>
      <c r="O214" s="126"/>
    </row>
    <row r="215" spans="1:15" ht="15" outlineLevel="1" x14ac:dyDescent="0.25">
      <c r="A215" s="38" t="s">
        <v>7</v>
      </c>
      <c r="B215" s="119" t="s">
        <v>189</v>
      </c>
      <c r="C215" s="120"/>
      <c r="D215" s="120"/>
      <c r="E215" s="120"/>
      <c r="F215" s="120"/>
      <c r="G215" s="120"/>
      <c r="H215" s="120"/>
      <c r="I215" s="120"/>
      <c r="J215" s="121"/>
      <c r="K215" s="39">
        <v>45915</v>
      </c>
      <c r="L215" s="65" t="s">
        <v>12</v>
      </c>
      <c r="M215" s="65" t="s">
        <v>12</v>
      </c>
      <c r="N215" s="65" t="s">
        <v>156</v>
      </c>
      <c r="O215" s="65" t="s">
        <v>12</v>
      </c>
    </row>
    <row r="216" spans="1:15" ht="11.25" customHeight="1" outlineLevel="1" x14ac:dyDescent="0.25">
      <c r="A216" s="127" t="s">
        <v>86</v>
      </c>
      <c r="B216" s="124" t="s">
        <v>166</v>
      </c>
      <c r="C216" s="12" t="s">
        <v>2</v>
      </c>
      <c r="D216" s="10">
        <f>SUM(D217:D220)</f>
        <v>3600</v>
      </c>
      <c r="E216" s="10">
        <f t="shared" ref="E216:F216" si="105">SUM(E217:E220)</f>
        <v>0</v>
      </c>
      <c r="F216" s="10">
        <f t="shared" si="105"/>
        <v>0</v>
      </c>
      <c r="G216" s="33">
        <f>IFERROR(F216/D216,0)</f>
        <v>0</v>
      </c>
      <c r="H216" s="124" t="s">
        <v>177</v>
      </c>
      <c r="I216" s="122" t="s">
        <v>145</v>
      </c>
      <c r="J216" s="122" t="s">
        <v>81</v>
      </c>
      <c r="K216" s="122">
        <v>7</v>
      </c>
      <c r="L216" s="122" t="s">
        <v>12</v>
      </c>
      <c r="M216" s="122" t="s">
        <v>12</v>
      </c>
      <c r="N216" s="122" t="s">
        <v>156</v>
      </c>
      <c r="O216" s="124" t="s">
        <v>405</v>
      </c>
    </row>
    <row r="217" spans="1:15" outlineLevel="1" x14ac:dyDescent="0.25">
      <c r="A217" s="128"/>
      <c r="B217" s="125"/>
      <c r="C217" s="12" t="s">
        <v>11</v>
      </c>
      <c r="D217" s="10">
        <v>3600</v>
      </c>
      <c r="E217" s="10">
        <v>0</v>
      </c>
      <c r="F217" s="10">
        <v>0</v>
      </c>
      <c r="G217" s="33">
        <f t="shared" ref="G217:G220" si="106">IFERROR(F217/D217,0)</f>
        <v>0</v>
      </c>
      <c r="H217" s="125"/>
      <c r="I217" s="123"/>
      <c r="J217" s="123"/>
      <c r="K217" s="123"/>
      <c r="L217" s="123"/>
      <c r="M217" s="123"/>
      <c r="N217" s="123"/>
      <c r="O217" s="125"/>
    </row>
    <row r="218" spans="1:15" outlineLevel="1" x14ac:dyDescent="0.25">
      <c r="A218" s="128"/>
      <c r="B218" s="125"/>
      <c r="C218" s="12" t="s">
        <v>3</v>
      </c>
      <c r="D218" s="10">
        <v>0</v>
      </c>
      <c r="E218" s="10">
        <v>0</v>
      </c>
      <c r="F218" s="10">
        <v>0</v>
      </c>
      <c r="G218" s="33">
        <f t="shared" si="106"/>
        <v>0</v>
      </c>
      <c r="H218" s="125"/>
      <c r="I218" s="123"/>
      <c r="J218" s="123"/>
      <c r="K218" s="123"/>
      <c r="L218" s="123"/>
      <c r="M218" s="123"/>
      <c r="N218" s="123"/>
      <c r="O218" s="125"/>
    </row>
    <row r="219" spans="1:15" outlineLevel="1" x14ac:dyDescent="0.25">
      <c r="A219" s="128"/>
      <c r="B219" s="125"/>
      <c r="C219" s="12" t="s">
        <v>22</v>
      </c>
      <c r="D219" s="10">
        <v>0</v>
      </c>
      <c r="E219" s="10">
        <v>0</v>
      </c>
      <c r="F219" s="10">
        <v>0</v>
      </c>
      <c r="G219" s="33">
        <f t="shared" si="106"/>
        <v>0</v>
      </c>
      <c r="H219" s="125"/>
      <c r="I219" s="123"/>
      <c r="J219" s="123"/>
      <c r="K219" s="123"/>
      <c r="L219" s="123"/>
      <c r="M219" s="123"/>
      <c r="N219" s="123"/>
      <c r="O219" s="125"/>
    </row>
    <row r="220" spans="1:15" ht="22.5" customHeight="1" outlineLevel="1" x14ac:dyDescent="0.25">
      <c r="A220" s="128"/>
      <c r="B220" s="125"/>
      <c r="C220" s="12" t="s">
        <v>4</v>
      </c>
      <c r="D220" s="10">
        <v>0</v>
      </c>
      <c r="E220" s="10">
        <v>0</v>
      </c>
      <c r="F220" s="10">
        <v>0</v>
      </c>
      <c r="G220" s="33">
        <f t="shared" si="106"/>
        <v>0</v>
      </c>
      <c r="H220" s="126"/>
      <c r="I220" s="123"/>
      <c r="J220" s="123"/>
      <c r="K220" s="123"/>
      <c r="L220" s="123"/>
      <c r="M220" s="123"/>
      <c r="N220" s="123"/>
      <c r="O220" s="126"/>
    </row>
    <row r="221" spans="1:15" ht="33.75" outlineLevel="1" x14ac:dyDescent="0.25">
      <c r="A221" s="38" t="s">
        <v>89</v>
      </c>
      <c r="B221" s="119" t="s">
        <v>200</v>
      </c>
      <c r="C221" s="120"/>
      <c r="D221" s="120"/>
      <c r="E221" s="120"/>
      <c r="F221" s="120"/>
      <c r="G221" s="120"/>
      <c r="H221" s="120"/>
      <c r="I221" s="120"/>
      <c r="J221" s="121"/>
      <c r="K221" s="83">
        <v>45748</v>
      </c>
      <c r="L221" s="84" t="s">
        <v>98</v>
      </c>
      <c r="M221" s="84" t="s">
        <v>370</v>
      </c>
      <c r="N221" s="65" t="s">
        <v>156</v>
      </c>
      <c r="O221" s="51" t="s">
        <v>405</v>
      </c>
    </row>
    <row r="222" spans="1:15" ht="33.75" outlineLevel="1" x14ac:dyDescent="0.25">
      <c r="A222" s="38" t="s">
        <v>188</v>
      </c>
      <c r="B222" s="119" t="s">
        <v>201</v>
      </c>
      <c r="C222" s="120"/>
      <c r="D222" s="120"/>
      <c r="E222" s="120"/>
      <c r="F222" s="120"/>
      <c r="G222" s="120"/>
      <c r="H222" s="120"/>
      <c r="I222" s="120"/>
      <c r="J222" s="121"/>
      <c r="K222" s="83">
        <v>45809</v>
      </c>
      <c r="L222" s="84" t="s">
        <v>98</v>
      </c>
      <c r="M222" s="84" t="s">
        <v>370</v>
      </c>
      <c r="N222" s="65" t="s">
        <v>156</v>
      </c>
      <c r="O222" s="51" t="s">
        <v>405</v>
      </c>
    </row>
    <row r="223" spans="1:15" ht="11.25" customHeight="1" outlineLevel="1" x14ac:dyDescent="0.25">
      <c r="A223" s="127" t="s">
        <v>91</v>
      </c>
      <c r="B223" s="124" t="s">
        <v>167</v>
      </c>
      <c r="C223" s="12" t="s">
        <v>2</v>
      </c>
      <c r="D223" s="10">
        <f>SUM(D224:D227)</f>
        <v>50000</v>
      </c>
      <c r="E223" s="10">
        <f t="shared" ref="E223:F223" si="107">SUM(E224:E227)</f>
        <v>0</v>
      </c>
      <c r="F223" s="10">
        <f t="shared" si="107"/>
        <v>0</v>
      </c>
      <c r="G223" s="33">
        <f>IFERROR(F223/D223,0)</f>
        <v>0</v>
      </c>
      <c r="H223" s="124" t="s">
        <v>178</v>
      </c>
      <c r="I223" s="122" t="s">
        <v>145</v>
      </c>
      <c r="J223" s="122" t="s">
        <v>81</v>
      </c>
      <c r="K223" s="122">
        <v>13</v>
      </c>
      <c r="L223" s="122" t="s">
        <v>12</v>
      </c>
      <c r="M223" s="122" t="s">
        <v>12</v>
      </c>
      <c r="N223" s="122" t="s">
        <v>84</v>
      </c>
      <c r="O223" s="124" t="s">
        <v>408</v>
      </c>
    </row>
    <row r="224" spans="1:15" outlineLevel="1" x14ac:dyDescent="0.25">
      <c r="A224" s="128"/>
      <c r="B224" s="125"/>
      <c r="C224" s="12" t="s">
        <v>11</v>
      </c>
      <c r="D224" s="10">
        <v>50000</v>
      </c>
      <c r="E224" s="10">
        <v>0</v>
      </c>
      <c r="F224" s="10">
        <v>0</v>
      </c>
      <c r="G224" s="33">
        <f t="shared" ref="G224:G227" si="108">IFERROR(F224/D224,0)</f>
        <v>0</v>
      </c>
      <c r="H224" s="125"/>
      <c r="I224" s="123"/>
      <c r="J224" s="123"/>
      <c r="K224" s="123"/>
      <c r="L224" s="123"/>
      <c r="M224" s="123"/>
      <c r="N224" s="123"/>
      <c r="O224" s="125"/>
    </row>
    <row r="225" spans="1:15" outlineLevel="1" x14ac:dyDescent="0.25">
      <c r="A225" s="128"/>
      <c r="B225" s="125"/>
      <c r="C225" s="12" t="s">
        <v>3</v>
      </c>
      <c r="D225" s="10">
        <v>0</v>
      </c>
      <c r="E225" s="10">
        <v>0</v>
      </c>
      <c r="F225" s="10">
        <v>0</v>
      </c>
      <c r="G225" s="33">
        <f t="shared" si="108"/>
        <v>0</v>
      </c>
      <c r="H225" s="125"/>
      <c r="I225" s="123"/>
      <c r="J225" s="123"/>
      <c r="K225" s="123"/>
      <c r="L225" s="123"/>
      <c r="M225" s="123"/>
      <c r="N225" s="123"/>
      <c r="O225" s="125"/>
    </row>
    <row r="226" spans="1:15" outlineLevel="1" x14ac:dyDescent="0.25">
      <c r="A226" s="128"/>
      <c r="B226" s="125"/>
      <c r="C226" s="12" t="s">
        <v>22</v>
      </c>
      <c r="D226" s="10">
        <v>0</v>
      </c>
      <c r="E226" s="10">
        <v>0</v>
      </c>
      <c r="F226" s="10">
        <v>0</v>
      </c>
      <c r="G226" s="33">
        <f t="shared" si="108"/>
        <v>0</v>
      </c>
      <c r="H226" s="125"/>
      <c r="I226" s="123"/>
      <c r="J226" s="123"/>
      <c r="K226" s="123"/>
      <c r="L226" s="123"/>
      <c r="M226" s="123"/>
      <c r="N226" s="123"/>
      <c r="O226" s="125"/>
    </row>
    <row r="227" spans="1:15" ht="28.5" customHeight="1" outlineLevel="1" x14ac:dyDescent="0.25">
      <c r="A227" s="128"/>
      <c r="B227" s="125"/>
      <c r="C227" s="12" t="s">
        <v>4</v>
      </c>
      <c r="D227" s="10">
        <v>0</v>
      </c>
      <c r="E227" s="10">
        <v>0</v>
      </c>
      <c r="F227" s="10">
        <v>0</v>
      </c>
      <c r="G227" s="33">
        <f t="shared" si="108"/>
        <v>0</v>
      </c>
      <c r="H227" s="126"/>
      <c r="I227" s="123"/>
      <c r="J227" s="123"/>
      <c r="K227" s="123"/>
      <c r="L227" s="123"/>
      <c r="M227" s="123"/>
      <c r="N227" s="123"/>
      <c r="O227" s="126"/>
    </row>
    <row r="228" spans="1:15" ht="52.5" customHeight="1" outlineLevel="1" x14ac:dyDescent="0.25">
      <c r="A228" s="38" t="s">
        <v>93</v>
      </c>
      <c r="B228" s="119" t="s">
        <v>202</v>
      </c>
      <c r="C228" s="120"/>
      <c r="D228" s="120"/>
      <c r="E228" s="120"/>
      <c r="F228" s="120"/>
      <c r="G228" s="120"/>
      <c r="H228" s="120"/>
      <c r="I228" s="120"/>
      <c r="J228" s="121"/>
      <c r="K228" s="83">
        <v>45748</v>
      </c>
      <c r="L228" s="83">
        <v>45775</v>
      </c>
      <c r="M228" s="84" t="s">
        <v>370</v>
      </c>
      <c r="N228" s="65" t="s">
        <v>156</v>
      </c>
      <c r="O228" s="51" t="s">
        <v>406</v>
      </c>
    </row>
    <row r="229" spans="1:15" ht="27.75" customHeight="1" outlineLevel="1" x14ac:dyDescent="0.25">
      <c r="A229" s="38" t="s">
        <v>191</v>
      </c>
      <c r="B229" s="119" t="s">
        <v>203</v>
      </c>
      <c r="C229" s="120"/>
      <c r="D229" s="120"/>
      <c r="E229" s="120"/>
      <c r="F229" s="120"/>
      <c r="G229" s="120"/>
      <c r="H229" s="120"/>
      <c r="I229" s="120"/>
      <c r="J229" s="121"/>
      <c r="K229" s="83">
        <v>45809</v>
      </c>
      <c r="L229" s="85" t="s">
        <v>98</v>
      </c>
      <c r="M229" s="84" t="s">
        <v>370</v>
      </c>
      <c r="N229" s="65" t="s">
        <v>156</v>
      </c>
      <c r="O229" s="51" t="s">
        <v>407</v>
      </c>
    </row>
    <row r="230" spans="1:15" ht="11.25" customHeight="1" outlineLevel="1" x14ac:dyDescent="0.25">
      <c r="A230" s="127" t="s">
        <v>94</v>
      </c>
      <c r="B230" s="124" t="s">
        <v>168</v>
      </c>
      <c r="C230" s="12" t="s">
        <v>2</v>
      </c>
      <c r="D230" s="10">
        <f>SUM(D231:D234)</f>
        <v>3000</v>
      </c>
      <c r="E230" s="10">
        <f t="shared" ref="E230:F230" si="109">SUM(E231:E234)</f>
        <v>0</v>
      </c>
      <c r="F230" s="10">
        <f t="shared" si="109"/>
        <v>0</v>
      </c>
      <c r="G230" s="33">
        <f>IFERROR(F230/D230,0)</f>
        <v>0</v>
      </c>
      <c r="H230" s="124" t="s">
        <v>179</v>
      </c>
      <c r="I230" s="122" t="s">
        <v>145</v>
      </c>
      <c r="J230" s="122" t="s">
        <v>81</v>
      </c>
      <c r="K230" s="122">
        <v>3</v>
      </c>
      <c r="L230" s="122" t="s">
        <v>12</v>
      </c>
      <c r="M230" s="122" t="s">
        <v>12</v>
      </c>
      <c r="N230" s="122" t="s">
        <v>84</v>
      </c>
      <c r="O230" s="124" t="s">
        <v>424</v>
      </c>
    </row>
    <row r="231" spans="1:15" outlineLevel="1" x14ac:dyDescent="0.25">
      <c r="A231" s="128"/>
      <c r="B231" s="125"/>
      <c r="C231" s="12" t="s">
        <v>11</v>
      </c>
      <c r="D231" s="10">
        <v>3000</v>
      </c>
      <c r="E231" s="10">
        <v>0</v>
      </c>
      <c r="F231" s="10">
        <v>0</v>
      </c>
      <c r="G231" s="33">
        <f t="shared" ref="G231:G234" si="110">IFERROR(F231/D231,0)</f>
        <v>0</v>
      </c>
      <c r="H231" s="125"/>
      <c r="I231" s="123"/>
      <c r="J231" s="123"/>
      <c r="K231" s="123"/>
      <c r="L231" s="123"/>
      <c r="M231" s="123"/>
      <c r="N231" s="123"/>
      <c r="O231" s="125"/>
    </row>
    <row r="232" spans="1:15" outlineLevel="1" x14ac:dyDescent="0.25">
      <c r="A232" s="128"/>
      <c r="B232" s="125"/>
      <c r="C232" s="12" t="s">
        <v>3</v>
      </c>
      <c r="D232" s="10">
        <v>0</v>
      </c>
      <c r="E232" s="10">
        <v>0</v>
      </c>
      <c r="F232" s="10">
        <v>0</v>
      </c>
      <c r="G232" s="33">
        <f t="shared" si="110"/>
        <v>0</v>
      </c>
      <c r="H232" s="125"/>
      <c r="I232" s="123"/>
      <c r="J232" s="123"/>
      <c r="K232" s="123"/>
      <c r="L232" s="123"/>
      <c r="M232" s="123"/>
      <c r="N232" s="123"/>
      <c r="O232" s="125"/>
    </row>
    <row r="233" spans="1:15" outlineLevel="1" x14ac:dyDescent="0.25">
      <c r="A233" s="128"/>
      <c r="B233" s="125"/>
      <c r="C233" s="12" t="s">
        <v>22</v>
      </c>
      <c r="D233" s="10">
        <v>0</v>
      </c>
      <c r="E233" s="10">
        <v>0</v>
      </c>
      <c r="F233" s="10">
        <v>0</v>
      </c>
      <c r="G233" s="33">
        <f t="shared" si="110"/>
        <v>0</v>
      </c>
      <c r="H233" s="125"/>
      <c r="I233" s="123"/>
      <c r="J233" s="123"/>
      <c r="K233" s="123"/>
      <c r="L233" s="123"/>
      <c r="M233" s="123"/>
      <c r="N233" s="123"/>
      <c r="O233" s="125"/>
    </row>
    <row r="234" spans="1:15" outlineLevel="1" x14ac:dyDescent="0.25">
      <c r="A234" s="128"/>
      <c r="B234" s="125"/>
      <c r="C234" s="12" t="s">
        <v>4</v>
      </c>
      <c r="D234" s="10">
        <v>0</v>
      </c>
      <c r="E234" s="10">
        <v>0</v>
      </c>
      <c r="F234" s="10">
        <v>0</v>
      </c>
      <c r="G234" s="33">
        <f t="shared" si="110"/>
        <v>0</v>
      </c>
      <c r="H234" s="126"/>
      <c r="I234" s="123"/>
      <c r="J234" s="123"/>
      <c r="K234" s="123"/>
      <c r="L234" s="123"/>
      <c r="M234" s="123"/>
      <c r="N234" s="123"/>
      <c r="O234" s="126"/>
    </row>
    <row r="235" spans="1:15" ht="33.75" outlineLevel="1" x14ac:dyDescent="0.25">
      <c r="A235" s="38" t="s">
        <v>95</v>
      </c>
      <c r="B235" s="119" t="s">
        <v>204</v>
      </c>
      <c r="C235" s="120"/>
      <c r="D235" s="120"/>
      <c r="E235" s="120"/>
      <c r="F235" s="120"/>
      <c r="G235" s="120"/>
      <c r="H235" s="120"/>
      <c r="I235" s="120"/>
      <c r="J235" s="121"/>
      <c r="K235" s="83">
        <v>45839</v>
      </c>
      <c r="L235" s="84" t="s">
        <v>98</v>
      </c>
      <c r="M235" s="84" t="s">
        <v>370</v>
      </c>
      <c r="N235" s="65" t="s">
        <v>156</v>
      </c>
      <c r="O235" s="51" t="s">
        <v>405</v>
      </c>
    </row>
    <row r="236" spans="1:15" ht="11.25" customHeight="1" outlineLevel="1" x14ac:dyDescent="0.25">
      <c r="A236" s="127" t="s">
        <v>101</v>
      </c>
      <c r="B236" s="124" t="s">
        <v>169</v>
      </c>
      <c r="C236" s="12" t="s">
        <v>2</v>
      </c>
      <c r="D236" s="10">
        <f>SUM(D237:D240)</f>
        <v>26570</v>
      </c>
      <c r="E236" s="10">
        <f t="shared" ref="E236:F236" si="111">SUM(E237:E240)</f>
        <v>13720</v>
      </c>
      <c r="F236" s="10">
        <f t="shared" si="111"/>
        <v>13720</v>
      </c>
      <c r="G236" s="33">
        <f>IFERROR(F236/D236,0)</f>
        <v>0.51637184794881441</v>
      </c>
      <c r="H236" s="124" t="s">
        <v>180</v>
      </c>
      <c r="I236" s="122" t="s">
        <v>145</v>
      </c>
      <c r="J236" s="122" t="s">
        <v>81</v>
      </c>
      <c r="K236" s="122">
        <v>5</v>
      </c>
      <c r="L236" s="122" t="s">
        <v>12</v>
      </c>
      <c r="M236" s="122" t="s">
        <v>12</v>
      </c>
      <c r="N236" s="122" t="s">
        <v>84</v>
      </c>
      <c r="O236" s="124" t="s">
        <v>411</v>
      </c>
    </row>
    <row r="237" spans="1:15" outlineLevel="1" x14ac:dyDescent="0.25">
      <c r="A237" s="128"/>
      <c r="B237" s="125"/>
      <c r="C237" s="12" t="s">
        <v>11</v>
      </c>
      <c r="D237" s="10">
        <v>26570</v>
      </c>
      <c r="E237" s="10">
        <v>13720</v>
      </c>
      <c r="F237" s="10">
        <v>13720</v>
      </c>
      <c r="G237" s="33">
        <f t="shared" ref="G237:G240" si="112">IFERROR(F237/D237,0)</f>
        <v>0.51637184794881441</v>
      </c>
      <c r="H237" s="125"/>
      <c r="I237" s="123"/>
      <c r="J237" s="123"/>
      <c r="K237" s="123"/>
      <c r="L237" s="123"/>
      <c r="M237" s="123"/>
      <c r="N237" s="123"/>
      <c r="O237" s="125"/>
    </row>
    <row r="238" spans="1:15" outlineLevel="1" x14ac:dyDescent="0.25">
      <c r="A238" s="128"/>
      <c r="B238" s="125"/>
      <c r="C238" s="12" t="s">
        <v>3</v>
      </c>
      <c r="D238" s="10">
        <v>0</v>
      </c>
      <c r="E238" s="10">
        <v>0</v>
      </c>
      <c r="F238" s="10">
        <v>0</v>
      </c>
      <c r="G238" s="33">
        <f t="shared" si="112"/>
        <v>0</v>
      </c>
      <c r="H238" s="125"/>
      <c r="I238" s="123"/>
      <c r="J238" s="123"/>
      <c r="K238" s="123"/>
      <c r="L238" s="123"/>
      <c r="M238" s="123"/>
      <c r="N238" s="123"/>
      <c r="O238" s="125"/>
    </row>
    <row r="239" spans="1:15" outlineLevel="1" x14ac:dyDescent="0.25">
      <c r="A239" s="128"/>
      <c r="B239" s="125"/>
      <c r="C239" s="12" t="s">
        <v>22</v>
      </c>
      <c r="D239" s="10">
        <v>0</v>
      </c>
      <c r="E239" s="10">
        <v>0</v>
      </c>
      <c r="F239" s="10">
        <v>0</v>
      </c>
      <c r="G239" s="33">
        <f t="shared" si="112"/>
        <v>0</v>
      </c>
      <c r="H239" s="125"/>
      <c r="I239" s="123"/>
      <c r="J239" s="123"/>
      <c r="K239" s="123"/>
      <c r="L239" s="123"/>
      <c r="M239" s="123"/>
      <c r="N239" s="123"/>
      <c r="O239" s="125"/>
    </row>
    <row r="240" spans="1:15" ht="44.25" customHeight="1" outlineLevel="1" x14ac:dyDescent="0.25">
      <c r="A240" s="128"/>
      <c r="B240" s="125"/>
      <c r="C240" s="12" t="s">
        <v>4</v>
      </c>
      <c r="D240" s="10">
        <v>0</v>
      </c>
      <c r="E240" s="10">
        <v>0</v>
      </c>
      <c r="F240" s="10">
        <v>0</v>
      </c>
      <c r="G240" s="33">
        <f t="shared" si="112"/>
        <v>0</v>
      </c>
      <c r="H240" s="126"/>
      <c r="I240" s="123"/>
      <c r="J240" s="123"/>
      <c r="K240" s="123"/>
      <c r="L240" s="123"/>
      <c r="M240" s="123"/>
      <c r="N240" s="123"/>
      <c r="O240" s="126"/>
    </row>
    <row r="241" spans="1:15" ht="33.75" outlineLevel="1" x14ac:dyDescent="0.25">
      <c r="A241" s="38" t="s">
        <v>105</v>
      </c>
      <c r="B241" s="119" t="s">
        <v>205</v>
      </c>
      <c r="C241" s="120"/>
      <c r="D241" s="120"/>
      <c r="E241" s="120"/>
      <c r="F241" s="120"/>
      <c r="G241" s="120"/>
      <c r="H241" s="120"/>
      <c r="I241" s="120"/>
      <c r="J241" s="121"/>
      <c r="K241" s="83">
        <v>45689</v>
      </c>
      <c r="L241" s="86">
        <v>45691</v>
      </c>
      <c r="M241" s="84" t="s">
        <v>370</v>
      </c>
      <c r="N241" s="65" t="s">
        <v>156</v>
      </c>
      <c r="O241" s="51" t="s">
        <v>409</v>
      </c>
    </row>
    <row r="242" spans="1:15" ht="15" outlineLevel="1" x14ac:dyDescent="0.25">
      <c r="A242" s="38" t="s">
        <v>190</v>
      </c>
      <c r="B242" s="119" t="s">
        <v>206</v>
      </c>
      <c r="C242" s="120"/>
      <c r="D242" s="120"/>
      <c r="E242" s="120"/>
      <c r="F242" s="120"/>
      <c r="G242" s="120"/>
      <c r="H242" s="120"/>
      <c r="I242" s="120"/>
      <c r="J242" s="121"/>
      <c r="K242" s="39">
        <v>45777</v>
      </c>
      <c r="L242" s="36">
        <v>45761</v>
      </c>
      <c r="M242" s="35" t="s">
        <v>360</v>
      </c>
      <c r="N242" s="65" t="s">
        <v>155</v>
      </c>
      <c r="O242" s="51" t="s">
        <v>410</v>
      </c>
    </row>
    <row r="243" spans="1:15" ht="11.25" customHeight="1" outlineLevel="1" x14ac:dyDescent="0.25">
      <c r="A243" s="127" t="s">
        <v>119</v>
      </c>
      <c r="B243" s="124" t="s">
        <v>170</v>
      </c>
      <c r="C243" s="12" t="s">
        <v>2</v>
      </c>
      <c r="D243" s="10">
        <f>SUM(D244:D247)</f>
        <v>250</v>
      </c>
      <c r="E243" s="10">
        <f t="shared" ref="E243:F243" si="113">SUM(E244:E247)</f>
        <v>0</v>
      </c>
      <c r="F243" s="10">
        <f t="shared" si="113"/>
        <v>0</v>
      </c>
      <c r="G243" s="33">
        <f>IFERROR(F243/D243,0)</f>
        <v>0</v>
      </c>
      <c r="H243" s="124" t="s">
        <v>181</v>
      </c>
      <c r="I243" s="122" t="s">
        <v>145</v>
      </c>
      <c r="J243" s="122" t="s">
        <v>81</v>
      </c>
      <c r="K243" s="129">
        <v>1</v>
      </c>
      <c r="L243" s="122" t="s">
        <v>12</v>
      </c>
      <c r="M243" s="122" t="s">
        <v>12</v>
      </c>
      <c r="N243" s="122" t="s">
        <v>84</v>
      </c>
      <c r="O243" s="124" t="s">
        <v>405</v>
      </c>
    </row>
    <row r="244" spans="1:15" outlineLevel="1" x14ac:dyDescent="0.25">
      <c r="A244" s="128"/>
      <c r="B244" s="125"/>
      <c r="C244" s="12" t="s">
        <v>11</v>
      </c>
      <c r="D244" s="10">
        <v>250</v>
      </c>
      <c r="E244" s="10">
        <v>0</v>
      </c>
      <c r="F244" s="10">
        <v>0</v>
      </c>
      <c r="G244" s="33">
        <f t="shared" ref="G244:G247" si="114">IFERROR(F244/D244,0)</f>
        <v>0</v>
      </c>
      <c r="H244" s="125"/>
      <c r="I244" s="123"/>
      <c r="J244" s="123"/>
      <c r="K244" s="138"/>
      <c r="L244" s="123"/>
      <c r="M244" s="123"/>
      <c r="N244" s="123"/>
      <c r="O244" s="125"/>
    </row>
    <row r="245" spans="1:15" outlineLevel="1" x14ac:dyDescent="0.25">
      <c r="A245" s="128"/>
      <c r="B245" s="125"/>
      <c r="C245" s="12" t="s">
        <v>3</v>
      </c>
      <c r="D245" s="10">
        <v>0</v>
      </c>
      <c r="E245" s="10">
        <v>0</v>
      </c>
      <c r="F245" s="10">
        <v>0</v>
      </c>
      <c r="G245" s="33">
        <f t="shared" si="114"/>
        <v>0</v>
      </c>
      <c r="H245" s="125"/>
      <c r="I245" s="123"/>
      <c r="J245" s="123"/>
      <c r="K245" s="138"/>
      <c r="L245" s="123"/>
      <c r="M245" s="123"/>
      <c r="N245" s="123"/>
      <c r="O245" s="125"/>
    </row>
    <row r="246" spans="1:15" outlineLevel="1" x14ac:dyDescent="0.25">
      <c r="A246" s="128"/>
      <c r="B246" s="125"/>
      <c r="C246" s="12" t="s">
        <v>22</v>
      </c>
      <c r="D246" s="10">
        <v>0</v>
      </c>
      <c r="E246" s="10">
        <v>0</v>
      </c>
      <c r="F246" s="10">
        <v>0</v>
      </c>
      <c r="G246" s="33">
        <f t="shared" si="114"/>
        <v>0</v>
      </c>
      <c r="H246" s="125"/>
      <c r="I246" s="123"/>
      <c r="J246" s="123"/>
      <c r="K246" s="138"/>
      <c r="L246" s="123"/>
      <c r="M246" s="123"/>
      <c r="N246" s="123"/>
      <c r="O246" s="125"/>
    </row>
    <row r="247" spans="1:15" ht="34.5" customHeight="1" outlineLevel="1" x14ac:dyDescent="0.25">
      <c r="A247" s="128"/>
      <c r="B247" s="125"/>
      <c r="C247" s="12" t="s">
        <v>4</v>
      </c>
      <c r="D247" s="10">
        <v>0</v>
      </c>
      <c r="E247" s="10">
        <v>0</v>
      </c>
      <c r="F247" s="10">
        <v>0</v>
      </c>
      <c r="G247" s="33">
        <f t="shared" si="114"/>
        <v>0</v>
      </c>
      <c r="H247" s="126"/>
      <c r="I247" s="123"/>
      <c r="J247" s="123"/>
      <c r="K247" s="139"/>
      <c r="L247" s="123"/>
      <c r="M247" s="123"/>
      <c r="N247" s="123"/>
      <c r="O247" s="126"/>
    </row>
    <row r="248" spans="1:15" ht="33.75" outlineLevel="1" x14ac:dyDescent="0.25">
      <c r="A248" s="38" t="s">
        <v>120</v>
      </c>
      <c r="B248" s="119" t="s">
        <v>207</v>
      </c>
      <c r="C248" s="120"/>
      <c r="D248" s="120"/>
      <c r="E248" s="120"/>
      <c r="F248" s="120"/>
      <c r="G248" s="120"/>
      <c r="H248" s="120"/>
      <c r="I248" s="120"/>
      <c r="J248" s="121"/>
      <c r="K248" s="83">
        <v>45748</v>
      </c>
      <c r="L248" s="84" t="s">
        <v>98</v>
      </c>
      <c r="M248" s="84" t="s">
        <v>370</v>
      </c>
      <c r="N248" s="65" t="s">
        <v>156</v>
      </c>
      <c r="O248" s="51" t="s">
        <v>405</v>
      </c>
    </row>
    <row r="249" spans="1:15" ht="33.75" outlineLevel="1" x14ac:dyDescent="0.25">
      <c r="A249" s="38" t="s">
        <v>192</v>
      </c>
      <c r="B249" s="119" t="s">
        <v>208</v>
      </c>
      <c r="C249" s="120"/>
      <c r="D249" s="120"/>
      <c r="E249" s="120"/>
      <c r="F249" s="120"/>
      <c r="G249" s="120"/>
      <c r="H249" s="120"/>
      <c r="I249" s="120"/>
      <c r="J249" s="121"/>
      <c r="K249" s="83">
        <v>45809</v>
      </c>
      <c r="L249" s="84" t="s">
        <v>98</v>
      </c>
      <c r="M249" s="84" t="s">
        <v>370</v>
      </c>
      <c r="N249" s="65" t="s">
        <v>156</v>
      </c>
      <c r="O249" s="51" t="s">
        <v>405</v>
      </c>
    </row>
    <row r="250" spans="1:15" ht="11.25" customHeight="1" outlineLevel="1" x14ac:dyDescent="0.25">
      <c r="A250" s="127" t="s">
        <v>121</v>
      </c>
      <c r="B250" s="124" t="s">
        <v>171</v>
      </c>
      <c r="C250" s="12" t="s">
        <v>2</v>
      </c>
      <c r="D250" s="10">
        <f>SUM(D251:D254)</f>
        <v>1000</v>
      </c>
      <c r="E250" s="10">
        <f t="shared" ref="E250:F250" si="115">SUM(E251:E254)</f>
        <v>1000</v>
      </c>
      <c r="F250" s="10">
        <f t="shared" si="115"/>
        <v>0</v>
      </c>
      <c r="G250" s="33">
        <f>IFERROR(F250/D250,0)</f>
        <v>0</v>
      </c>
      <c r="H250" s="124" t="s">
        <v>182</v>
      </c>
      <c r="I250" s="122" t="s">
        <v>145</v>
      </c>
      <c r="J250" s="122" t="s">
        <v>81</v>
      </c>
      <c r="K250" s="122">
        <v>2</v>
      </c>
      <c r="L250" s="122" t="s">
        <v>12</v>
      </c>
      <c r="M250" s="122" t="s">
        <v>12</v>
      </c>
      <c r="N250" s="122" t="s">
        <v>84</v>
      </c>
      <c r="O250" s="135" t="s">
        <v>412</v>
      </c>
    </row>
    <row r="251" spans="1:15" outlineLevel="1" x14ac:dyDescent="0.25">
      <c r="A251" s="128"/>
      <c r="B251" s="125"/>
      <c r="C251" s="12" t="s">
        <v>11</v>
      </c>
      <c r="D251" s="10">
        <v>1000</v>
      </c>
      <c r="E251" s="10">
        <v>1000</v>
      </c>
      <c r="F251" s="10">
        <v>0</v>
      </c>
      <c r="G251" s="33">
        <f t="shared" ref="G251:G254" si="116">IFERROR(F251/D251,0)</f>
        <v>0</v>
      </c>
      <c r="H251" s="125"/>
      <c r="I251" s="123"/>
      <c r="J251" s="123"/>
      <c r="K251" s="123"/>
      <c r="L251" s="123"/>
      <c r="M251" s="123"/>
      <c r="N251" s="123"/>
      <c r="O251" s="136"/>
    </row>
    <row r="252" spans="1:15" outlineLevel="1" x14ac:dyDescent="0.25">
      <c r="A252" s="128"/>
      <c r="B252" s="125"/>
      <c r="C252" s="12" t="s">
        <v>3</v>
      </c>
      <c r="D252" s="10">
        <v>0</v>
      </c>
      <c r="E252" s="10">
        <v>0</v>
      </c>
      <c r="F252" s="10">
        <v>0</v>
      </c>
      <c r="G252" s="33">
        <f t="shared" si="116"/>
        <v>0</v>
      </c>
      <c r="H252" s="125"/>
      <c r="I252" s="123"/>
      <c r="J252" s="123"/>
      <c r="K252" s="123"/>
      <c r="L252" s="123"/>
      <c r="M252" s="123"/>
      <c r="N252" s="123"/>
      <c r="O252" s="136"/>
    </row>
    <row r="253" spans="1:15" outlineLevel="1" x14ac:dyDescent="0.25">
      <c r="A253" s="128"/>
      <c r="B253" s="125"/>
      <c r="C253" s="12" t="s">
        <v>22</v>
      </c>
      <c r="D253" s="10">
        <v>0</v>
      </c>
      <c r="E253" s="10">
        <v>0</v>
      </c>
      <c r="F253" s="10">
        <v>0</v>
      </c>
      <c r="G253" s="33">
        <f t="shared" si="116"/>
        <v>0</v>
      </c>
      <c r="H253" s="125"/>
      <c r="I253" s="123"/>
      <c r="J253" s="123"/>
      <c r="K253" s="123"/>
      <c r="L253" s="123"/>
      <c r="M253" s="123"/>
      <c r="N253" s="123"/>
      <c r="O253" s="136"/>
    </row>
    <row r="254" spans="1:15" ht="34.5" customHeight="1" outlineLevel="1" x14ac:dyDescent="0.25">
      <c r="A254" s="128"/>
      <c r="B254" s="125"/>
      <c r="C254" s="12" t="s">
        <v>4</v>
      </c>
      <c r="D254" s="10">
        <v>0</v>
      </c>
      <c r="E254" s="10">
        <v>0</v>
      </c>
      <c r="F254" s="10">
        <v>0</v>
      </c>
      <c r="G254" s="33">
        <f t="shared" si="116"/>
        <v>0</v>
      </c>
      <c r="H254" s="126"/>
      <c r="I254" s="123"/>
      <c r="J254" s="123"/>
      <c r="K254" s="123"/>
      <c r="L254" s="123"/>
      <c r="M254" s="123"/>
      <c r="N254" s="123"/>
      <c r="O254" s="137"/>
    </row>
    <row r="255" spans="1:15" ht="33.75" outlineLevel="1" x14ac:dyDescent="0.25">
      <c r="A255" s="38" t="s">
        <v>122</v>
      </c>
      <c r="B255" s="119" t="s">
        <v>209</v>
      </c>
      <c r="C255" s="120"/>
      <c r="D255" s="120"/>
      <c r="E255" s="120"/>
      <c r="F255" s="120"/>
      <c r="G255" s="120"/>
      <c r="H255" s="120"/>
      <c r="I255" s="120"/>
      <c r="J255" s="121"/>
      <c r="K255" s="83">
        <v>45748</v>
      </c>
      <c r="L255" s="83">
        <v>45758</v>
      </c>
      <c r="M255" s="84" t="s">
        <v>370</v>
      </c>
      <c r="N255" s="65" t="s">
        <v>156</v>
      </c>
      <c r="O255" s="51" t="s">
        <v>415</v>
      </c>
    </row>
    <row r="256" spans="1:15" ht="15" outlineLevel="1" x14ac:dyDescent="0.25">
      <c r="A256" s="38" t="s">
        <v>193</v>
      </c>
      <c r="B256" s="119" t="s">
        <v>210</v>
      </c>
      <c r="C256" s="120"/>
      <c r="D256" s="120"/>
      <c r="E256" s="120"/>
      <c r="F256" s="120"/>
      <c r="G256" s="120"/>
      <c r="H256" s="120"/>
      <c r="I256" s="120"/>
      <c r="J256" s="121"/>
      <c r="K256" s="39">
        <v>45748</v>
      </c>
      <c r="L256" s="39">
        <v>45734</v>
      </c>
      <c r="M256" s="35" t="s">
        <v>360</v>
      </c>
      <c r="N256" s="65" t="s">
        <v>156</v>
      </c>
      <c r="O256" s="51" t="s">
        <v>413</v>
      </c>
    </row>
    <row r="257" spans="1:15" ht="67.5" outlineLevel="1" x14ac:dyDescent="0.25">
      <c r="A257" s="38" t="s">
        <v>194</v>
      </c>
      <c r="B257" s="119" t="s">
        <v>211</v>
      </c>
      <c r="C257" s="120"/>
      <c r="D257" s="120"/>
      <c r="E257" s="120"/>
      <c r="F257" s="120"/>
      <c r="G257" s="120"/>
      <c r="H257" s="120"/>
      <c r="I257" s="120"/>
      <c r="J257" s="121"/>
      <c r="K257" s="83">
        <v>45809</v>
      </c>
      <c r="L257" s="83">
        <v>45819</v>
      </c>
      <c r="M257" s="84" t="s">
        <v>370</v>
      </c>
      <c r="N257" s="65" t="s">
        <v>156</v>
      </c>
      <c r="O257" s="51" t="s">
        <v>414</v>
      </c>
    </row>
    <row r="258" spans="1:15" ht="11.25" customHeight="1" outlineLevel="1" x14ac:dyDescent="0.25">
      <c r="A258" s="127" t="s">
        <v>123</v>
      </c>
      <c r="B258" s="124" t="s">
        <v>172</v>
      </c>
      <c r="C258" s="12" t="s">
        <v>2</v>
      </c>
      <c r="D258" s="10">
        <f t="shared" ref="D258:F258" si="117">SUM(D259:D262)</f>
        <v>9935.9</v>
      </c>
      <c r="E258" s="10">
        <f t="shared" si="117"/>
        <v>3818.7274299999999</v>
      </c>
      <c r="F258" s="10">
        <f t="shared" si="117"/>
        <v>3818.7274299999999</v>
      </c>
      <c r="G258" s="33">
        <f>IFERROR(F258/D258,0)</f>
        <v>0.3843363389325577</v>
      </c>
      <c r="H258" s="124" t="s">
        <v>183</v>
      </c>
      <c r="I258" s="122" t="s">
        <v>145</v>
      </c>
      <c r="J258" s="122" t="s">
        <v>103</v>
      </c>
      <c r="K258" s="122">
        <v>1</v>
      </c>
      <c r="L258" s="122" t="s">
        <v>12</v>
      </c>
      <c r="M258" s="122" t="s">
        <v>12</v>
      </c>
      <c r="N258" s="122" t="s">
        <v>84</v>
      </c>
      <c r="O258" s="124" t="s">
        <v>417</v>
      </c>
    </row>
    <row r="259" spans="1:15" outlineLevel="1" x14ac:dyDescent="0.25">
      <c r="A259" s="128"/>
      <c r="B259" s="125"/>
      <c r="C259" s="12" t="s">
        <v>11</v>
      </c>
      <c r="D259" s="10">
        <v>9935.9</v>
      </c>
      <c r="E259" s="10">
        <v>3818.7274299999999</v>
      </c>
      <c r="F259" s="10">
        <v>3818.7274299999999</v>
      </c>
      <c r="G259" s="33">
        <f t="shared" ref="G259:G262" si="118">IFERROR(F259/D259,0)</f>
        <v>0.3843363389325577</v>
      </c>
      <c r="H259" s="125"/>
      <c r="I259" s="123"/>
      <c r="J259" s="123"/>
      <c r="K259" s="123"/>
      <c r="L259" s="123"/>
      <c r="M259" s="123"/>
      <c r="N259" s="123"/>
      <c r="O259" s="125"/>
    </row>
    <row r="260" spans="1:15" outlineLevel="1" x14ac:dyDescent="0.25">
      <c r="A260" s="128"/>
      <c r="B260" s="125"/>
      <c r="C260" s="12" t="s">
        <v>3</v>
      </c>
      <c r="D260" s="10">
        <v>0</v>
      </c>
      <c r="E260" s="10">
        <v>0</v>
      </c>
      <c r="F260" s="10">
        <v>0</v>
      </c>
      <c r="G260" s="33">
        <f t="shared" si="118"/>
        <v>0</v>
      </c>
      <c r="H260" s="125"/>
      <c r="I260" s="123"/>
      <c r="J260" s="123"/>
      <c r="K260" s="123"/>
      <c r="L260" s="123"/>
      <c r="M260" s="123"/>
      <c r="N260" s="123"/>
      <c r="O260" s="125"/>
    </row>
    <row r="261" spans="1:15" outlineLevel="1" x14ac:dyDescent="0.25">
      <c r="A261" s="128"/>
      <c r="B261" s="125"/>
      <c r="C261" s="12" t="s">
        <v>22</v>
      </c>
      <c r="D261" s="10">
        <v>0</v>
      </c>
      <c r="E261" s="10">
        <v>0</v>
      </c>
      <c r="F261" s="10">
        <v>0</v>
      </c>
      <c r="G261" s="33">
        <f t="shared" si="118"/>
        <v>0</v>
      </c>
      <c r="H261" s="125"/>
      <c r="I261" s="123"/>
      <c r="J261" s="123"/>
      <c r="K261" s="123"/>
      <c r="L261" s="123"/>
      <c r="M261" s="123"/>
      <c r="N261" s="123"/>
      <c r="O261" s="125"/>
    </row>
    <row r="262" spans="1:15" ht="36.75" customHeight="1" outlineLevel="1" x14ac:dyDescent="0.25">
      <c r="A262" s="128"/>
      <c r="B262" s="125"/>
      <c r="C262" s="12" t="s">
        <v>4</v>
      </c>
      <c r="D262" s="10">
        <v>0</v>
      </c>
      <c r="E262" s="10">
        <v>0</v>
      </c>
      <c r="F262" s="10">
        <v>0</v>
      </c>
      <c r="G262" s="33">
        <f t="shared" si="118"/>
        <v>0</v>
      </c>
      <c r="H262" s="126"/>
      <c r="I262" s="123"/>
      <c r="J262" s="123"/>
      <c r="K262" s="123"/>
      <c r="L262" s="123"/>
      <c r="M262" s="123"/>
      <c r="N262" s="123"/>
      <c r="O262" s="126"/>
    </row>
    <row r="263" spans="1:15" ht="15" outlineLevel="1" x14ac:dyDescent="0.25">
      <c r="A263" s="38" t="s">
        <v>124</v>
      </c>
      <c r="B263" s="119" t="s">
        <v>212</v>
      </c>
      <c r="C263" s="120"/>
      <c r="D263" s="120"/>
      <c r="E263" s="120"/>
      <c r="F263" s="120"/>
      <c r="G263" s="120"/>
      <c r="H263" s="120"/>
      <c r="I263" s="120"/>
      <c r="J263" s="121"/>
      <c r="K263" s="39">
        <v>45777</v>
      </c>
      <c r="L263" s="39">
        <v>45777</v>
      </c>
      <c r="M263" s="35" t="s">
        <v>360</v>
      </c>
      <c r="N263" s="65" t="s">
        <v>84</v>
      </c>
      <c r="O263" s="51" t="s">
        <v>416</v>
      </c>
    </row>
    <row r="264" spans="1:15" ht="11.25" customHeight="1" outlineLevel="1" x14ac:dyDescent="0.25">
      <c r="A264" s="127" t="s">
        <v>125</v>
      </c>
      <c r="B264" s="124" t="s">
        <v>173</v>
      </c>
      <c r="C264" s="12" t="s">
        <v>2</v>
      </c>
      <c r="D264" s="10">
        <f>SUM(D265:D268)</f>
        <v>9848.6</v>
      </c>
      <c r="E264" s="10">
        <f t="shared" ref="E264:F264" si="119">SUM(E265:E268)</f>
        <v>5489.08</v>
      </c>
      <c r="F264" s="10">
        <f t="shared" si="119"/>
        <v>5489.08</v>
      </c>
      <c r="G264" s="33">
        <f>IFERROR(F264/D264,0)</f>
        <v>0.55734622179802207</v>
      </c>
      <c r="H264" s="124" t="s">
        <v>184</v>
      </c>
      <c r="I264" s="122" t="s">
        <v>145</v>
      </c>
      <c r="J264" s="122" t="s">
        <v>103</v>
      </c>
      <c r="K264" s="122">
        <v>3</v>
      </c>
      <c r="L264" s="122" t="s">
        <v>12</v>
      </c>
      <c r="M264" s="122" t="s">
        <v>12</v>
      </c>
      <c r="N264" s="122" t="s">
        <v>84</v>
      </c>
      <c r="O264" s="132" t="s">
        <v>98</v>
      </c>
    </row>
    <row r="265" spans="1:15" outlineLevel="1" x14ac:dyDescent="0.25">
      <c r="A265" s="128"/>
      <c r="B265" s="125"/>
      <c r="C265" s="12" t="s">
        <v>11</v>
      </c>
      <c r="D265" s="10">
        <v>9848.6</v>
      </c>
      <c r="E265" s="10">
        <v>5489.08</v>
      </c>
      <c r="F265" s="10">
        <v>5489.08</v>
      </c>
      <c r="G265" s="33">
        <f t="shared" ref="G265:G268" si="120">IFERROR(F265/D265,0)</f>
        <v>0.55734622179802207</v>
      </c>
      <c r="H265" s="125"/>
      <c r="I265" s="123"/>
      <c r="J265" s="123"/>
      <c r="K265" s="123"/>
      <c r="L265" s="123"/>
      <c r="M265" s="123"/>
      <c r="N265" s="123"/>
      <c r="O265" s="133"/>
    </row>
    <row r="266" spans="1:15" outlineLevel="1" x14ac:dyDescent="0.25">
      <c r="A266" s="128"/>
      <c r="B266" s="125"/>
      <c r="C266" s="12" t="s">
        <v>3</v>
      </c>
      <c r="D266" s="10">
        <v>0</v>
      </c>
      <c r="E266" s="10">
        <v>0</v>
      </c>
      <c r="F266" s="10">
        <v>0</v>
      </c>
      <c r="G266" s="33">
        <f t="shared" si="120"/>
        <v>0</v>
      </c>
      <c r="H266" s="125"/>
      <c r="I266" s="123"/>
      <c r="J266" s="123"/>
      <c r="K266" s="123"/>
      <c r="L266" s="123"/>
      <c r="M266" s="123"/>
      <c r="N266" s="123"/>
      <c r="O266" s="133"/>
    </row>
    <row r="267" spans="1:15" outlineLevel="1" x14ac:dyDescent="0.25">
      <c r="A267" s="128"/>
      <c r="B267" s="125"/>
      <c r="C267" s="12" t="s">
        <v>22</v>
      </c>
      <c r="D267" s="10">
        <v>0</v>
      </c>
      <c r="E267" s="10">
        <v>0</v>
      </c>
      <c r="F267" s="10">
        <v>0</v>
      </c>
      <c r="G267" s="33">
        <f t="shared" si="120"/>
        <v>0</v>
      </c>
      <c r="H267" s="125"/>
      <c r="I267" s="123"/>
      <c r="J267" s="123"/>
      <c r="K267" s="123"/>
      <c r="L267" s="123"/>
      <c r="M267" s="123"/>
      <c r="N267" s="123"/>
      <c r="O267" s="133"/>
    </row>
    <row r="268" spans="1:15" ht="58.5" customHeight="1" outlineLevel="1" x14ac:dyDescent="0.25">
      <c r="A268" s="128"/>
      <c r="B268" s="125"/>
      <c r="C268" s="12" t="s">
        <v>4</v>
      </c>
      <c r="D268" s="10">
        <v>0</v>
      </c>
      <c r="E268" s="10">
        <v>0</v>
      </c>
      <c r="F268" s="10">
        <v>0</v>
      </c>
      <c r="G268" s="33">
        <f t="shared" si="120"/>
        <v>0</v>
      </c>
      <c r="H268" s="126"/>
      <c r="I268" s="123"/>
      <c r="J268" s="123"/>
      <c r="K268" s="123"/>
      <c r="L268" s="123"/>
      <c r="M268" s="123"/>
      <c r="N268" s="123"/>
      <c r="O268" s="134"/>
    </row>
    <row r="269" spans="1:15" ht="15" outlineLevel="1" x14ac:dyDescent="0.25">
      <c r="A269" s="38" t="s">
        <v>126</v>
      </c>
      <c r="B269" s="119" t="s">
        <v>214</v>
      </c>
      <c r="C269" s="120"/>
      <c r="D269" s="120"/>
      <c r="E269" s="120"/>
      <c r="F269" s="120"/>
      <c r="G269" s="120"/>
      <c r="H269" s="120"/>
      <c r="I269" s="120"/>
      <c r="J269" s="121"/>
      <c r="K269" s="39">
        <v>45777</v>
      </c>
      <c r="L269" s="39">
        <v>45777</v>
      </c>
      <c r="M269" s="35" t="s">
        <v>394</v>
      </c>
      <c r="N269" s="65" t="s">
        <v>84</v>
      </c>
      <c r="O269" s="51" t="s">
        <v>416</v>
      </c>
    </row>
    <row r="270" spans="1:15" ht="11.25" customHeight="1" outlineLevel="1" x14ac:dyDescent="0.25">
      <c r="A270" s="127" t="s">
        <v>159</v>
      </c>
      <c r="B270" s="124" t="s">
        <v>174</v>
      </c>
      <c r="C270" s="12" t="s">
        <v>2</v>
      </c>
      <c r="D270" s="10">
        <f>SUM(D271:D274)</f>
        <v>5586.8</v>
      </c>
      <c r="E270" s="10">
        <f t="shared" ref="E270:F270" si="121">SUM(E271:E274)</f>
        <v>3153.1446500000002</v>
      </c>
      <c r="F270" s="10">
        <f t="shared" si="121"/>
        <v>3153.1446500000002</v>
      </c>
      <c r="G270" s="33">
        <f>IFERROR(F270/D270,0)</f>
        <v>0.56439189697143266</v>
      </c>
      <c r="H270" s="124" t="s">
        <v>185</v>
      </c>
      <c r="I270" s="122" t="s">
        <v>145</v>
      </c>
      <c r="J270" s="123" t="s">
        <v>103</v>
      </c>
      <c r="K270" s="122">
        <v>1</v>
      </c>
      <c r="L270" s="122" t="s">
        <v>12</v>
      </c>
      <c r="M270" s="122" t="s">
        <v>12</v>
      </c>
      <c r="N270" s="122" t="s">
        <v>84</v>
      </c>
      <c r="O270" s="129" t="s">
        <v>98</v>
      </c>
    </row>
    <row r="271" spans="1:15" outlineLevel="1" x14ac:dyDescent="0.25">
      <c r="A271" s="128"/>
      <c r="B271" s="125"/>
      <c r="C271" s="12" t="s">
        <v>11</v>
      </c>
      <c r="D271" s="10">
        <v>5586.8</v>
      </c>
      <c r="E271" s="10">
        <v>3153.1446500000002</v>
      </c>
      <c r="F271" s="10">
        <v>3153.1446500000002</v>
      </c>
      <c r="G271" s="33">
        <f t="shared" ref="G271:G274" si="122">IFERROR(F271/D271,0)</f>
        <v>0.56439189697143266</v>
      </c>
      <c r="H271" s="125"/>
      <c r="I271" s="123"/>
      <c r="J271" s="123"/>
      <c r="K271" s="123"/>
      <c r="L271" s="123"/>
      <c r="M271" s="123"/>
      <c r="N271" s="123"/>
      <c r="O271" s="130"/>
    </row>
    <row r="272" spans="1:15" outlineLevel="1" x14ac:dyDescent="0.25">
      <c r="A272" s="128"/>
      <c r="B272" s="125"/>
      <c r="C272" s="12" t="s">
        <v>3</v>
      </c>
      <c r="D272" s="10">
        <v>0</v>
      </c>
      <c r="E272" s="10">
        <v>0</v>
      </c>
      <c r="F272" s="10">
        <v>0</v>
      </c>
      <c r="G272" s="33">
        <f t="shared" si="122"/>
        <v>0</v>
      </c>
      <c r="H272" s="125"/>
      <c r="I272" s="123"/>
      <c r="J272" s="123"/>
      <c r="K272" s="123"/>
      <c r="L272" s="123"/>
      <c r="M272" s="123"/>
      <c r="N272" s="123"/>
      <c r="O272" s="130"/>
    </row>
    <row r="273" spans="1:15" outlineLevel="1" x14ac:dyDescent="0.25">
      <c r="A273" s="128"/>
      <c r="B273" s="125"/>
      <c r="C273" s="12" t="s">
        <v>22</v>
      </c>
      <c r="D273" s="10">
        <v>0</v>
      </c>
      <c r="E273" s="10">
        <v>0</v>
      </c>
      <c r="F273" s="10">
        <v>0</v>
      </c>
      <c r="G273" s="33">
        <f t="shared" si="122"/>
        <v>0</v>
      </c>
      <c r="H273" s="125"/>
      <c r="I273" s="123"/>
      <c r="J273" s="123"/>
      <c r="K273" s="123"/>
      <c r="L273" s="123"/>
      <c r="M273" s="123"/>
      <c r="N273" s="123"/>
      <c r="O273" s="130"/>
    </row>
    <row r="274" spans="1:15" ht="24.75" customHeight="1" outlineLevel="1" x14ac:dyDescent="0.25">
      <c r="A274" s="128"/>
      <c r="B274" s="125"/>
      <c r="C274" s="12" t="s">
        <v>4</v>
      </c>
      <c r="D274" s="10">
        <v>0</v>
      </c>
      <c r="E274" s="10">
        <v>0</v>
      </c>
      <c r="F274" s="10">
        <v>0</v>
      </c>
      <c r="G274" s="33">
        <f t="shared" si="122"/>
        <v>0</v>
      </c>
      <c r="H274" s="126"/>
      <c r="I274" s="123"/>
      <c r="J274" s="123"/>
      <c r="K274" s="123"/>
      <c r="L274" s="123"/>
      <c r="M274" s="123"/>
      <c r="N274" s="123"/>
      <c r="O274" s="131"/>
    </row>
    <row r="275" spans="1:15" ht="15" outlineLevel="1" x14ac:dyDescent="0.25">
      <c r="A275" s="38" t="s">
        <v>162</v>
      </c>
      <c r="B275" s="119" t="s">
        <v>213</v>
      </c>
      <c r="C275" s="120"/>
      <c r="D275" s="120"/>
      <c r="E275" s="120"/>
      <c r="F275" s="120"/>
      <c r="G275" s="120"/>
      <c r="H275" s="120"/>
      <c r="I275" s="120"/>
      <c r="J275" s="121"/>
      <c r="K275" s="39">
        <v>45777</v>
      </c>
      <c r="L275" s="36">
        <v>45777</v>
      </c>
      <c r="M275" s="35" t="s">
        <v>394</v>
      </c>
      <c r="N275" s="65" t="s">
        <v>84</v>
      </c>
      <c r="O275" s="51" t="s">
        <v>416</v>
      </c>
    </row>
    <row r="276" spans="1:15" ht="11.25" customHeight="1" outlineLevel="1" x14ac:dyDescent="0.25">
      <c r="A276" s="127" t="s">
        <v>160</v>
      </c>
      <c r="B276" s="124" t="s">
        <v>175</v>
      </c>
      <c r="C276" s="12" t="s">
        <v>2</v>
      </c>
      <c r="D276" s="10">
        <f>SUM(D277:D280)</f>
        <v>1000</v>
      </c>
      <c r="E276" s="10">
        <f t="shared" ref="E276:F276" si="123">SUM(E277:E280)</f>
        <v>1000</v>
      </c>
      <c r="F276" s="10">
        <f t="shared" si="123"/>
        <v>450</v>
      </c>
      <c r="G276" s="33">
        <f>IFERROR(F276/D276,0)</f>
        <v>0.45</v>
      </c>
      <c r="H276" s="124" t="s">
        <v>186</v>
      </c>
      <c r="I276" s="122" t="s">
        <v>145</v>
      </c>
      <c r="J276" s="122" t="s">
        <v>81</v>
      </c>
      <c r="K276" s="122">
        <v>1</v>
      </c>
      <c r="L276" s="122" t="s">
        <v>12</v>
      </c>
      <c r="M276" s="122" t="s">
        <v>12</v>
      </c>
      <c r="N276" s="122" t="s">
        <v>84</v>
      </c>
      <c r="O276" s="124" t="s">
        <v>418</v>
      </c>
    </row>
    <row r="277" spans="1:15" outlineLevel="1" x14ac:dyDescent="0.25">
      <c r="A277" s="128"/>
      <c r="B277" s="125"/>
      <c r="C277" s="12" t="s">
        <v>11</v>
      </c>
      <c r="D277" s="10">
        <v>1000</v>
      </c>
      <c r="E277" s="10">
        <v>1000</v>
      </c>
      <c r="F277" s="10">
        <v>450</v>
      </c>
      <c r="G277" s="33">
        <f t="shared" ref="G277:G280" si="124">IFERROR(F277/D277,0)</f>
        <v>0.45</v>
      </c>
      <c r="H277" s="125"/>
      <c r="I277" s="123"/>
      <c r="J277" s="123"/>
      <c r="K277" s="123"/>
      <c r="L277" s="123"/>
      <c r="M277" s="123"/>
      <c r="N277" s="123"/>
      <c r="O277" s="125"/>
    </row>
    <row r="278" spans="1:15" outlineLevel="1" x14ac:dyDescent="0.25">
      <c r="A278" s="128"/>
      <c r="B278" s="125"/>
      <c r="C278" s="12" t="s">
        <v>3</v>
      </c>
      <c r="D278" s="10">
        <v>0</v>
      </c>
      <c r="E278" s="10">
        <v>0</v>
      </c>
      <c r="F278" s="10">
        <v>0</v>
      </c>
      <c r="G278" s="33">
        <f t="shared" si="124"/>
        <v>0</v>
      </c>
      <c r="H278" s="125"/>
      <c r="I278" s="123"/>
      <c r="J278" s="123"/>
      <c r="K278" s="123"/>
      <c r="L278" s="123"/>
      <c r="M278" s="123"/>
      <c r="N278" s="123"/>
      <c r="O278" s="125"/>
    </row>
    <row r="279" spans="1:15" outlineLevel="1" x14ac:dyDescent="0.25">
      <c r="A279" s="128"/>
      <c r="B279" s="125"/>
      <c r="C279" s="12" t="s">
        <v>22</v>
      </c>
      <c r="D279" s="10">
        <v>0</v>
      </c>
      <c r="E279" s="10">
        <v>0</v>
      </c>
      <c r="F279" s="10">
        <v>0</v>
      </c>
      <c r="G279" s="33">
        <f t="shared" si="124"/>
        <v>0</v>
      </c>
      <c r="H279" s="125"/>
      <c r="I279" s="123"/>
      <c r="J279" s="123"/>
      <c r="K279" s="123"/>
      <c r="L279" s="123"/>
      <c r="M279" s="123"/>
      <c r="N279" s="123"/>
      <c r="O279" s="125"/>
    </row>
    <row r="280" spans="1:15" ht="68.25" customHeight="1" outlineLevel="1" x14ac:dyDescent="0.25">
      <c r="A280" s="128"/>
      <c r="B280" s="125"/>
      <c r="C280" s="12" t="s">
        <v>4</v>
      </c>
      <c r="D280" s="10">
        <v>0</v>
      </c>
      <c r="E280" s="10">
        <v>0</v>
      </c>
      <c r="F280" s="10">
        <v>0</v>
      </c>
      <c r="G280" s="33">
        <f t="shared" si="124"/>
        <v>0</v>
      </c>
      <c r="H280" s="126"/>
      <c r="I280" s="123"/>
      <c r="J280" s="123"/>
      <c r="K280" s="123"/>
      <c r="L280" s="123"/>
      <c r="M280" s="123"/>
      <c r="N280" s="123"/>
      <c r="O280" s="126"/>
    </row>
    <row r="281" spans="1:15" ht="15" outlineLevel="1" x14ac:dyDescent="0.25">
      <c r="A281" s="38" t="s">
        <v>163</v>
      </c>
      <c r="B281" s="119" t="s">
        <v>215</v>
      </c>
      <c r="C281" s="120"/>
      <c r="D281" s="120"/>
      <c r="E281" s="120"/>
      <c r="F281" s="120"/>
      <c r="G281" s="120"/>
      <c r="H281" s="120"/>
      <c r="I281" s="120"/>
      <c r="J281" s="121"/>
      <c r="K281" s="39">
        <v>45807</v>
      </c>
      <c r="L281" s="39">
        <v>45756</v>
      </c>
      <c r="M281" s="35" t="s">
        <v>360</v>
      </c>
      <c r="N281" s="65" t="s">
        <v>84</v>
      </c>
      <c r="O281" s="51" t="s">
        <v>419</v>
      </c>
    </row>
    <row r="282" spans="1:15" ht="22.5" outlineLevel="1" x14ac:dyDescent="0.25">
      <c r="A282" s="38" t="s">
        <v>195</v>
      </c>
      <c r="B282" s="119" t="s">
        <v>216</v>
      </c>
      <c r="C282" s="120"/>
      <c r="D282" s="120"/>
      <c r="E282" s="120"/>
      <c r="F282" s="120"/>
      <c r="G282" s="120"/>
      <c r="H282" s="120"/>
      <c r="I282" s="120"/>
      <c r="J282" s="121"/>
      <c r="K282" s="39">
        <v>45838</v>
      </c>
      <c r="L282" s="39">
        <v>45804</v>
      </c>
      <c r="M282" s="35" t="s">
        <v>360</v>
      </c>
      <c r="N282" s="65" t="s">
        <v>84</v>
      </c>
      <c r="O282" s="51" t="s">
        <v>420</v>
      </c>
    </row>
    <row r="283" spans="1:15" ht="11.25" customHeight="1" outlineLevel="1" x14ac:dyDescent="0.25">
      <c r="A283" s="127" t="s">
        <v>161</v>
      </c>
      <c r="B283" s="124" t="s">
        <v>176</v>
      </c>
      <c r="C283" s="12" t="s">
        <v>2</v>
      </c>
      <c r="D283" s="10">
        <f>SUM(D284:D287)</f>
        <v>3763.1</v>
      </c>
      <c r="E283" s="10">
        <f t="shared" ref="E283:F283" si="125">SUM(E284:E287)</f>
        <v>1939.87655</v>
      </c>
      <c r="F283" s="10">
        <f t="shared" si="125"/>
        <v>1939.87655</v>
      </c>
      <c r="G283" s="33">
        <f>IFERROR(F283/D283,0)</f>
        <v>0.51549960139246898</v>
      </c>
      <c r="H283" s="124" t="s">
        <v>187</v>
      </c>
      <c r="I283" s="122" t="s">
        <v>145</v>
      </c>
      <c r="J283" s="123" t="s">
        <v>103</v>
      </c>
      <c r="K283" s="122">
        <v>1</v>
      </c>
      <c r="L283" s="122" t="s">
        <v>12</v>
      </c>
      <c r="M283" s="122" t="s">
        <v>12</v>
      </c>
      <c r="N283" s="122" t="s">
        <v>84</v>
      </c>
      <c r="O283" s="129" t="s">
        <v>98</v>
      </c>
    </row>
    <row r="284" spans="1:15" outlineLevel="1" x14ac:dyDescent="0.25">
      <c r="A284" s="128"/>
      <c r="B284" s="125"/>
      <c r="C284" s="12" t="s">
        <v>11</v>
      </c>
      <c r="D284" s="10">
        <v>3763.1</v>
      </c>
      <c r="E284" s="10">
        <v>1939.87655</v>
      </c>
      <c r="F284" s="10">
        <v>1939.87655</v>
      </c>
      <c r="G284" s="33">
        <f t="shared" ref="G284:G287" si="126">IFERROR(F284/D284,0)</f>
        <v>0.51549960139246898</v>
      </c>
      <c r="H284" s="125"/>
      <c r="I284" s="123"/>
      <c r="J284" s="123"/>
      <c r="K284" s="123"/>
      <c r="L284" s="123"/>
      <c r="M284" s="123"/>
      <c r="N284" s="123"/>
      <c r="O284" s="130"/>
    </row>
    <row r="285" spans="1:15" outlineLevel="1" x14ac:dyDescent="0.25">
      <c r="A285" s="128"/>
      <c r="B285" s="125"/>
      <c r="C285" s="12" t="s">
        <v>3</v>
      </c>
      <c r="D285" s="10">
        <v>0</v>
      </c>
      <c r="E285" s="10">
        <v>0</v>
      </c>
      <c r="F285" s="10">
        <v>0</v>
      </c>
      <c r="G285" s="33">
        <f t="shared" si="126"/>
        <v>0</v>
      </c>
      <c r="H285" s="125"/>
      <c r="I285" s="123"/>
      <c r="J285" s="123"/>
      <c r="K285" s="123"/>
      <c r="L285" s="123"/>
      <c r="M285" s="123"/>
      <c r="N285" s="123"/>
      <c r="O285" s="130"/>
    </row>
    <row r="286" spans="1:15" outlineLevel="1" x14ac:dyDescent="0.25">
      <c r="A286" s="128"/>
      <c r="B286" s="125"/>
      <c r="C286" s="12" t="s">
        <v>22</v>
      </c>
      <c r="D286" s="10">
        <v>0</v>
      </c>
      <c r="E286" s="10">
        <v>0</v>
      </c>
      <c r="F286" s="10">
        <v>0</v>
      </c>
      <c r="G286" s="33">
        <f t="shared" si="126"/>
        <v>0</v>
      </c>
      <c r="H286" s="125"/>
      <c r="I286" s="123"/>
      <c r="J286" s="123"/>
      <c r="K286" s="123"/>
      <c r="L286" s="123"/>
      <c r="M286" s="123"/>
      <c r="N286" s="123"/>
      <c r="O286" s="130"/>
    </row>
    <row r="287" spans="1:15" ht="70.5" customHeight="1" outlineLevel="1" x14ac:dyDescent="0.25">
      <c r="A287" s="128"/>
      <c r="B287" s="125"/>
      <c r="C287" s="12" t="s">
        <v>4</v>
      </c>
      <c r="D287" s="10">
        <v>0</v>
      </c>
      <c r="E287" s="10">
        <v>0</v>
      </c>
      <c r="F287" s="10">
        <v>0</v>
      </c>
      <c r="G287" s="33">
        <f t="shared" si="126"/>
        <v>0</v>
      </c>
      <c r="H287" s="126"/>
      <c r="I287" s="123"/>
      <c r="J287" s="123"/>
      <c r="K287" s="123"/>
      <c r="L287" s="123"/>
      <c r="M287" s="123"/>
      <c r="N287" s="123"/>
      <c r="O287" s="131"/>
    </row>
    <row r="288" spans="1:15" ht="22.5" outlineLevel="1" x14ac:dyDescent="0.25">
      <c r="A288" s="38" t="s">
        <v>164</v>
      </c>
      <c r="B288" s="119" t="s">
        <v>217</v>
      </c>
      <c r="C288" s="120"/>
      <c r="D288" s="120"/>
      <c r="E288" s="120"/>
      <c r="F288" s="120"/>
      <c r="G288" s="120"/>
      <c r="H288" s="120"/>
      <c r="I288" s="120"/>
      <c r="J288" s="121"/>
      <c r="K288" s="39">
        <v>45838</v>
      </c>
      <c r="L288" s="36">
        <v>45721</v>
      </c>
      <c r="M288" s="35" t="s">
        <v>360</v>
      </c>
      <c r="N288" s="65" t="s">
        <v>156</v>
      </c>
      <c r="O288" s="51" t="s">
        <v>421</v>
      </c>
    </row>
    <row r="289" spans="1:15" ht="21" x14ac:dyDescent="0.25">
      <c r="A289" s="156" t="s">
        <v>17</v>
      </c>
      <c r="B289" s="158" t="s">
        <v>218</v>
      </c>
      <c r="C289" s="58" t="s">
        <v>2</v>
      </c>
      <c r="D289" s="59">
        <f>SUM(D290:D293)</f>
        <v>238.31</v>
      </c>
      <c r="E289" s="59">
        <f t="shared" ref="E289:F289" si="127">SUM(E290:E293)</f>
        <v>0</v>
      </c>
      <c r="F289" s="59">
        <f t="shared" si="127"/>
        <v>0</v>
      </c>
      <c r="G289" s="60">
        <f>IFERROR(F289/D289,0)</f>
        <v>0</v>
      </c>
      <c r="H289" s="160" t="s">
        <v>12</v>
      </c>
      <c r="I289" s="161"/>
      <c r="J289" s="162"/>
      <c r="K289" s="61" t="s">
        <v>23</v>
      </c>
      <c r="L289" s="62">
        <f>SUM(L290:L293)</f>
        <v>1</v>
      </c>
      <c r="M289" s="169" t="s">
        <v>403</v>
      </c>
      <c r="N289" s="170"/>
      <c r="O289" s="171"/>
    </row>
    <row r="290" spans="1:15" ht="22.5" x14ac:dyDescent="0.25">
      <c r="A290" s="157"/>
      <c r="B290" s="159"/>
      <c r="C290" s="58" t="s">
        <v>11</v>
      </c>
      <c r="D290" s="59">
        <f>D296</f>
        <v>89.31</v>
      </c>
      <c r="E290" s="59">
        <f t="shared" ref="E290:F290" si="128">E296</f>
        <v>0</v>
      </c>
      <c r="F290" s="59">
        <f t="shared" si="128"/>
        <v>0</v>
      </c>
      <c r="G290" s="60">
        <f t="shared" ref="G290:G293" si="129">IFERROR(F290/D290,0)</f>
        <v>0</v>
      </c>
      <c r="H290" s="163"/>
      <c r="I290" s="164"/>
      <c r="J290" s="165"/>
      <c r="K290" s="49" t="s">
        <v>49</v>
      </c>
      <c r="L290" s="50">
        <v>0</v>
      </c>
      <c r="M290" s="172"/>
      <c r="N290" s="173"/>
      <c r="O290" s="174"/>
    </row>
    <row r="291" spans="1:15" ht="22.5" x14ac:dyDescent="0.25">
      <c r="A291" s="157"/>
      <c r="B291" s="159"/>
      <c r="C291" s="58" t="s">
        <v>3</v>
      </c>
      <c r="D291" s="59">
        <f t="shared" ref="D291:F293" si="130">D297</f>
        <v>68</v>
      </c>
      <c r="E291" s="59">
        <f t="shared" si="130"/>
        <v>0</v>
      </c>
      <c r="F291" s="59">
        <f t="shared" si="130"/>
        <v>0</v>
      </c>
      <c r="G291" s="60">
        <f t="shared" si="129"/>
        <v>0</v>
      </c>
      <c r="H291" s="163"/>
      <c r="I291" s="164"/>
      <c r="J291" s="165"/>
      <c r="K291" s="49" t="s">
        <v>50</v>
      </c>
      <c r="L291" s="50">
        <v>1</v>
      </c>
      <c r="M291" s="172"/>
      <c r="N291" s="173"/>
      <c r="O291" s="174"/>
    </row>
    <row r="292" spans="1:15" ht="16.5" customHeight="1" x14ac:dyDescent="0.25">
      <c r="A292" s="157"/>
      <c r="B292" s="159"/>
      <c r="C292" s="58" t="s">
        <v>22</v>
      </c>
      <c r="D292" s="59">
        <f t="shared" si="130"/>
        <v>0</v>
      </c>
      <c r="E292" s="59">
        <f t="shared" si="130"/>
        <v>0</v>
      </c>
      <c r="F292" s="59">
        <f t="shared" si="130"/>
        <v>0</v>
      </c>
      <c r="G292" s="60">
        <f t="shared" si="129"/>
        <v>0</v>
      </c>
      <c r="H292" s="163"/>
      <c r="I292" s="164"/>
      <c r="J292" s="165"/>
      <c r="K292" s="178" t="s">
        <v>51</v>
      </c>
      <c r="L292" s="180">
        <v>0</v>
      </c>
      <c r="M292" s="172"/>
      <c r="N292" s="173"/>
      <c r="O292" s="174"/>
    </row>
    <row r="293" spans="1:15" ht="24.75" customHeight="1" x14ac:dyDescent="0.25">
      <c r="A293" s="157"/>
      <c r="B293" s="159"/>
      <c r="C293" s="58" t="s">
        <v>4</v>
      </c>
      <c r="D293" s="59">
        <f t="shared" si="130"/>
        <v>81</v>
      </c>
      <c r="E293" s="59">
        <f t="shared" si="130"/>
        <v>0</v>
      </c>
      <c r="F293" s="59">
        <f t="shared" si="130"/>
        <v>0</v>
      </c>
      <c r="G293" s="60">
        <f t="shared" si="129"/>
        <v>0</v>
      </c>
      <c r="H293" s="166"/>
      <c r="I293" s="167"/>
      <c r="J293" s="168"/>
      <c r="K293" s="179"/>
      <c r="L293" s="181"/>
      <c r="M293" s="175"/>
      <c r="N293" s="176"/>
      <c r="O293" s="177"/>
    </row>
    <row r="294" spans="1:15" ht="39" customHeight="1" outlineLevel="1" x14ac:dyDescent="0.25">
      <c r="A294" s="66"/>
      <c r="B294" s="140" t="s">
        <v>219</v>
      </c>
      <c r="C294" s="141"/>
      <c r="D294" s="141"/>
      <c r="E294" s="141"/>
      <c r="F294" s="141"/>
      <c r="G294" s="142"/>
      <c r="H294" s="51" t="s">
        <v>230</v>
      </c>
      <c r="I294" s="65" t="s">
        <v>140</v>
      </c>
      <c r="J294" s="65" t="s">
        <v>65</v>
      </c>
      <c r="K294" s="53">
        <v>65</v>
      </c>
      <c r="L294" s="65" t="s">
        <v>12</v>
      </c>
      <c r="M294" s="65" t="s">
        <v>12</v>
      </c>
      <c r="N294" s="64" t="s">
        <v>12</v>
      </c>
      <c r="O294" s="65" t="s">
        <v>12</v>
      </c>
    </row>
    <row r="295" spans="1:15" ht="17.25" customHeight="1" outlineLevel="1" x14ac:dyDescent="0.25">
      <c r="A295" s="127" t="s">
        <v>5</v>
      </c>
      <c r="B295" s="124" t="s">
        <v>231</v>
      </c>
      <c r="C295" s="12" t="s">
        <v>2</v>
      </c>
      <c r="D295" s="10">
        <f>SUM(D296:D299)</f>
        <v>238.31</v>
      </c>
      <c r="E295" s="10">
        <f t="shared" ref="E295:F295" si="131">SUM(E296:E299)</f>
        <v>0</v>
      </c>
      <c r="F295" s="10">
        <f t="shared" si="131"/>
        <v>0</v>
      </c>
      <c r="G295" s="33">
        <f>IFERROR(F295/D295,0)</f>
        <v>0</v>
      </c>
      <c r="H295" s="124" t="s">
        <v>232</v>
      </c>
      <c r="I295" s="122" t="s">
        <v>233</v>
      </c>
      <c r="J295" s="122" t="s">
        <v>234</v>
      </c>
      <c r="K295" s="129">
        <v>3</v>
      </c>
      <c r="L295" s="122" t="s">
        <v>12</v>
      </c>
      <c r="M295" s="122" t="s">
        <v>12</v>
      </c>
      <c r="N295" s="122" t="s">
        <v>84</v>
      </c>
      <c r="O295" s="124" t="s">
        <v>398</v>
      </c>
    </row>
    <row r="296" spans="1:15" ht="18" customHeight="1" outlineLevel="1" x14ac:dyDescent="0.25">
      <c r="A296" s="128"/>
      <c r="B296" s="125"/>
      <c r="C296" s="12" t="s">
        <v>11</v>
      </c>
      <c r="D296" s="10">
        <v>89.31</v>
      </c>
      <c r="E296" s="10">
        <v>0</v>
      </c>
      <c r="F296" s="10">
        <v>0</v>
      </c>
      <c r="G296" s="33">
        <f t="shared" ref="G296:G299" si="132">IFERROR(F296/D296,0)</f>
        <v>0</v>
      </c>
      <c r="H296" s="125"/>
      <c r="I296" s="123"/>
      <c r="J296" s="123"/>
      <c r="K296" s="138"/>
      <c r="L296" s="123"/>
      <c r="M296" s="123"/>
      <c r="N296" s="123"/>
      <c r="O296" s="125"/>
    </row>
    <row r="297" spans="1:15" ht="19.5" customHeight="1" outlineLevel="1" x14ac:dyDescent="0.25">
      <c r="A297" s="128"/>
      <c r="B297" s="125"/>
      <c r="C297" s="12" t="s">
        <v>3</v>
      </c>
      <c r="D297" s="10">
        <v>68</v>
      </c>
      <c r="E297" s="10">
        <v>0</v>
      </c>
      <c r="F297" s="10">
        <v>0</v>
      </c>
      <c r="G297" s="33">
        <f t="shared" si="132"/>
        <v>0</v>
      </c>
      <c r="H297" s="125"/>
      <c r="I297" s="123"/>
      <c r="J297" s="123"/>
      <c r="K297" s="138"/>
      <c r="L297" s="123"/>
      <c r="M297" s="123"/>
      <c r="N297" s="123"/>
      <c r="O297" s="125"/>
    </row>
    <row r="298" spans="1:15" ht="20.25" customHeight="1" outlineLevel="1" x14ac:dyDescent="0.25">
      <c r="A298" s="128"/>
      <c r="B298" s="125"/>
      <c r="C298" s="12" t="s">
        <v>22</v>
      </c>
      <c r="D298" s="10">
        <v>0</v>
      </c>
      <c r="E298" s="10">
        <v>0</v>
      </c>
      <c r="F298" s="10">
        <v>0</v>
      </c>
      <c r="G298" s="33">
        <f t="shared" si="132"/>
        <v>0</v>
      </c>
      <c r="H298" s="125"/>
      <c r="I298" s="123"/>
      <c r="J298" s="123"/>
      <c r="K298" s="138"/>
      <c r="L298" s="123"/>
      <c r="M298" s="123"/>
      <c r="N298" s="123"/>
      <c r="O298" s="125"/>
    </row>
    <row r="299" spans="1:15" ht="19.5" customHeight="1" outlineLevel="1" x14ac:dyDescent="0.25">
      <c r="A299" s="128"/>
      <c r="B299" s="125"/>
      <c r="C299" s="12" t="s">
        <v>4</v>
      </c>
      <c r="D299" s="10">
        <v>81</v>
      </c>
      <c r="E299" s="10">
        <v>0</v>
      </c>
      <c r="F299" s="10">
        <v>0</v>
      </c>
      <c r="G299" s="33">
        <f t="shared" si="132"/>
        <v>0</v>
      </c>
      <c r="H299" s="126"/>
      <c r="I299" s="123"/>
      <c r="J299" s="123"/>
      <c r="K299" s="139"/>
      <c r="L299" s="123"/>
      <c r="M299" s="123"/>
      <c r="N299" s="123"/>
      <c r="O299" s="126"/>
    </row>
    <row r="300" spans="1:15" ht="15" outlineLevel="1" x14ac:dyDescent="0.25">
      <c r="A300" s="38" t="s">
        <v>7</v>
      </c>
      <c r="B300" s="119" t="s">
        <v>239</v>
      </c>
      <c r="C300" s="120"/>
      <c r="D300" s="120"/>
      <c r="E300" s="120"/>
      <c r="F300" s="120"/>
      <c r="G300" s="120"/>
      <c r="H300" s="120"/>
      <c r="I300" s="120"/>
      <c r="J300" s="121"/>
      <c r="K300" s="39">
        <v>45762</v>
      </c>
      <c r="L300" s="36">
        <v>45749</v>
      </c>
      <c r="M300" s="35" t="s">
        <v>360</v>
      </c>
      <c r="N300" s="65" t="s">
        <v>84</v>
      </c>
      <c r="O300" s="51" t="s">
        <v>399</v>
      </c>
    </row>
    <row r="301" spans="1:15" ht="33.75" outlineLevel="1" x14ac:dyDescent="0.25">
      <c r="A301" s="38" t="s">
        <v>235</v>
      </c>
      <c r="B301" s="119" t="s">
        <v>240</v>
      </c>
      <c r="C301" s="120"/>
      <c r="D301" s="120"/>
      <c r="E301" s="120"/>
      <c r="F301" s="120"/>
      <c r="G301" s="120"/>
      <c r="H301" s="120"/>
      <c r="I301" s="120"/>
      <c r="J301" s="121"/>
      <c r="K301" s="39">
        <v>45793</v>
      </c>
      <c r="L301" s="36">
        <v>45783</v>
      </c>
      <c r="M301" s="35" t="s">
        <v>360</v>
      </c>
      <c r="N301" s="65" t="s">
        <v>84</v>
      </c>
      <c r="O301" s="51" t="s">
        <v>402</v>
      </c>
    </row>
    <row r="302" spans="1:15" ht="19.5" customHeight="1" outlineLevel="1" x14ac:dyDescent="0.25">
      <c r="A302" s="38" t="s">
        <v>236</v>
      </c>
      <c r="B302" s="119" t="s">
        <v>241</v>
      </c>
      <c r="C302" s="120"/>
      <c r="D302" s="120"/>
      <c r="E302" s="120"/>
      <c r="F302" s="120"/>
      <c r="G302" s="120"/>
      <c r="H302" s="120"/>
      <c r="I302" s="120"/>
      <c r="J302" s="121"/>
      <c r="K302" s="39">
        <v>45807</v>
      </c>
      <c r="L302" s="36">
        <v>45784</v>
      </c>
      <c r="M302" s="35" t="s">
        <v>360</v>
      </c>
      <c r="N302" s="65" t="s">
        <v>238</v>
      </c>
      <c r="O302" s="51" t="s">
        <v>400</v>
      </c>
    </row>
    <row r="303" spans="1:15" ht="22.5" outlineLevel="1" x14ac:dyDescent="0.25">
      <c r="A303" s="38" t="s">
        <v>237</v>
      </c>
      <c r="B303" s="119" t="s">
        <v>242</v>
      </c>
      <c r="C303" s="120"/>
      <c r="D303" s="120"/>
      <c r="E303" s="120"/>
      <c r="F303" s="120"/>
      <c r="G303" s="120"/>
      <c r="H303" s="120"/>
      <c r="I303" s="120"/>
      <c r="J303" s="121"/>
      <c r="K303" s="39">
        <v>45838</v>
      </c>
      <c r="L303" s="65" t="s">
        <v>98</v>
      </c>
      <c r="M303" s="35" t="s">
        <v>370</v>
      </c>
      <c r="N303" s="65" t="s">
        <v>85</v>
      </c>
      <c r="O303" s="51" t="s">
        <v>401</v>
      </c>
    </row>
    <row r="304" spans="1:15" ht="24.75" customHeight="1" x14ac:dyDescent="0.25">
      <c r="A304" s="156" t="s">
        <v>243</v>
      </c>
      <c r="B304" s="158" t="s">
        <v>244</v>
      </c>
      <c r="C304" s="58" t="s">
        <v>2</v>
      </c>
      <c r="D304" s="59">
        <f>SUM(D305:D308)</f>
        <v>1900.71</v>
      </c>
      <c r="E304" s="59">
        <f t="shared" ref="E304:F304" si="133">SUM(E305:E308)</f>
        <v>0</v>
      </c>
      <c r="F304" s="59">
        <f t="shared" si="133"/>
        <v>0</v>
      </c>
      <c r="G304" s="60">
        <f>IFERROR(F304/D304,0)</f>
        <v>0</v>
      </c>
      <c r="H304" s="160" t="s">
        <v>12</v>
      </c>
      <c r="I304" s="161"/>
      <c r="J304" s="162"/>
      <c r="K304" s="61" t="s">
        <v>23</v>
      </c>
      <c r="L304" s="62">
        <f>SUM(L305:L308)</f>
        <v>1</v>
      </c>
      <c r="M304" s="169" t="s">
        <v>379</v>
      </c>
      <c r="N304" s="170"/>
      <c r="O304" s="171"/>
    </row>
    <row r="305" spans="1:15" ht="21.75" customHeight="1" x14ac:dyDescent="0.25">
      <c r="A305" s="157"/>
      <c r="B305" s="159"/>
      <c r="C305" s="58" t="s">
        <v>11</v>
      </c>
      <c r="D305" s="59">
        <f>D311</f>
        <v>1900.71</v>
      </c>
      <c r="E305" s="59">
        <f t="shared" ref="E305:F305" si="134">E311</f>
        <v>0</v>
      </c>
      <c r="F305" s="59">
        <f t="shared" si="134"/>
        <v>0</v>
      </c>
      <c r="G305" s="60">
        <f t="shared" ref="G305:G308" si="135">IFERROR(F305/D305,0)</f>
        <v>0</v>
      </c>
      <c r="H305" s="163"/>
      <c r="I305" s="164"/>
      <c r="J305" s="165"/>
      <c r="K305" s="49" t="s">
        <v>49</v>
      </c>
      <c r="L305" s="50">
        <v>0</v>
      </c>
      <c r="M305" s="172"/>
      <c r="N305" s="173"/>
      <c r="O305" s="174"/>
    </row>
    <row r="306" spans="1:15" ht="24.75" customHeight="1" x14ac:dyDescent="0.25">
      <c r="A306" s="157"/>
      <c r="B306" s="159"/>
      <c r="C306" s="58" t="s">
        <v>3</v>
      </c>
      <c r="D306" s="59">
        <f t="shared" ref="D306:F308" si="136">D312</f>
        <v>0</v>
      </c>
      <c r="E306" s="59">
        <f t="shared" si="136"/>
        <v>0</v>
      </c>
      <c r="F306" s="59">
        <f t="shared" si="136"/>
        <v>0</v>
      </c>
      <c r="G306" s="60">
        <f t="shared" si="135"/>
        <v>0</v>
      </c>
      <c r="H306" s="163"/>
      <c r="I306" s="164"/>
      <c r="J306" s="165"/>
      <c r="K306" s="49" t="s">
        <v>50</v>
      </c>
      <c r="L306" s="50">
        <v>1</v>
      </c>
      <c r="M306" s="172"/>
      <c r="N306" s="173"/>
      <c r="O306" s="174"/>
    </row>
    <row r="307" spans="1:15" x14ac:dyDescent="0.25">
      <c r="A307" s="157"/>
      <c r="B307" s="159"/>
      <c r="C307" s="58" t="s">
        <v>22</v>
      </c>
      <c r="D307" s="59">
        <f t="shared" si="136"/>
        <v>0</v>
      </c>
      <c r="E307" s="59">
        <f t="shared" si="136"/>
        <v>0</v>
      </c>
      <c r="F307" s="59">
        <f t="shared" si="136"/>
        <v>0</v>
      </c>
      <c r="G307" s="60">
        <f t="shared" si="135"/>
        <v>0</v>
      </c>
      <c r="H307" s="163"/>
      <c r="I307" s="164"/>
      <c r="J307" s="165"/>
      <c r="K307" s="178" t="s">
        <v>51</v>
      </c>
      <c r="L307" s="180">
        <v>0</v>
      </c>
      <c r="M307" s="172"/>
      <c r="N307" s="173"/>
      <c r="O307" s="174"/>
    </row>
    <row r="308" spans="1:15" x14ac:dyDescent="0.25">
      <c r="A308" s="157"/>
      <c r="B308" s="159"/>
      <c r="C308" s="58" t="s">
        <v>4</v>
      </c>
      <c r="D308" s="59">
        <f t="shared" si="136"/>
        <v>0</v>
      </c>
      <c r="E308" s="59">
        <f t="shared" si="136"/>
        <v>0</v>
      </c>
      <c r="F308" s="59">
        <f t="shared" si="136"/>
        <v>0</v>
      </c>
      <c r="G308" s="60">
        <f t="shared" si="135"/>
        <v>0</v>
      </c>
      <c r="H308" s="166"/>
      <c r="I308" s="167"/>
      <c r="J308" s="168"/>
      <c r="K308" s="179"/>
      <c r="L308" s="181"/>
      <c r="M308" s="175"/>
      <c r="N308" s="176"/>
      <c r="O308" s="177"/>
    </row>
    <row r="309" spans="1:15" ht="43.5" customHeight="1" outlineLevel="1" x14ac:dyDescent="0.25">
      <c r="A309" s="52"/>
      <c r="B309" s="140" t="s">
        <v>245</v>
      </c>
      <c r="C309" s="141"/>
      <c r="D309" s="141"/>
      <c r="E309" s="141"/>
      <c r="F309" s="141"/>
      <c r="G309" s="142"/>
      <c r="H309" s="51" t="s">
        <v>246</v>
      </c>
      <c r="I309" s="55" t="s">
        <v>140</v>
      </c>
      <c r="J309" s="55" t="s">
        <v>81</v>
      </c>
      <c r="K309" s="54" t="s">
        <v>12</v>
      </c>
      <c r="L309" s="54" t="s">
        <v>12</v>
      </c>
      <c r="M309" s="54" t="s">
        <v>12</v>
      </c>
      <c r="N309" s="54" t="s">
        <v>12</v>
      </c>
      <c r="O309" s="55" t="s">
        <v>98</v>
      </c>
    </row>
    <row r="310" spans="1:15" outlineLevel="1" x14ac:dyDescent="0.25">
      <c r="A310" s="127" t="s">
        <v>5</v>
      </c>
      <c r="B310" s="124" t="s">
        <v>247</v>
      </c>
      <c r="C310" s="12" t="s">
        <v>2</v>
      </c>
      <c r="D310" s="10">
        <f>SUM(D311:D314)</f>
        <v>1900.71</v>
      </c>
      <c r="E310" s="10">
        <f t="shared" ref="E310:F310" si="137">SUM(E311:E314)</f>
        <v>0</v>
      </c>
      <c r="F310" s="10">
        <f t="shared" si="137"/>
        <v>0</v>
      </c>
      <c r="G310" s="33">
        <f>IFERROR(F310/D310,0)</f>
        <v>0</v>
      </c>
      <c r="H310" s="124" t="s">
        <v>248</v>
      </c>
      <c r="I310" s="122" t="s">
        <v>102</v>
      </c>
      <c r="J310" s="122" t="s">
        <v>81</v>
      </c>
      <c r="K310" s="129">
        <v>1500</v>
      </c>
      <c r="L310" s="122" t="s">
        <v>12</v>
      </c>
      <c r="M310" s="122" t="s">
        <v>12</v>
      </c>
      <c r="N310" s="122" t="s">
        <v>129</v>
      </c>
      <c r="O310" s="124" t="s">
        <v>378</v>
      </c>
    </row>
    <row r="311" spans="1:15" outlineLevel="1" x14ac:dyDescent="0.25">
      <c r="A311" s="128"/>
      <c r="B311" s="125"/>
      <c r="C311" s="12" t="s">
        <v>11</v>
      </c>
      <c r="D311" s="10">
        <v>1900.71</v>
      </c>
      <c r="E311" s="10">
        <v>0</v>
      </c>
      <c r="F311" s="10">
        <v>0</v>
      </c>
      <c r="G311" s="33">
        <f t="shared" ref="G311:G314" si="138">IFERROR(F311/D311,0)</f>
        <v>0</v>
      </c>
      <c r="H311" s="125"/>
      <c r="I311" s="123"/>
      <c r="J311" s="123"/>
      <c r="K311" s="138"/>
      <c r="L311" s="123"/>
      <c r="M311" s="123"/>
      <c r="N311" s="123"/>
      <c r="O311" s="125"/>
    </row>
    <row r="312" spans="1:15" outlineLevel="1" x14ac:dyDescent="0.25">
      <c r="A312" s="128"/>
      <c r="B312" s="125"/>
      <c r="C312" s="12" t="s">
        <v>3</v>
      </c>
      <c r="D312" s="10">
        <v>0</v>
      </c>
      <c r="E312" s="10">
        <v>0</v>
      </c>
      <c r="F312" s="10">
        <v>0</v>
      </c>
      <c r="G312" s="33">
        <f t="shared" si="138"/>
        <v>0</v>
      </c>
      <c r="H312" s="125"/>
      <c r="I312" s="123"/>
      <c r="J312" s="123"/>
      <c r="K312" s="138"/>
      <c r="L312" s="123"/>
      <c r="M312" s="123"/>
      <c r="N312" s="123"/>
      <c r="O312" s="125"/>
    </row>
    <row r="313" spans="1:15" outlineLevel="1" x14ac:dyDescent="0.25">
      <c r="A313" s="128"/>
      <c r="B313" s="125"/>
      <c r="C313" s="12" t="s">
        <v>22</v>
      </c>
      <c r="D313" s="10">
        <v>0</v>
      </c>
      <c r="E313" s="10">
        <v>0</v>
      </c>
      <c r="F313" s="10">
        <v>0</v>
      </c>
      <c r="G313" s="33">
        <f t="shared" si="138"/>
        <v>0</v>
      </c>
      <c r="H313" s="125"/>
      <c r="I313" s="123"/>
      <c r="J313" s="123"/>
      <c r="K313" s="138"/>
      <c r="L313" s="123"/>
      <c r="M313" s="123"/>
      <c r="N313" s="123"/>
      <c r="O313" s="125"/>
    </row>
    <row r="314" spans="1:15" ht="42" customHeight="1" outlineLevel="1" x14ac:dyDescent="0.25">
      <c r="A314" s="128"/>
      <c r="B314" s="125"/>
      <c r="C314" s="12" t="s">
        <v>4</v>
      </c>
      <c r="D314" s="10">
        <v>0</v>
      </c>
      <c r="E314" s="10">
        <v>0</v>
      </c>
      <c r="F314" s="10">
        <v>0</v>
      </c>
      <c r="G314" s="33">
        <f t="shared" si="138"/>
        <v>0</v>
      </c>
      <c r="H314" s="126"/>
      <c r="I314" s="123"/>
      <c r="J314" s="123"/>
      <c r="K314" s="139"/>
      <c r="L314" s="123"/>
      <c r="M314" s="123"/>
      <c r="N314" s="123"/>
      <c r="O314" s="126"/>
    </row>
    <row r="315" spans="1:15" ht="22.5" outlineLevel="1" x14ac:dyDescent="0.25">
      <c r="A315" s="38" t="s">
        <v>7</v>
      </c>
      <c r="B315" s="119" t="s">
        <v>249</v>
      </c>
      <c r="C315" s="120"/>
      <c r="D315" s="120"/>
      <c r="E315" s="120"/>
      <c r="F315" s="120"/>
      <c r="G315" s="120"/>
      <c r="H315" s="120"/>
      <c r="I315" s="120"/>
      <c r="J315" s="121"/>
      <c r="K315" s="83">
        <v>45748</v>
      </c>
      <c r="L315" s="375" t="s">
        <v>98</v>
      </c>
      <c r="M315" s="84" t="s">
        <v>370</v>
      </c>
      <c r="N315" s="55" t="s">
        <v>251</v>
      </c>
      <c r="O315" s="51" t="s">
        <v>377</v>
      </c>
    </row>
    <row r="316" spans="1:15" ht="22.5" outlineLevel="1" x14ac:dyDescent="0.25">
      <c r="A316" s="38" t="s">
        <v>235</v>
      </c>
      <c r="B316" s="119" t="s">
        <v>250</v>
      </c>
      <c r="C316" s="120"/>
      <c r="D316" s="120"/>
      <c r="E316" s="120"/>
      <c r="F316" s="120"/>
      <c r="G316" s="120"/>
      <c r="H316" s="120"/>
      <c r="I316" s="120"/>
      <c r="J316" s="121"/>
      <c r="K316" s="83">
        <v>45809</v>
      </c>
      <c r="L316" s="375" t="s">
        <v>98</v>
      </c>
      <c r="M316" s="84" t="s">
        <v>370</v>
      </c>
      <c r="N316" s="55" t="s">
        <v>252</v>
      </c>
      <c r="O316" s="51" t="s">
        <v>377</v>
      </c>
    </row>
    <row r="317" spans="1:15" ht="21" x14ac:dyDescent="0.25">
      <c r="A317" s="156" t="s">
        <v>18</v>
      </c>
      <c r="B317" s="158" t="s">
        <v>265</v>
      </c>
      <c r="C317" s="58" t="s">
        <v>2</v>
      </c>
      <c r="D317" s="59">
        <f>SUM(D318:D321)</f>
        <v>15727.6</v>
      </c>
      <c r="E317" s="59">
        <f t="shared" ref="E317:F317" si="139">SUM(E318:E321)</f>
        <v>8757.2579100000003</v>
      </c>
      <c r="F317" s="59">
        <f t="shared" si="139"/>
        <v>8757.2579100000003</v>
      </c>
      <c r="G317" s="60">
        <f>IFERROR(F317/D317,0)</f>
        <v>0.5568082803479234</v>
      </c>
      <c r="H317" s="160" t="s">
        <v>12</v>
      </c>
      <c r="I317" s="161"/>
      <c r="J317" s="162"/>
      <c r="K317" s="61" t="s">
        <v>23</v>
      </c>
      <c r="L317" s="62">
        <f>SUM(L318:L321)</f>
        <v>1</v>
      </c>
      <c r="M317" s="169" t="s">
        <v>376</v>
      </c>
      <c r="N317" s="170"/>
      <c r="O317" s="171"/>
    </row>
    <row r="318" spans="1:15" ht="22.5" x14ac:dyDescent="0.25">
      <c r="A318" s="157"/>
      <c r="B318" s="159"/>
      <c r="C318" s="58" t="s">
        <v>11</v>
      </c>
      <c r="D318" s="59">
        <f>D324</f>
        <v>15727.6</v>
      </c>
      <c r="E318" s="59">
        <f t="shared" ref="E318:F318" si="140">E324</f>
        <v>8757.2579100000003</v>
      </c>
      <c r="F318" s="59">
        <f t="shared" si="140"/>
        <v>8757.2579100000003</v>
      </c>
      <c r="G318" s="60">
        <f t="shared" ref="G318:G321" si="141">IFERROR(F318/D318,0)</f>
        <v>0.5568082803479234</v>
      </c>
      <c r="H318" s="163"/>
      <c r="I318" s="164"/>
      <c r="J318" s="165"/>
      <c r="K318" s="49" t="s">
        <v>49</v>
      </c>
      <c r="L318" s="50">
        <v>1</v>
      </c>
      <c r="M318" s="172"/>
      <c r="N318" s="173"/>
      <c r="O318" s="174"/>
    </row>
    <row r="319" spans="1:15" ht="22.5" x14ac:dyDescent="0.25">
      <c r="A319" s="157"/>
      <c r="B319" s="159"/>
      <c r="C319" s="58" t="s">
        <v>3</v>
      </c>
      <c r="D319" s="59">
        <f t="shared" ref="D319:F321" si="142">D325</f>
        <v>0</v>
      </c>
      <c r="E319" s="59">
        <f t="shared" si="142"/>
        <v>0</v>
      </c>
      <c r="F319" s="59">
        <f t="shared" si="142"/>
        <v>0</v>
      </c>
      <c r="G319" s="60">
        <f t="shared" si="141"/>
        <v>0</v>
      </c>
      <c r="H319" s="163"/>
      <c r="I319" s="164"/>
      <c r="J319" s="165"/>
      <c r="K319" s="49" t="s">
        <v>50</v>
      </c>
      <c r="L319" s="50">
        <v>0</v>
      </c>
      <c r="M319" s="172"/>
      <c r="N319" s="173"/>
      <c r="O319" s="174"/>
    </row>
    <row r="320" spans="1:15" x14ac:dyDescent="0.25">
      <c r="A320" s="157"/>
      <c r="B320" s="159"/>
      <c r="C320" s="58" t="s">
        <v>22</v>
      </c>
      <c r="D320" s="59">
        <f t="shared" si="142"/>
        <v>0</v>
      </c>
      <c r="E320" s="59">
        <f t="shared" si="142"/>
        <v>0</v>
      </c>
      <c r="F320" s="59">
        <f t="shared" si="142"/>
        <v>0</v>
      </c>
      <c r="G320" s="60">
        <f t="shared" si="141"/>
        <v>0</v>
      </c>
      <c r="H320" s="163"/>
      <c r="I320" s="164"/>
      <c r="J320" s="165"/>
      <c r="K320" s="178" t="s">
        <v>51</v>
      </c>
      <c r="L320" s="180">
        <v>0</v>
      </c>
      <c r="M320" s="172"/>
      <c r="N320" s="173"/>
      <c r="O320" s="174"/>
    </row>
    <row r="321" spans="1:15" x14ac:dyDescent="0.25">
      <c r="A321" s="157"/>
      <c r="B321" s="159"/>
      <c r="C321" s="58" t="s">
        <v>4</v>
      </c>
      <c r="D321" s="59">
        <f t="shared" si="142"/>
        <v>0</v>
      </c>
      <c r="E321" s="59">
        <f t="shared" si="142"/>
        <v>0</v>
      </c>
      <c r="F321" s="59">
        <f t="shared" si="142"/>
        <v>0</v>
      </c>
      <c r="G321" s="60">
        <f t="shared" si="141"/>
        <v>0</v>
      </c>
      <c r="H321" s="166"/>
      <c r="I321" s="167"/>
      <c r="J321" s="168"/>
      <c r="K321" s="179"/>
      <c r="L321" s="181"/>
      <c r="M321" s="175"/>
      <c r="N321" s="176"/>
      <c r="O321" s="177"/>
    </row>
    <row r="322" spans="1:15" ht="40.5" customHeight="1" outlineLevel="1" x14ac:dyDescent="0.25">
      <c r="A322" s="52"/>
      <c r="B322" s="140" t="s">
        <v>253</v>
      </c>
      <c r="C322" s="141"/>
      <c r="D322" s="141"/>
      <c r="E322" s="141"/>
      <c r="F322" s="141"/>
      <c r="G322" s="142"/>
      <c r="H322" s="51" t="s">
        <v>254</v>
      </c>
      <c r="I322" s="48" t="s">
        <v>140</v>
      </c>
      <c r="J322" s="48" t="s">
        <v>81</v>
      </c>
      <c r="K322" s="376">
        <v>19</v>
      </c>
      <c r="L322" s="375">
        <v>18</v>
      </c>
      <c r="M322" s="377" t="s">
        <v>370</v>
      </c>
      <c r="N322" s="47" t="s">
        <v>12</v>
      </c>
      <c r="O322" s="51" t="s">
        <v>375</v>
      </c>
    </row>
    <row r="323" spans="1:15" outlineLevel="1" x14ac:dyDescent="0.25">
      <c r="A323" s="127" t="s">
        <v>5</v>
      </c>
      <c r="B323" s="124" t="s">
        <v>255</v>
      </c>
      <c r="C323" s="12" t="s">
        <v>2</v>
      </c>
      <c r="D323" s="10">
        <f>SUM(D324:D327)</f>
        <v>15727.6</v>
      </c>
      <c r="E323" s="10">
        <f t="shared" ref="E323:F323" si="143">SUM(E324:E327)</f>
        <v>8757.2579100000003</v>
      </c>
      <c r="F323" s="10">
        <f t="shared" si="143"/>
        <v>8757.2579100000003</v>
      </c>
      <c r="G323" s="33">
        <f>IFERROR(F323/D323,0)</f>
        <v>0.5568082803479234</v>
      </c>
      <c r="H323" s="124" t="s">
        <v>256</v>
      </c>
      <c r="I323" s="122" t="s">
        <v>145</v>
      </c>
      <c r="J323" s="122" t="s">
        <v>103</v>
      </c>
      <c r="K323" s="129">
        <v>1</v>
      </c>
      <c r="L323" s="122" t="s">
        <v>12</v>
      </c>
      <c r="M323" s="122" t="s">
        <v>12</v>
      </c>
      <c r="N323" s="122" t="s">
        <v>155</v>
      </c>
      <c r="O323" s="124" t="s">
        <v>363</v>
      </c>
    </row>
    <row r="324" spans="1:15" outlineLevel="1" x14ac:dyDescent="0.25">
      <c r="A324" s="128"/>
      <c r="B324" s="125"/>
      <c r="C324" s="12" t="s">
        <v>11</v>
      </c>
      <c r="D324" s="10">
        <v>15727.6</v>
      </c>
      <c r="E324" s="10">
        <v>8757.2579100000003</v>
      </c>
      <c r="F324" s="10">
        <v>8757.2579100000003</v>
      </c>
      <c r="G324" s="33">
        <f t="shared" ref="G324:G327" si="144">IFERROR(F324/D324,0)</f>
        <v>0.5568082803479234</v>
      </c>
      <c r="H324" s="125"/>
      <c r="I324" s="123"/>
      <c r="J324" s="123"/>
      <c r="K324" s="138"/>
      <c r="L324" s="123"/>
      <c r="M324" s="123"/>
      <c r="N324" s="123"/>
      <c r="O324" s="125"/>
    </row>
    <row r="325" spans="1:15" outlineLevel="1" x14ac:dyDescent="0.25">
      <c r="A325" s="128"/>
      <c r="B325" s="125"/>
      <c r="C325" s="12" t="s">
        <v>3</v>
      </c>
      <c r="D325" s="10">
        <v>0</v>
      </c>
      <c r="E325" s="10">
        <v>0</v>
      </c>
      <c r="F325" s="10">
        <v>0</v>
      </c>
      <c r="G325" s="33">
        <f t="shared" si="144"/>
        <v>0</v>
      </c>
      <c r="H325" s="125"/>
      <c r="I325" s="123"/>
      <c r="J325" s="123"/>
      <c r="K325" s="138"/>
      <c r="L325" s="123"/>
      <c r="M325" s="123"/>
      <c r="N325" s="123"/>
      <c r="O325" s="125"/>
    </row>
    <row r="326" spans="1:15" outlineLevel="1" x14ac:dyDescent="0.25">
      <c r="A326" s="128"/>
      <c r="B326" s="125"/>
      <c r="C326" s="12" t="s">
        <v>22</v>
      </c>
      <c r="D326" s="10">
        <v>0</v>
      </c>
      <c r="E326" s="10">
        <v>0</v>
      </c>
      <c r="F326" s="10">
        <v>0</v>
      </c>
      <c r="G326" s="33">
        <f t="shared" si="144"/>
        <v>0</v>
      </c>
      <c r="H326" s="125"/>
      <c r="I326" s="123"/>
      <c r="J326" s="123"/>
      <c r="K326" s="138"/>
      <c r="L326" s="123"/>
      <c r="M326" s="123"/>
      <c r="N326" s="123"/>
      <c r="O326" s="125"/>
    </row>
    <row r="327" spans="1:15" ht="18.75" customHeight="1" outlineLevel="1" x14ac:dyDescent="0.25">
      <c r="A327" s="128"/>
      <c r="B327" s="125"/>
      <c r="C327" s="12" t="s">
        <v>4</v>
      </c>
      <c r="D327" s="10">
        <v>0</v>
      </c>
      <c r="E327" s="10">
        <v>0</v>
      </c>
      <c r="F327" s="10">
        <v>0</v>
      </c>
      <c r="G327" s="33">
        <f t="shared" si="144"/>
        <v>0</v>
      </c>
      <c r="H327" s="126"/>
      <c r="I327" s="123"/>
      <c r="J327" s="123"/>
      <c r="K327" s="139"/>
      <c r="L327" s="123"/>
      <c r="M327" s="123"/>
      <c r="N327" s="123"/>
      <c r="O327" s="126"/>
    </row>
    <row r="328" spans="1:15" ht="27" customHeight="1" outlineLevel="1" x14ac:dyDescent="0.25">
      <c r="A328" s="43" t="s">
        <v>7</v>
      </c>
      <c r="B328" s="201" t="s">
        <v>258</v>
      </c>
      <c r="C328" s="202"/>
      <c r="D328" s="202"/>
      <c r="E328" s="202"/>
      <c r="F328" s="202"/>
      <c r="G328" s="202"/>
      <c r="H328" s="202"/>
      <c r="I328" s="202"/>
      <c r="J328" s="203"/>
      <c r="K328" s="40">
        <v>45748</v>
      </c>
      <c r="L328" s="44">
        <v>45679</v>
      </c>
      <c r="M328" s="45" t="s">
        <v>360</v>
      </c>
      <c r="N328" s="42" t="s">
        <v>257</v>
      </c>
      <c r="O328" s="42" t="s">
        <v>98</v>
      </c>
    </row>
    <row r="329" spans="1:15" ht="30" customHeight="1" x14ac:dyDescent="0.25">
      <c r="A329" s="156" t="s">
        <v>259</v>
      </c>
      <c r="B329" s="158" t="s">
        <v>264</v>
      </c>
      <c r="C329" s="58" t="s">
        <v>2</v>
      </c>
      <c r="D329" s="59">
        <f>SUM(D330:D333)</f>
        <v>30053.9</v>
      </c>
      <c r="E329" s="59">
        <f t="shared" ref="E329:F329" si="145">SUM(E330:E333)</f>
        <v>20139.588800000001</v>
      </c>
      <c r="F329" s="59">
        <f t="shared" si="145"/>
        <v>9594.5</v>
      </c>
      <c r="G329" s="60">
        <f>IFERROR(F329/D329,0)</f>
        <v>0.31924309324247435</v>
      </c>
      <c r="H329" s="160" t="s">
        <v>12</v>
      </c>
      <c r="I329" s="161"/>
      <c r="J329" s="162"/>
      <c r="K329" s="61" t="s">
        <v>23</v>
      </c>
      <c r="L329" s="62">
        <f>SUM(L330:L333)</f>
        <v>2</v>
      </c>
      <c r="M329" s="169" t="s">
        <v>392</v>
      </c>
      <c r="N329" s="170"/>
      <c r="O329" s="171"/>
    </row>
    <row r="330" spans="1:15" ht="15" customHeight="1" x14ac:dyDescent="0.25">
      <c r="A330" s="157"/>
      <c r="B330" s="159"/>
      <c r="C330" s="58" t="s">
        <v>11</v>
      </c>
      <c r="D330" s="59">
        <f>D336+D342</f>
        <v>30053.9</v>
      </c>
      <c r="E330" s="59">
        <f t="shared" ref="E330:F330" si="146">E336+E342</f>
        <v>20139.588800000001</v>
      </c>
      <c r="F330" s="59">
        <f t="shared" si="146"/>
        <v>9594.5</v>
      </c>
      <c r="G330" s="60">
        <f t="shared" ref="G330:G333" si="147">IFERROR(F330/D330,0)</f>
        <v>0.31924309324247435</v>
      </c>
      <c r="H330" s="163"/>
      <c r="I330" s="164"/>
      <c r="J330" s="165"/>
      <c r="K330" s="49" t="s">
        <v>49</v>
      </c>
      <c r="L330" s="50">
        <v>0</v>
      </c>
      <c r="M330" s="172"/>
      <c r="N330" s="173"/>
      <c r="O330" s="174"/>
    </row>
    <row r="331" spans="1:15" ht="21" customHeight="1" x14ac:dyDescent="0.25">
      <c r="A331" s="157"/>
      <c r="B331" s="159"/>
      <c r="C331" s="58" t="s">
        <v>3</v>
      </c>
      <c r="D331" s="59">
        <f t="shared" ref="D331:F333" si="148">D337+D343</f>
        <v>0</v>
      </c>
      <c r="E331" s="59">
        <f t="shared" si="148"/>
        <v>0</v>
      </c>
      <c r="F331" s="59">
        <f t="shared" si="148"/>
        <v>0</v>
      </c>
      <c r="G331" s="60">
        <f t="shared" si="147"/>
        <v>0</v>
      </c>
      <c r="H331" s="163"/>
      <c r="I331" s="164"/>
      <c r="J331" s="165"/>
      <c r="K331" s="49" t="s">
        <v>50</v>
      </c>
      <c r="L331" s="50">
        <v>1</v>
      </c>
      <c r="M331" s="172"/>
      <c r="N331" s="173"/>
      <c r="O331" s="174"/>
    </row>
    <row r="332" spans="1:15" x14ac:dyDescent="0.25">
      <c r="A332" s="157"/>
      <c r="B332" s="159"/>
      <c r="C332" s="58" t="s">
        <v>22</v>
      </c>
      <c r="D332" s="59">
        <f t="shared" si="148"/>
        <v>0</v>
      </c>
      <c r="E332" s="59">
        <f t="shared" si="148"/>
        <v>0</v>
      </c>
      <c r="F332" s="59">
        <f t="shared" si="148"/>
        <v>0</v>
      </c>
      <c r="G332" s="60">
        <f t="shared" si="147"/>
        <v>0</v>
      </c>
      <c r="H332" s="163"/>
      <c r="I332" s="164"/>
      <c r="J332" s="165"/>
      <c r="K332" s="178" t="s">
        <v>51</v>
      </c>
      <c r="L332" s="180">
        <v>1</v>
      </c>
      <c r="M332" s="172"/>
      <c r="N332" s="173"/>
      <c r="O332" s="174"/>
    </row>
    <row r="333" spans="1:15" x14ac:dyDescent="0.25">
      <c r="A333" s="157"/>
      <c r="B333" s="159"/>
      <c r="C333" s="58" t="s">
        <v>4</v>
      </c>
      <c r="D333" s="59">
        <f t="shared" si="148"/>
        <v>0</v>
      </c>
      <c r="E333" s="59">
        <f t="shared" si="148"/>
        <v>0</v>
      </c>
      <c r="F333" s="59">
        <f t="shared" si="148"/>
        <v>0</v>
      </c>
      <c r="G333" s="60">
        <f t="shared" si="147"/>
        <v>0</v>
      </c>
      <c r="H333" s="166"/>
      <c r="I333" s="167"/>
      <c r="J333" s="168"/>
      <c r="K333" s="179"/>
      <c r="L333" s="181"/>
      <c r="M333" s="175"/>
      <c r="N333" s="176"/>
      <c r="O333" s="177"/>
    </row>
    <row r="334" spans="1:15" ht="36" customHeight="1" outlineLevel="1" x14ac:dyDescent="0.25">
      <c r="A334" s="52"/>
      <c r="B334" s="140" t="s">
        <v>260</v>
      </c>
      <c r="C334" s="141"/>
      <c r="D334" s="141"/>
      <c r="E334" s="141"/>
      <c r="F334" s="141"/>
      <c r="G334" s="142"/>
      <c r="H334" s="51" t="s">
        <v>261</v>
      </c>
      <c r="I334" s="34" t="s">
        <v>140</v>
      </c>
      <c r="J334" s="34" t="s">
        <v>66</v>
      </c>
      <c r="K334" s="53">
        <v>5</v>
      </c>
      <c r="L334" s="34" t="s">
        <v>12</v>
      </c>
      <c r="M334" s="34" t="s">
        <v>12</v>
      </c>
      <c r="N334" s="46" t="s">
        <v>12</v>
      </c>
      <c r="O334" s="34" t="s">
        <v>12</v>
      </c>
    </row>
    <row r="335" spans="1:15" outlineLevel="1" x14ac:dyDescent="0.25">
      <c r="A335" s="127" t="s">
        <v>5</v>
      </c>
      <c r="B335" s="124" t="s">
        <v>262</v>
      </c>
      <c r="C335" s="12" t="s">
        <v>2</v>
      </c>
      <c r="D335" s="10">
        <f>SUM(D336:D339)</f>
        <v>26053.9</v>
      </c>
      <c r="E335" s="10">
        <f t="shared" ref="E335:F335" si="149">SUM(E336:E339)</f>
        <v>20139.588800000001</v>
      </c>
      <c r="F335" s="10">
        <f t="shared" si="149"/>
        <v>9594.5</v>
      </c>
      <c r="G335" s="33">
        <f>IFERROR(F335/D335,0)</f>
        <v>0.36825580815156272</v>
      </c>
      <c r="H335" s="124" t="s">
        <v>263</v>
      </c>
      <c r="I335" s="122" t="s">
        <v>154</v>
      </c>
      <c r="J335" s="122" t="s">
        <v>12</v>
      </c>
      <c r="K335" s="129" t="s">
        <v>12</v>
      </c>
      <c r="L335" s="122" t="s">
        <v>12</v>
      </c>
      <c r="M335" s="122" t="s">
        <v>12</v>
      </c>
      <c r="N335" s="122" t="s">
        <v>257</v>
      </c>
      <c r="O335" s="124" t="s">
        <v>373</v>
      </c>
    </row>
    <row r="336" spans="1:15" outlineLevel="1" x14ac:dyDescent="0.25">
      <c r="A336" s="128"/>
      <c r="B336" s="125"/>
      <c r="C336" s="12" t="s">
        <v>11</v>
      </c>
      <c r="D336" s="10">
        <v>26053.9</v>
      </c>
      <c r="E336" s="10">
        <v>20139.588800000001</v>
      </c>
      <c r="F336" s="10">
        <v>9594.5</v>
      </c>
      <c r="G336" s="33">
        <f t="shared" ref="G336:G339" si="150">IFERROR(F336/D336,0)</f>
        <v>0.36825580815156272</v>
      </c>
      <c r="H336" s="125"/>
      <c r="I336" s="123"/>
      <c r="J336" s="123"/>
      <c r="K336" s="138"/>
      <c r="L336" s="123"/>
      <c r="M336" s="123"/>
      <c r="N336" s="123"/>
      <c r="O336" s="125"/>
    </row>
    <row r="337" spans="1:15" outlineLevel="1" x14ac:dyDescent="0.25">
      <c r="A337" s="128"/>
      <c r="B337" s="125"/>
      <c r="C337" s="12" t="s">
        <v>3</v>
      </c>
      <c r="D337" s="10">
        <v>0</v>
      </c>
      <c r="E337" s="10">
        <v>0</v>
      </c>
      <c r="F337" s="10">
        <v>0</v>
      </c>
      <c r="G337" s="33">
        <f t="shared" si="150"/>
        <v>0</v>
      </c>
      <c r="H337" s="125"/>
      <c r="I337" s="123"/>
      <c r="J337" s="123"/>
      <c r="K337" s="138"/>
      <c r="L337" s="123"/>
      <c r="M337" s="123"/>
      <c r="N337" s="123"/>
      <c r="O337" s="125"/>
    </row>
    <row r="338" spans="1:15" outlineLevel="1" x14ac:dyDescent="0.25">
      <c r="A338" s="128"/>
      <c r="B338" s="125"/>
      <c r="C338" s="12" t="s">
        <v>22</v>
      </c>
      <c r="D338" s="10">
        <v>0</v>
      </c>
      <c r="E338" s="10">
        <v>0</v>
      </c>
      <c r="F338" s="10">
        <v>0</v>
      </c>
      <c r="G338" s="33">
        <f t="shared" si="150"/>
        <v>0</v>
      </c>
      <c r="H338" s="125"/>
      <c r="I338" s="123"/>
      <c r="J338" s="123"/>
      <c r="K338" s="138"/>
      <c r="L338" s="123"/>
      <c r="M338" s="123"/>
      <c r="N338" s="123"/>
      <c r="O338" s="125"/>
    </row>
    <row r="339" spans="1:15" ht="26.25" customHeight="1" outlineLevel="1" x14ac:dyDescent="0.25">
      <c r="A339" s="128"/>
      <c r="B339" s="125"/>
      <c r="C339" s="12" t="s">
        <v>4</v>
      </c>
      <c r="D339" s="10">
        <v>0</v>
      </c>
      <c r="E339" s="10">
        <v>0</v>
      </c>
      <c r="F339" s="10">
        <v>0</v>
      </c>
      <c r="G339" s="33">
        <f t="shared" si="150"/>
        <v>0</v>
      </c>
      <c r="H339" s="126"/>
      <c r="I339" s="123"/>
      <c r="J339" s="123"/>
      <c r="K339" s="139"/>
      <c r="L339" s="123"/>
      <c r="M339" s="123"/>
      <c r="N339" s="123"/>
      <c r="O339" s="126"/>
    </row>
    <row r="340" spans="1:15" ht="24" customHeight="1" outlineLevel="1" x14ac:dyDescent="0.25">
      <c r="A340" s="52"/>
      <c r="B340" s="140" t="s">
        <v>267</v>
      </c>
      <c r="C340" s="141"/>
      <c r="D340" s="141"/>
      <c r="E340" s="141"/>
      <c r="F340" s="141"/>
      <c r="G340" s="142"/>
      <c r="H340" s="51" t="s">
        <v>271</v>
      </c>
      <c r="I340" s="56" t="s">
        <v>140</v>
      </c>
      <c r="J340" s="56" t="s">
        <v>81</v>
      </c>
      <c r="K340" s="53">
        <v>4</v>
      </c>
      <c r="L340" s="56" t="s">
        <v>12</v>
      </c>
      <c r="M340" s="56" t="s">
        <v>12</v>
      </c>
      <c r="N340" s="57" t="s">
        <v>12</v>
      </c>
      <c r="O340" s="56" t="s">
        <v>12</v>
      </c>
    </row>
    <row r="341" spans="1:15" outlineLevel="1" x14ac:dyDescent="0.25">
      <c r="A341" s="127" t="s">
        <v>268</v>
      </c>
      <c r="B341" s="124" t="s">
        <v>269</v>
      </c>
      <c r="C341" s="12" t="s">
        <v>2</v>
      </c>
      <c r="D341" s="10">
        <f>SUM(D342:D345)</f>
        <v>4000</v>
      </c>
      <c r="E341" s="10">
        <f t="shared" ref="E341:F341" si="151">SUM(E342:E345)</f>
        <v>0</v>
      </c>
      <c r="F341" s="10">
        <f t="shared" si="151"/>
        <v>0</v>
      </c>
      <c r="G341" s="33">
        <f>IFERROR(F341/D341,0)</f>
        <v>0</v>
      </c>
      <c r="H341" s="124" t="s">
        <v>270</v>
      </c>
      <c r="I341" s="122" t="s">
        <v>145</v>
      </c>
      <c r="J341" s="122" t="s">
        <v>81</v>
      </c>
      <c r="K341" s="129">
        <v>4</v>
      </c>
      <c r="L341" s="122" t="s">
        <v>12</v>
      </c>
      <c r="M341" s="122" t="s">
        <v>12</v>
      </c>
      <c r="N341" s="122" t="s">
        <v>257</v>
      </c>
      <c r="O341" s="124" t="s">
        <v>372</v>
      </c>
    </row>
    <row r="342" spans="1:15" outlineLevel="1" x14ac:dyDescent="0.25">
      <c r="A342" s="128"/>
      <c r="B342" s="125"/>
      <c r="C342" s="12" t="s">
        <v>11</v>
      </c>
      <c r="D342" s="10">
        <v>4000</v>
      </c>
      <c r="E342" s="10">
        <v>0</v>
      </c>
      <c r="F342" s="10">
        <v>0</v>
      </c>
      <c r="G342" s="33">
        <f t="shared" ref="G342:G345" si="152">IFERROR(F342/D342,0)</f>
        <v>0</v>
      </c>
      <c r="H342" s="125"/>
      <c r="I342" s="123"/>
      <c r="J342" s="123"/>
      <c r="K342" s="138"/>
      <c r="L342" s="123"/>
      <c r="M342" s="123"/>
      <c r="N342" s="123"/>
      <c r="O342" s="125"/>
    </row>
    <row r="343" spans="1:15" outlineLevel="1" x14ac:dyDescent="0.25">
      <c r="A343" s="128"/>
      <c r="B343" s="125"/>
      <c r="C343" s="12" t="s">
        <v>3</v>
      </c>
      <c r="D343" s="10">
        <v>0</v>
      </c>
      <c r="E343" s="10">
        <v>0</v>
      </c>
      <c r="F343" s="10">
        <v>0</v>
      </c>
      <c r="G343" s="33">
        <f t="shared" si="152"/>
        <v>0</v>
      </c>
      <c r="H343" s="125"/>
      <c r="I343" s="123"/>
      <c r="J343" s="123"/>
      <c r="K343" s="138"/>
      <c r="L343" s="123"/>
      <c r="M343" s="123"/>
      <c r="N343" s="123"/>
      <c r="O343" s="125"/>
    </row>
    <row r="344" spans="1:15" outlineLevel="1" x14ac:dyDescent="0.25">
      <c r="A344" s="128"/>
      <c r="B344" s="125"/>
      <c r="C344" s="12" t="s">
        <v>22</v>
      </c>
      <c r="D344" s="10">
        <v>0</v>
      </c>
      <c r="E344" s="10">
        <v>0</v>
      </c>
      <c r="F344" s="10">
        <v>0</v>
      </c>
      <c r="G344" s="33">
        <f t="shared" si="152"/>
        <v>0</v>
      </c>
      <c r="H344" s="125"/>
      <c r="I344" s="123"/>
      <c r="J344" s="123"/>
      <c r="K344" s="138"/>
      <c r="L344" s="123"/>
      <c r="M344" s="123"/>
      <c r="N344" s="123"/>
      <c r="O344" s="125"/>
    </row>
    <row r="345" spans="1:15" ht="25.5" customHeight="1" outlineLevel="1" x14ac:dyDescent="0.25">
      <c r="A345" s="128"/>
      <c r="B345" s="125"/>
      <c r="C345" s="12" t="s">
        <v>4</v>
      </c>
      <c r="D345" s="10">
        <v>0</v>
      </c>
      <c r="E345" s="10">
        <v>0</v>
      </c>
      <c r="F345" s="10">
        <v>0</v>
      </c>
      <c r="G345" s="33">
        <f t="shared" si="152"/>
        <v>0</v>
      </c>
      <c r="H345" s="126"/>
      <c r="I345" s="123"/>
      <c r="J345" s="123"/>
      <c r="K345" s="139"/>
      <c r="L345" s="123"/>
      <c r="M345" s="123"/>
      <c r="N345" s="123"/>
      <c r="O345" s="126"/>
    </row>
    <row r="346" spans="1:15" ht="15" outlineLevel="1" x14ac:dyDescent="0.25">
      <c r="A346" s="38" t="s">
        <v>272</v>
      </c>
      <c r="B346" s="119" t="s">
        <v>274</v>
      </c>
      <c r="C346" s="120"/>
      <c r="D346" s="120"/>
      <c r="E346" s="120"/>
      <c r="F346" s="120"/>
      <c r="G346" s="120"/>
      <c r="H346" s="120"/>
      <c r="I346" s="120"/>
      <c r="J346" s="121"/>
      <c r="K346" s="39">
        <v>45777</v>
      </c>
      <c r="L346" s="36">
        <v>45772</v>
      </c>
      <c r="M346" s="35" t="s">
        <v>360</v>
      </c>
      <c r="N346" s="34" t="s">
        <v>84</v>
      </c>
      <c r="O346" s="51" t="s">
        <v>369</v>
      </c>
    </row>
    <row r="347" spans="1:15" ht="22.5" outlineLevel="1" x14ac:dyDescent="0.25">
      <c r="A347" s="38" t="s">
        <v>273</v>
      </c>
      <c r="B347" s="119" t="s">
        <v>275</v>
      </c>
      <c r="C347" s="120"/>
      <c r="D347" s="120"/>
      <c r="E347" s="120"/>
      <c r="F347" s="120"/>
      <c r="G347" s="120"/>
      <c r="H347" s="120"/>
      <c r="I347" s="120"/>
      <c r="J347" s="121"/>
      <c r="K347" s="83">
        <v>45838</v>
      </c>
      <c r="L347" s="375" t="s">
        <v>98</v>
      </c>
      <c r="M347" s="84" t="s">
        <v>370</v>
      </c>
      <c r="N347" s="34" t="s">
        <v>257</v>
      </c>
      <c r="O347" s="51" t="s">
        <v>371</v>
      </c>
    </row>
    <row r="348" spans="1:15" ht="21" x14ac:dyDescent="0.25">
      <c r="A348" s="156" t="s">
        <v>19</v>
      </c>
      <c r="B348" s="158" t="s">
        <v>276</v>
      </c>
      <c r="C348" s="58" t="s">
        <v>2</v>
      </c>
      <c r="D348" s="59">
        <f>SUM(D349:D352)</f>
        <v>38597.5</v>
      </c>
      <c r="E348" s="59">
        <f t="shared" ref="E348:F348" si="153">SUM(E349:E352)</f>
        <v>14217.20939</v>
      </c>
      <c r="F348" s="59">
        <f t="shared" si="153"/>
        <v>14217.20939</v>
      </c>
      <c r="G348" s="60">
        <f>IFERROR(F348/D348,0)</f>
        <v>0.3683453433512533</v>
      </c>
      <c r="H348" s="160" t="s">
        <v>12</v>
      </c>
      <c r="I348" s="161"/>
      <c r="J348" s="162"/>
      <c r="K348" s="61" t="s">
        <v>23</v>
      </c>
      <c r="L348" s="62">
        <f>SUM(L349:L352)</f>
        <v>2</v>
      </c>
      <c r="M348" s="169" t="s">
        <v>439</v>
      </c>
      <c r="N348" s="170"/>
      <c r="O348" s="171"/>
    </row>
    <row r="349" spans="1:15" ht="22.5" x14ac:dyDescent="0.25">
      <c r="A349" s="157"/>
      <c r="B349" s="159"/>
      <c r="C349" s="58" t="s">
        <v>11</v>
      </c>
      <c r="D349" s="59">
        <f>D354+D359</f>
        <v>38597.5</v>
      </c>
      <c r="E349" s="59">
        <f t="shared" ref="E349:F349" si="154">E354+E359</f>
        <v>14217.20939</v>
      </c>
      <c r="F349" s="59">
        <f t="shared" si="154"/>
        <v>14217.20939</v>
      </c>
      <c r="G349" s="60">
        <f t="shared" ref="G349:G352" si="155">IFERROR(F349/D349,0)</f>
        <v>0.3683453433512533</v>
      </c>
      <c r="H349" s="163"/>
      <c r="I349" s="164"/>
      <c r="J349" s="165"/>
      <c r="K349" s="49" t="s">
        <v>49</v>
      </c>
      <c r="L349" s="50">
        <v>1</v>
      </c>
      <c r="M349" s="172"/>
      <c r="N349" s="173"/>
      <c r="O349" s="174"/>
    </row>
    <row r="350" spans="1:15" ht="22.5" x14ac:dyDescent="0.25">
      <c r="A350" s="157"/>
      <c r="B350" s="159"/>
      <c r="C350" s="58" t="s">
        <v>3</v>
      </c>
      <c r="D350" s="59">
        <f t="shared" ref="D350:F352" si="156">D355+D360</f>
        <v>0</v>
      </c>
      <c r="E350" s="59">
        <f t="shared" si="156"/>
        <v>0</v>
      </c>
      <c r="F350" s="59">
        <f t="shared" si="156"/>
        <v>0</v>
      </c>
      <c r="G350" s="60">
        <f t="shared" si="155"/>
        <v>0</v>
      </c>
      <c r="H350" s="163"/>
      <c r="I350" s="164"/>
      <c r="J350" s="165"/>
      <c r="K350" s="49" t="s">
        <v>50</v>
      </c>
      <c r="L350" s="50">
        <v>0</v>
      </c>
      <c r="M350" s="172"/>
      <c r="N350" s="173"/>
      <c r="O350" s="174"/>
    </row>
    <row r="351" spans="1:15" x14ac:dyDescent="0.25">
      <c r="A351" s="157"/>
      <c r="B351" s="159"/>
      <c r="C351" s="58" t="s">
        <v>22</v>
      </c>
      <c r="D351" s="59">
        <f t="shared" si="156"/>
        <v>0</v>
      </c>
      <c r="E351" s="59">
        <f t="shared" si="156"/>
        <v>0</v>
      </c>
      <c r="F351" s="59">
        <f t="shared" si="156"/>
        <v>0</v>
      </c>
      <c r="G351" s="60">
        <f t="shared" si="155"/>
        <v>0</v>
      </c>
      <c r="H351" s="163"/>
      <c r="I351" s="164"/>
      <c r="J351" s="165"/>
      <c r="K351" s="178" t="s">
        <v>51</v>
      </c>
      <c r="L351" s="180">
        <v>1</v>
      </c>
      <c r="M351" s="172"/>
      <c r="N351" s="173"/>
      <c r="O351" s="174"/>
    </row>
    <row r="352" spans="1:15" ht="22.5" customHeight="1" x14ac:dyDescent="0.25">
      <c r="A352" s="157"/>
      <c r="B352" s="159"/>
      <c r="C352" s="58" t="s">
        <v>4</v>
      </c>
      <c r="D352" s="59">
        <f t="shared" si="156"/>
        <v>0</v>
      </c>
      <c r="E352" s="59">
        <f t="shared" si="156"/>
        <v>0</v>
      </c>
      <c r="F352" s="59">
        <f t="shared" si="156"/>
        <v>0</v>
      </c>
      <c r="G352" s="60">
        <f t="shared" si="155"/>
        <v>0</v>
      </c>
      <c r="H352" s="166"/>
      <c r="I352" s="167"/>
      <c r="J352" s="168"/>
      <c r="K352" s="179"/>
      <c r="L352" s="181"/>
      <c r="M352" s="175"/>
      <c r="N352" s="176"/>
      <c r="O352" s="177"/>
    </row>
    <row r="353" spans="1:15" outlineLevel="1" x14ac:dyDescent="0.25">
      <c r="A353" s="127" t="s">
        <v>5</v>
      </c>
      <c r="B353" s="124" t="s">
        <v>277</v>
      </c>
      <c r="C353" s="12" t="s">
        <v>2</v>
      </c>
      <c r="D353" s="10">
        <f>SUM(D354:D357)</f>
        <v>37477</v>
      </c>
      <c r="E353" s="10">
        <f t="shared" ref="E353:F353" si="157">SUM(E354:E357)</f>
        <v>14217.20939</v>
      </c>
      <c r="F353" s="10">
        <f t="shared" si="157"/>
        <v>14217.20939</v>
      </c>
      <c r="G353" s="33">
        <f>IFERROR(F353/D353,0)</f>
        <v>0.37935825679750246</v>
      </c>
      <c r="H353" s="124" t="s">
        <v>278</v>
      </c>
      <c r="I353" s="122" t="s">
        <v>154</v>
      </c>
      <c r="J353" s="122" t="s">
        <v>12</v>
      </c>
      <c r="K353" s="129" t="s">
        <v>12</v>
      </c>
      <c r="L353" s="122" t="s">
        <v>12</v>
      </c>
      <c r="M353" s="122" t="s">
        <v>12</v>
      </c>
      <c r="N353" s="122" t="s">
        <v>12</v>
      </c>
      <c r="O353" s="124" t="s">
        <v>365</v>
      </c>
    </row>
    <row r="354" spans="1:15" outlineLevel="1" x14ac:dyDescent="0.25">
      <c r="A354" s="128"/>
      <c r="B354" s="125"/>
      <c r="C354" s="12" t="s">
        <v>11</v>
      </c>
      <c r="D354" s="10">
        <v>37477</v>
      </c>
      <c r="E354" s="10">
        <v>14217.20939</v>
      </c>
      <c r="F354" s="10">
        <v>14217.20939</v>
      </c>
      <c r="G354" s="33">
        <f t="shared" ref="G354:G362" si="158">IFERROR(F354/D354,0)</f>
        <v>0.37935825679750246</v>
      </c>
      <c r="H354" s="125"/>
      <c r="I354" s="123"/>
      <c r="J354" s="123"/>
      <c r="K354" s="138"/>
      <c r="L354" s="123"/>
      <c r="M354" s="123"/>
      <c r="N354" s="123"/>
      <c r="O354" s="125"/>
    </row>
    <row r="355" spans="1:15" outlineLevel="1" x14ac:dyDescent="0.25">
      <c r="A355" s="128"/>
      <c r="B355" s="125"/>
      <c r="C355" s="12" t="s">
        <v>3</v>
      </c>
      <c r="D355" s="10">
        <v>0</v>
      </c>
      <c r="E355" s="10">
        <v>0</v>
      </c>
      <c r="F355" s="10">
        <v>0</v>
      </c>
      <c r="G355" s="33">
        <f t="shared" si="158"/>
        <v>0</v>
      </c>
      <c r="H355" s="125"/>
      <c r="I355" s="123"/>
      <c r="J355" s="123"/>
      <c r="K355" s="138"/>
      <c r="L355" s="123"/>
      <c r="M355" s="123"/>
      <c r="N355" s="123"/>
      <c r="O355" s="125"/>
    </row>
    <row r="356" spans="1:15" outlineLevel="1" x14ac:dyDescent="0.25">
      <c r="A356" s="128"/>
      <c r="B356" s="125"/>
      <c r="C356" s="12" t="s">
        <v>22</v>
      </c>
      <c r="D356" s="10">
        <v>0</v>
      </c>
      <c r="E356" s="10">
        <v>0</v>
      </c>
      <c r="F356" s="10">
        <v>0</v>
      </c>
      <c r="G356" s="33">
        <f t="shared" si="158"/>
        <v>0</v>
      </c>
      <c r="H356" s="125"/>
      <c r="I356" s="123"/>
      <c r="J356" s="123"/>
      <c r="K356" s="138"/>
      <c r="L356" s="123"/>
      <c r="M356" s="123"/>
      <c r="N356" s="123"/>
      <c r="O356" s="125"/>
    </row>
    <row r="357" spans="1:15" outlineLevel="1" x14ac:dyDescent="0.25">
      <c r="A357" s="128"/>
      <c r="B357" s="125"/>
      <c r="C357" s="12" t="s">
        <v>4</v>
      </c>
      <c r="D357" s="10">
        <v>0</v>
      </c>
      <c r="E357" s="10">
        <v>0</v>
      </c>
      <c r="F357" s="10">
        <v>0</v>
      </c>
      <c r="G357" s="33">
        <f t="shared" si="158"/>
        <v>0</v>
      </c>
      <c r="H357" s="126"/>
      <c r="I357" s="123"/>
      <c r="J357" s="123"/>
      <c r="K357" s="139"/>
      <c r="L357" s="123"/>
      <c r="M357" s="123"/>
      <c r="N357" s="123"/>
      <c r="O357" s="126"/>
    </row>
    <row r="358" spans="1:15" outlineLevel="1" x14ac:dyDescent="0.25">
      <c r="A358" s="127" t="s">
        <v>86</v>
      </c>
      <c r="B358" s="124" t="s">
        <v>279</v>
      </c>
      <c r="C358" s="12" t="s">
        <v>2</v>
      </c>
      <c r="D358" s="10">
        <f>SUM(D359:D362)</f>
        <v>1120.5</v>
      </c>
      <c r="E358" s="10">
        <f t="shared" ref="E358:F358" si="159">SUM(E359:E362)</f>
        <v>0</v>
      </c>
      <c r="F358" s="10">
        <f t="shared" si="159"/>
        <v>0</v>
      </c>
      <c r="G358" s="33">
        <f t="shared" si="158"/>
        <v>0</v>
      </c>
      <c r="H358" s="124" t="s">
        <v>280</v>
      </c>
      <c r="I358" s="122" t="s">
        <v>102</v>
      </c>
      <c r="J358" s="122" t="s">
        <v>81</v>
      </c>
      <c r="K358" s="129">
        <v>7</v>
      </c>
      <c r="L358" s="122" t="s">
        <v>12</v>
      </c>
      <c r="M358" s="122" t="s">
        <v>12</v>
      </c>
      <c r="N358" s="122" t="s">
        <v>281</v>
      </c>
      <c r="O358" s="124" t="s">
        <v>366</v>
      </c>
    </row>
    <row r="359" spans="1:15" outlineLevel="1" x14ac:dyDescent="0.25">
      <c r="A359" s="128"/>
      <c r="B359" s="125"/>
      <c r="C359" s="12" t="s">
        <v>11</v>
      </c>
      <c r="D359" s="10">
        <v>1120.5</v>
      </c>
      <c r="E359" s="10">
        <v>0</v>
      </c>
      <c r="F359" s="10">
        <v>0</v>
      </c>
      <c r="G359" s="33">
        <f t="shared" si="158"/>
        <v>0</v>
      </c>
      <c r="H359" s="125"/>
      <c r="I359" s="123"/>
      <c r="J359" s="123"/>
      <c r="K359" s="138"/>
      <c r="L359" s="123"/>
      <c r="M359" s="123"/>
      <c r="N359" s="123"/>
      <c r="O359" s="125"/>
    </row>
    <row r="360" spans="1:15" outlineLevel="1" x14ac:dyDescent="0.25">
      <c r="A360" s="128"/>
      <c r="B360" s="125"/>
      <c r="C360" s="12" t="s">
        <v>3</v>
      </c>
      <c r="D360" s="10">
        <v>0</v>
      </c>
      <c r="E360" s="10">
        <v>0</v>
      </c>
      <c r="F360" s="10">
        <v>0</v>
      </c>
      <c r="G360" s="33">
        <f t="shared" si="158"/>
        <v>0</v>
      </c>
      <c r="H360" s="125"/>
      <c r="I360" s="123"/>
      <c r="J360" s="123"/>
      <c r="K360" s="138"/>
      <c r="L360" s="123"/>
      <c r="M360" s="123"/>
      <c r="N360" s="123"/>
      <c r="O360" s="125"/>
    </row>
    <row r="361" spans="1:15" outlineLevel="1" x14ac:dyDescent="0.25">
      <c r="A361" s="128"/>
      <c r="B361" s="125"/>
      <c r="C361" s="12" t="s">
        <v>22</v>
      </c>
      <c r="D361" s="10">
        <v>0</v>
      </c>
      <c r="E361" s="10">
        <v>0</v>
      </c>
      <c r="F361" s="10">
        <v>0</v>
      </c>
      <c r="G361" s="33">
        <f t="shared" si="158"/>
        <v>0</v>
      </c>
      <c r="H361" s="125"/>
      <c r="I361" s="123"/>
      <c r="J361" s="123"/>
      <c r="K361" s="138"/>
      <c r="L361" s="123"/>
      <c r="M361" s="123"/>
      <c r="N361" s="123"/>
      <c r="O361" s="125"/>
    </row>
    <row r="362" spans="1:15" outlineLevel="1" x14ac:dyDescent="0.25">
      <c r="A362" s="128"/>
      <c r="B362" s="125"/>
      <c r="C362" s="12" t="s">
        <v>4</v>
      </c>
      <c r="D362" s="10">
        <v>0</v>
      </c>
      <c r="E362" s="10">
        <v>0</v>
      </c>
      <c r="F362" s="10">
        <v>0</v>
      </c>
      <c r="G362" s="33">
        <f t="shared" si="158"/>
        <v>0</v>
      </c>
      <c r="H362" s="126"/>
      <c r="I362" s="123"/>
      <c r="J362" s="123"/>
      <c r="K362" s="139"/>
      <c r="L362" s="123"/>
      <c r="M362" s="123"/>
      <c r="N362" s="123"/>
      <c r="O362" s="126"/>
    </row>
    <row r="363" spans="1:15" ht="15" outlineLevel="1" x14ac:dyDescent="0.25">
      <c r="A363" s="43" t="s">
        <v>89</v>
      </c>
      <c r="B363" s="201" t="s">
        <v>283</v>
      </c>
      <c r="C363" s="202"/>
      <c r="D363" s="202"/>
      <c r="E363" s="202"/>
      <c r="F363" s="202"/>
      <c r="G363" s="202"/>
      <c r="H363" s="202"/>
      <c r="I363" s="202"/>
      <c r="J363" s="203"/>
      <c r="K363" s="39">
        <v>45717</v>
      </c>
      <c r="L363" s="36">
        <v>45708</v>
      </c>
      <c r="M363" s="35" t="s">
        <v>360</v>
      </c>
      <c r="N363" s="34" t="s">
        <v>84</v>
      </c>
      <c r="O363" s="51" t="s">
        <v>367</v>
      </c>
    </row>
    <row r="364" spans="1:15" ht="15" outlineLevel="1" x14ac:dyDescent="0.25">
      <c r="A364" s="43" t="s">
        <v>188</v>
      </c>
      <c r="B364" s="201" t="s">
        <v>295</v>
      </c>
      <c r="C364" s="202"/>
      <c r="D364" s="202"/>
      <c r="E364" s="202"/>
      <c r="F364" s="202"/>
      <c r="G364" s="202"/>
      <c r="H364" s="202"/>
      <c r="I364" s="202"/>
      <c r="J364" s="203"/>
      <c r="K364" s="39">
        <v>45748</v>
      </c>
      <c r="L364" s="36">
        <v>45748</v>
      </c>
      <c r="M364" s="35" t="s">
        <v>360</v>
      </c>
      <c r="N364" s="34" t="s">
        <v>84</v>
      </c>
      <c r="O364" s="51" t="s">
        <v>368</v>
      </c>
    </row>
    <row r="365" spans="1:15" ht="24.75" customHeight="1" outlineLevel="1" x14ac:dyDescent="0.25">
      <c r="A365" s="43" t="s">
        <v>282</v>
      </c>
      <c r="B365" s="201" t="s">
        <v>296</v>
      </c>
      <c r="C365" s="202"/>
      <c r="D365" s="202"/>
      <c r="E365" s="202"/>
      <c r="F365" s="202"/>
      <c r="G365" s="202"/>
      <c r="H365" s="202"/>
      <c r="I365" s="202"/>
      <c r="J365" s="203"/>
      <c r="K365" s="39">
        <v>45809</v>
      </c>
      <c r="L365" s="36">
        <v>45761</v>
      </c>
      <c r="M365" s="35" t="s">
        <v>360</v>
      </c>
      <c r="N365" s="34" t="s">
        <v>284</v>
      </c>
      <c r="O365" s="51" t="s">
        <v>284</v>
      </c>
    </row>
    <row r="366" spans="1:15" ht="21" x14ac:dyDescent="0.25">
      <c r="A366" s="156" t="s">
        <v>285</v>
      </c>
      <c r="B366" s="158" t="s">
        <v>286</v>
      </c>
      <c r="C366" s="58" t="s">
        <v>2</v>
      </c>
      <c r="D366" s="59">
        <f>SUM(D367:D370)</f>
        <v>32647.8</v>
      </c>
      <c r="E366" s="59">
        <f t="shared" ref="E366:F366" si="160">SUM(E367:E370)</f>
        <v>1265.5050000000001</v>
      </c>
      <c r="F366" s="59">
        <f t="shared" si="160"/>
        <v>1257.7049999999999</v>
      </c>
      <c r="G366" s="60">
        <f>IFERROR(F366/D366,0)</f>
        <v>3.8523422711484387E-2</v>
      </c>
      <c r="H366" s="160" t="s">
        <v>12</v>
      </c>
      <c r="I366" s="161"/>
      <c r="J366" s="162"/>
      <c r="K366" s="61" t="s">
        <v>23</v>
      </c>
      <c r="L366" s="62">
        <f>SUM(L367:L370)</f>
        <v>2</v>
      </c>
      <c r="M366" s="169" t="s">
        <v>425</v>
      </c>
      <c r="N366" s="170"/>
      <c r="O366" s="171"/>
    </row>
    <row r="367" spans="1:15" ht="22.5" x14ac:dyDescent="0.25">
      <c r="A367" s="157"/>
      <c r="B367" s="159"/>
      <c r="C367" s="58" t="s">
        <v>11</v>
      </c>
      <c r="D367" s="59">
        <f>D373+D379+D386</f>
        <v>32647.8</v>
      </c>
      <c r="E367" s="59">
        <f t="shared" ref="E367:F367" si="161">E373+E379+E386</f>
        <v>1265.5050000000001</v>
      </c>
      <c r="F367" s="59">
        <f t="shared" si="161"/>
        <v>1257.7049999999999</v>
      </c>
      <c r="G367" s="60">
        <f t="shared" ref="G367:G370" si="162">IFERROR(F367/D367,0)</f>
        <v>3.8523422711484387E-2</v>
      </c>
      <c r="H367" s="163"/>
      <c r="I367" s="164"/>
      <c r="J367" s="165"/>
      <c r="K367" s="49" t="s">
        <v>49</v>
      </c>
      <c r="L367" s="50">
        <v>2</v>
      </c>
      <c r="M367" s="172"/>
      <c r="N367" s="173"/>
      <c r="O367" s="174"/>
    </row>
    <row r="368" spans="1:15" ht="22.5" x14ac:dyDescent="0.25">
      <c r="A368" s="157"/>
      <c r="B368" s="159"/>
      <c r="C368" s="58" t="s">
        <v>3</v>
      </c>
      <c r="D368" s="59">
        <f t="shared" ref="D368:F370" si="163">D374+D380+D387</f>
        <v>0</v>
      </c>
      <c r="E368" s="59">
        <f t="shared" si="163"/>
        <v>0</v>
      </c>
      <c r="F368" s="59">
        <f t="shared" si="163"/>
        <v>0</v>
      </c>
      <c r="G368" s="60">
        <f t="shared" si="162"/>
        <v>0</v>
      </c>
      <c r="H368" s="163"/>
      <c r="I368" s="164"/>
      <c r="J368" s="165"/>
      <c r="K368" s="49" t="s">
        <v>50</v>
      </c>
      <c r="L368" s="50">
        <v>0</v>
      </c>
      <c r="M368" s="172"/>
      <c r="N368" s="173"/>
      <c r="O368" s="174"/>
    </row>
    <row r="369" spans="1:15" x14ac:dyDescent="0.25">
      <c r="A369" s="157"/>
      <c r="B369" s="159"/>
      <c r="C369" s="58" t="s">
        <v>22</v>
      </c>
      <c r="D369" s="59">
        <f t="shared" si="163"/>
        <v>0</v>
      </c>
      <c r="E369" s="59">
        <f t="shared" si="163"/>
        <v>0</v>
      </c>
      <c r="F369" s="59">
        <f t="shared" si="163"/>
        <v>0</v>
      </c>
      <c r="G369" s="60">
        <f t="shared" si="162"/>
        <v>0</v>
      </c>
      <c r="H369" s="163"/>
      <c r="I369" s="164"/>
      <c r="J369" s="165"/>
      <c r="K369" s="178" t="s">
        <v>51</v>
      </c>
      <c r="L369" s="180">
        <v>0</v>
      </c>
      <c r="M369" s="172"/>
      <c r="N369" s="173"/>
      <c r="O369" s="174"/>
    </row>
    <row r="370" spans="1:15" x14ac:dyDescent="0.25">
      <c r="A370" s="157"/>
      <c r="B370" s="159"/>
      <c r="C370" s="58" t="s">
        <v>4</v>
      </c>
      <c r="D370" s="59">
        <f t="shared" si="163"/>
        <v>0</v>
      </c>
      <c r="E370" s="59">
        <f t="shared" si="163"/>
        <v>0</v>
      </c>
      <c r="F370" s="59">
        <f t="shared" si="163"/>
        <v>0</v>
      </c>
      <c r="G370" s="60">
        <f t="shared" si="162"/>
        <v>0</v>
      </c>
      <c r="H370" s="166"/>
      <c r="I370" s="167"/>
      <c r="J370" s="168"/>
      <c r="K370" s="179"/>
      <c r="L370" s="181"/>
      <c r="M370" s="175"/>
      <c r="N370" s="176"/>
      <c r="O370" s="177"/>
    </row>
    <row r="371" spans="1:15" ht="28.5" customHeight="1" outlineLevel="1" x14ac:dyDescent="0.25">
      <c r="A371" s="52"/>
      <c r="B371" s="140" t="s">
        <v>287</v>
      </c>
      <c r="C371" s="141"/>
      <c r="D371" s="141"/>
      <c r="E371" s="141"/>
      <c r="F371" s="141"/>
      <c r="G371" s="142"/>
      <c r="H371" s="55" t="s">
        <v>12</v>
      </c>
      <c r="I371" s="55" t="s">
        <v>12</v>
      </c>
      <c r="J371" s="55" t="s">
        <v>12</v>
      </c>
      <c r="K371" s="53" t="s">
        <v>12</v>
      </c>
      <c r="L371" s="55" t="s">
        <v>12</v>
      </c>
      <c r="M371" s="55" t="s">
        <v>12</v>
      </c>
      <c r="N371" s="54" t="s">
        <v>12</v>
      </c>
      <c r="O371" s="55" t="s">
        <v>12</v>
      </c>
    </row>
    <row r="372" spans="1:15" outlineLevel="1" x14ac:dyDescent="0.25">
      <c r="A372" s="127" t="s">
        <v>5</v>
      </c>
      <c r="B372" s="124" t="s">
        <v>288</v>
      </c>
      <c r="C372" s="12" t="s">
        <v>2</v>
      </c>
      <c r="D372" s="10">
        <f>SUM(D373:D376)</f>
        <v>30000</v>
      </c>
      <c r="E372" s="10">
        <f t="shared" ref="E372:F372" si="164">SUM(E373:E376)</f>
        <v>0</v>
      </c>
      <c r="F372" s="10">
        <f t="shared" si="164"/>
        <v>0</v>
      </c>
      <c r="G372" s="33">
        <f>IFERROR(F372/D372,0)</f>
        <v>0</v>
      </c>
      <c r="H372" s="124" t="s">
        <v>289</v>
      </c>
      <c r="I372" s="122" t="s">
        <v>145</v>
      </c>
      <c r="J372" s="122" t="s">
        <v>81</v>
      </c>
      <c r="K372" s="129">
        <v>4</v>
      </c>
      <c r="L372" s="122" t="s">
        <v>12</v>
      </c>
      <c r="M372" s="122" t="s">
        <v>12</v>
      </c>
      <c r="N372" s="122" t="s">
        <v>290</v>
      </c>
      <c r="O372" s="124" t="s">
        <v>391</v>
      </c>
    </row>
    <row r="373" spans="1:15" outlineLevel="1" x14ac:dyDescent="0.25">
      <c r="A373" s="128"/>
      <c r="B373" s="125"/>
      <c r="C373" s="12" t="s">
        <v>11</v>
      </c>
      <c r="D373" s="10">
        <v>30000</v>
      </c>
      <c r="E373" s="10">
        <v>0</v>
      </c>
      <c r="F373" s="10">
        <v>0</v>
      </c>
      <c r="G373" s="33">
        <f t="shared" ref="G373:G376" si="165">IFERROR(F373/D373,0)</f>
        <v>0</v>
      </c>
      <c r="H373" s="125"/>
      <c r="I373" s="123"/>
      <c r="J373" s="123"/>
      <c r="K373" s="138"/>
      <c r="L373" s="123"/>
      <c r="M373" s="123"/>
      <c r="N373" s="123"/>
      <c r="O373" s="125"/>
    </row>
    <row r="374" spans="1:15" outlineLevel="1" x14ac:dyDescent="0.25">
      <c r="A374" s="128"/>
      <c r="B374" s="125"/>
      <c r="C374" s="12" t="s">
        <v>3</v>
      </c>
      <c r="D374" s="10">
        <v>0</v>
      </c>
      <c r="E374" s="10">
        <v>0</v>
      </c>
      <c r="F374" s="10">
        <v>0</v>
      </c>
      <c r="G374" s="33">
        <f t="shared" si="165"/>
        <v>0</v>
      </c>
      <c r="H374" s="125"/>
      <c r="I374" s="123"/>
      <c r="J374" s="123"/>
      <c r="K374" s="138"/>
      <c r="L374" s="123"/>
      <c r="M374" s="123"/>
      <c r="N374" s="123"/>
      <c r="O374" s="125"/>
    </row>
    <row r="375" spans="1:15" outlineLevel="1" x14ac:dyDescent="0.25">
      <c r="A375" s="128"/>
      <c r="B375" s="125"/>
      <c r="C375" s="12" t="s">
        <v>22</v>
      </c>
      <c r="D375" s="10">
        <v>0</v>
      </c>
      <c r="E375" s="10">
        <v>0</v>
      </c>
      <c r="F375" s="10">
        <v>0</v>
      </c>
      <c r="G375" s="33">
        <f t="shared" si="165"/>
        <v>0</v>
      </c>
      <c r="H375" s="125"/>
      <c r="I375" s="123"/>
      <c r="J375" s="123"/>
      <c r="K375" s="138"/>
      <c r="L375" s="123"/>
      <c r="M375" s="123"/>
      <c r="N375" s="123"/>
      <c r="O375" s="125"/>
    </row>
    <row r="376" spans="1:15" ht="39.75" customHeight="1" outlineLevel="1" x14ac:dyDescent="0.25">
      <c r="A376" s="128"/>
      <c r="B376" s="125"/>
      <c r="C376" s="12" t="s">
        <v>4</v>
      </c>
      <c r="D376" s="10">
        <v>0</v>
      </c>
      <c r="E376" s="10">
        <v>0</v>
      </c>
      <c r="F376" s="10">
        <v>0</v>
      </c>
      <c r="G376" s="33">
        <f t="shared" si="165"/>
        <v>0</v>
      </c>
      <c r="H376" s="126"/>
      <c r="I376" s="123"/>
      <c r="J376" s="123"/>
      <c r="K376" s="139"/>
      <c r="L376" s="123"/>
      <c r="M376" s="123"/>
      <c r="N376" s="123"/>
      <c r="O376" s="126"/>
    </row>
    <row r="377" spans="1:15" ht="22.5" outlineLevel="1" x14ac:dyDescent="0.25">
      <c r="A377" s="38" t="s">
        <v>7</v>
      </c>
      <c r="B377" s="119" t="s">
        <v>292</v>
      </c>
      <c r="C377" s="120"/>
      <c r="D377" s="120"/>
      <c r="E377" s="120"/>
      <c r="F377" s="120"/>
      <c r="G377" s="120"/>
      <c r="H377" s="120"/>
      <c r="I377" s="120"/>
      <c r="J377" s="121"/>
      <c r="K377" s="39">
        <v>45901</v>
      </c>
      <c r="L377" s="56" t="s">
        <v>98</v>
      </c>
      <c r="M377" s="35" t="s">
        <v>98</v>
      </c>
      <c r="N377" s="56" t="s">
        <v>291</v>
      </c>
      <c r="O377" s="56" t="s">
        <v>98</v>
      </c>
    </row>
    <row r="378" spans="1:15" outlineLevel="1" x14ac:dyDescent="0.25">
      <c r="A378" s="127" t="s">
        <v>86</v>
      </c>
      <c r="B378" s="124" t="s">
        <v>293</v>
      </c>
      <c r="C378" s="12" t="s">
        <v>2</v>
      </c>
      <c r="D378" s="10">
        <f>SUM(D379:D382)</f>
        <v>547.79999999999995</v>
      </c>
      <c r="E378" s="10">
        <f t="shared" ref="E378:F378" si="166">SUM(E379:E382)</f>
        <v>215.505</v>
      </c>
      <c r="F378" s="10">
        <f t="shared" si="166"/>
        <v>215.505</v>
      </c>
      <c r="G378" s="33">
        <f>IFERROR(F378/D378,0)</f>
        <v>0.39340087623220155</v>
      </c>
      <c r="H378" s="124" t="s">
        <v>294</v>
      </c>
      <c r="I378" s="122" t="s">
        <v>145</v>
      </c>
      <c r="J378" s="122" t="s">
        <v>81</v>
      </c>
      <c r="K378" s="129">
        <v>17</v>
      </c>
      <c r="L378" s="122">
        <v>17</v>
      </c>
      <c r="M378" s="122" t="s">
        <v>12</v>
      </c>
      <c r="N378" s="122" t="s">
        <v>84</v>
      </c>
      <c r="O378" s="124" t="s">
        <v>359</v>
      </c>
    </row>
    <row r="379" spans="1:15" outlineLevel="1" x14ac:dyDescent="0.25">
      <c r="A379" s="128"/>
      <c r="B379" s="125"/>
      <c r="C379" s="12" t="s">
        <v>11</v>
      </c>
      <c r="D379" s="10">
        <v>547.79999999999995</v>
      </c>
      <c r="E379" s="10">
        <v>215.505</v>
      </c>
      <c r="F379" s="10">
        <v>215.505</v>
      </c>
      <c r="G379" s="33">
        <f t="shared" ref="G379:G382" si="167">IFERROR(F379/D379,0)</f>
        <v>0.39340087623220155</v>
      </c>
      <c r="H379" s="125"/>
      <c r="I379" s="123"/>
      <c r="J379" s="123"/>
      <c r="K379" s="138"/>
      <c r="L379" s="123"/>
      <c r="M379" s="123"/>
      <c r="N379" s="123"/>
      <c r="O379" s="125"/>
    </row>
    <row r="380" spans="1:15" outlineLevel="1" x14ac:dyDescent="0.25">
      <c r="A380" s="128"/>
      <c r="B380" s="125"/>
      <c r="C380" s="12" t="s">
        <v>3</v>
      </c>
      <c r="D380" s="10">
        <v>0</v>
      </c>
      <c r="E380" s="10">
        <v>0</v>
      </c>
      <c r="F380" s="10">
        <v>0</v>
      </c>
      <c r="G380" s="33">
        <f t="shared" si="167"/>
        <v>0</v>
      </c>
      <c r="H380" s="125"/>
      <c r="I380" s="123"/>
      <c r="J380" s="123"/>
      <c r="K380" s="138"/>
      <c r="L380" s="123"/>
      <c r="M380" s="123"/>
      <c r="N380" s="123"/>
      <c r="O380" s="125"/>
    </row>
    <row r="381" spans="1:15" outlineLevel="1" x14ac:dyDescent="0.25">
      <c r="A381" s="128"/>
      <c r="B381" s="125"/>
      <c r="C381" s="12" t="s">
        <v>22</v>
      </c>
      <c r="D381" s="10">
        <v>0</v>
      </c>
      <c r="E381" s="10">
        <v>0</v>
      </c>
      <c r="F381" s="10">
        <v>0</v>
      </c>
      <c r="G381" s="33">
        <f t="shared" si="167"/>
        <v>0</v>
      </c>
      <c r="H381" s="125"/>
      <c r="I381" s="123"/>
      <c r="J381" s="123"/>
      <c r="K381" s="138"/>
      <c r="L381" s="123"/>
      <c r="M381" s="123"/>
      <c r="N381" s="123"/>
      <c r="O381" s="125"/>
    </row>
    <row r="382" spans="1:15" ht="99" customHeight="1" outlineLevel="1" x14ac:dyDescent="0.25">
      <c r="A382" s="128"/>
      <c r="B382" s="125"/>
      <c r="C382" s="12" t="s">
        <v>4</v>
      </c>
      <c r="D382" s="10">
        <v>0</v>
      </c>
      <c r="E382" s="10">
        <v>0</v>
      </c>
      <c r="F382" s="10">
        <v>0</v>
      </c>
      <c r="G382" s="33">
        <f t="shared" si="167"/>
        <v>0</v>
      </c>
      <c r="H382" s="126"/>
      <c r="I382" s="123"/>
      <c r="J382" s="123"/>
      <c r="K382" s="139"/>
      <c r="L382" s="123"/>
      <c r="M382" s="123"/>
      <c r="N382" s="123"/>
      <c r="O382" s="126"/>
    </row>
    <row r="383" spans="1:15" ht="25.5" customHeight="1" outlineLevel="1" x14ac:dyDescent="0.25">
      <c r="A383" s="38" t="s">
        <v>89</v>
      </c>
      <c r="B383" s="119" t="s">
        <v>297</v>
      </c>
      <c r="C383" s="120"/>
      <c r="D383" s="120"/>
      <c r="E383" s="120"/>
      <c r="F383" s="120"/>
      <c r="G383" s="120"/>
      <c r="H383" s="120"/>
      <c r="I383" s="120"/>
      <c r="J383" s="121"/>
      <c r="K383" s="39">
        <v>45672</v>
      </c>
      <c r="L383" s="36">
        <v>45645</v>
      </c>
      <c r="M383" s="35" t="s">
        <v>360</v>
      </c>
      <c r="N383" s="56" t="s">
        <v>156</v>
      </c>
      <c r="O383" s="37" t="s">
        <v>361</v>
      </c>
    </row>
    <row r="384" spans="1:15" ht="24" customHeight="1" outlineLevel="1" x14ac:dyDescent="0.25">
      <c r="A384" s="38" t="s">
        <v>188</v>
      </c>
      <c r="B384" s="119" t="s">
        <v>298</v>
      </c>
      <c r="C384" s="120"/>
      <c r="D384" s="120"/>
      <c r="E384" s="120"/>
      <c r="F384" s="120"/>
      <c r="G384" s="120"/>
      <c r="H384" s="120"/>
      <c r="I384" s="120"/>
      <c r="J384" s="121"/>
      <c r="K384" s="39">
        <v>45689</v>
      </c>
      <c r="L384" s="36">
        <v>45679</v>
      </c>
      <c r="M384" s="35" t="s">
        <v>360</v>
      </c>
      <c r="N384" s="56" t="s">
        <v>84</v>
      </c>
      <c r="O384" s="56" t="s">
        <v>98</v>
      </c>
    </row>
    <row r="385" spans="1:15" outlineLevel="1" x14ac:dyDescent="0.25">
      <c r="A385" s="127" t="s">
        <v>91</v>
      </c>
      <c r="B385" s="124" t="s">
        <v>299</v>
      </c>
      <c r="C385" s="12" t="s">
        <v>2</v>
      </c>
      <c r="D385" s="10">
        <f>SUM(D386:D389)</f>
        <v>2100</v>
      </c>
      <c r="E385" s="10">
        <f t="shared" ref="E385:F385" si="168">SUM(E386:E389)</f>
        <v>1050</v>
      </c>
      <c r="F385" s="10">
        <f t="shared" si="168"/>
        <v>1042.2</v>
      </c>
      <c r="G385" s="33">
        <f>IFERROR(F385/D385,0)</f>
        <v>0.49628571428571433</v>
      </c>
      <c r="H385" s="124" t="s">
        <v>300</v>
      </c>
      <c r="I385" s="122" t="s">
        <v>145</v>
      </c>
      <c r="J385" s="122" t="s">
        <v>81</v>
      </c>
      <c r="K385" s="129">
        <v>1</v>
      </c>
      <c r="L385" s="122" t="s">
        <v>12</v>
      </c>
      <c r="M385" s="122" t="s">
        <v>12</v>
      </c>
      <c r="N385" s="122" t="s">
        <v>155</v>
      </c>
      <c r="O385" s="124" t="s">
        <v>381</v>
      </c>
    </row>
    <row r="386" spans="1:15" outlineLevel="1" x14ac:dyDescent="0.25">
      <c r="A386" s="128"/>
      <c r="B386" s="125"/>
      <c r="C386" s="12" t="s">
        <v>11</v>
      </c>
      <c r="D386" s="10">
        <v>2100</v>
      </c>
      <c r="E386" s="10">
        <v>1050</v>
      </c>
      <c r="F386" s="10">
        <v>1042.2</v>
      </c>
      <c r="G386" s="33">
        <f t="shared" ref="G386:G389" si="169">IFERROR(F386/D386,0)</f>
        <v>0.49628571428571433</v>
      </c>
      <c r="H386" s="125"/>
      <c r="I386" s="123"/>
      <c r="J386" s="123"/>
      <c r="K386" s="138"/>
      <c r="L386" s="123"/>
      <c r="M386" s="123"/>
      <c r="N386" s="123"/>
      <c r="O386" s="125"/>
    </row>
    <row r="387" spans="1:15" outlineLevel="1" x14ac:dyDescent="0.25">
      <c r="A387" s="128"/>
      <c r="B387" s="125"/>
      <c r="C387" s="12" t="s">
        <v>3</v>
      </c>
      <c r="D387" s="10">
        <v>0</v>
      </c>
      <c r="E387" s="10">
        <v>0</v>
      </c>
      <c r="F387" s="10">
        <v>0</v>
      </c>
      <c r="G387" s="33">
        <f t="shared" si="169"/>
        <v>0</v>
      </c>
      <c r="H387" s="125"/>
      <c r="I387" s="123"/>
      <c r="J387" s="123"/>
      <c r="K387" s="138"/>
      <c r="L387" s="123"/>
      <c r="M387" s="123"/>
      <c r="N387" s="123"/>
      <c r="O387" s="125"/>
    </row>
    <row r="388" spans="1:15" outlineLevel="1" x14ac:dyDescent="0.25">
      <c r="A388" s="128"/>
      <c r="B388" s="125"/>
      <c r="C388" s="12" t="s">
        <v>22</v>
      </c>
      <c r="D388" s="10">
        <v>0</v>
      </c>
      <c r="E388" s="10">
        <v>0</v>
      </c>
      <c r="F388" s="10">
        <v>0</v>
      </c>
      <c r="G388" s="33">
        <f t="shared" si="169"/>
        <v>0</v>
      </c>
      <c r="H388" s="125"/>
      <c r="I388" s="123"/>
      <c r="J388" s="123"/>
      <c r="K388" s="138"/>
      <c r="L388" s="123"/>
      <c r="M388" s="123"/>
      <c r="N388" s="123"/>
      <c r="O388" s="125"/>
    </row>
    <row r="389" spans="1:15" ht="63" customHeight="1" outlineLevel="1" x14ac:dyDescent="0.25">
      <c r="A389" s="128"/>
      <c r="B389" s="125"/>
      <c r="C389" s="12" t="s">
        <v>4</v>
      </c>
      <c r="D389" s="10">
        <v>0</v>
      </c>
      <c r="E389" s="10">
        <v>0</v>
      </c>
      <c r="F389" s="10">
        <v>0</v>
      </c>
      <c r="G389" s="33">
        <f t="shared" si="169"/>
        <v>0</v>
      </c>
      <c r="H389" s="126"/>
      <c r="I389" s="123"/>
      <c r="J389" s="123"/>
      <c r="K389" s="139"/>
      <c r="L389" s="123"/>
      <c r="M389" s="123"/>
      <c r="N389" s="123"/>
      <c r="O389" s="126"/>
    </row>
    <row r="390" spans="1:15" ht="15" outlineLevel="1" x14ac:dyDescent="0.25">
      <c r="A390" s="38" t="s">
        <v>93</v>
      </c>
      <c r="B390" s="119" t="s">
        <v>301</v>
      </c>
      <c r="C390" s="120"/>
      <c r="D390" s="120"/>
      <c r="E390" s="120"/>
      <c r="F390" s="120"/>
      <c r="G390" s="120"/>
      <c r="H390" s="120"/>
      <c r="I390" s="120"/>
      <c r="J390" s="121"/>
      <c r="K390" s="39">
        <v>45689</v>
      </c>
      <c r="L390" s="36">
        <v>45684</v>
      </c>
      <c r="M390" s="35" t="s">
        <v>360</v>
      </c>
      <c r="N390" s="55" t="s">
        <v>156</v>
      </c>
      <c r="O390" s="51" t="s">
        <v>382</v>
      </c>
    </row>
    <row r="391" spans="1:15" ht="15" outlineLevel="1" x14ac:dyDescent="0.25">
      <c r="A391" s="38" t="s">
        <v>191</v>
      </c>
      <c r="B391" s="119" t="s">
        <v>302</v>
      </c>
      <c r="C391" s="120"/>
      <c r="D391" s="120"/>
      <c r="E391" s="120"/>
      <c r="F391" s="120"/>
      <c r="G391" s="120"/>
      <c r="H391" s="120"/>
      <c r="I391" s="120"/>
      <c r="J391" s="121"/>
      <c r="K391" s="39">
        <v>45748</v>
      </c>
      <c r="L391" s="36">
        <v>45728</v>
      </c>
      <c r="M391" s="35" t="s">
        <v>360</v>
      </c>
      <c r="N391" s="55" t="s">
        <v>257</v>
      </c>
      <c r="O391" s="51" t="s">
        <v>380</v>
      </c>
    </row>
    <row r="392" spans="1:15" ht="21" x14ac:dyDescent="0.25">
      <c r="A392" s="156" t="s">
        <v>20</v>
      </c>
      <c r="B392" s="158" t="s">
        <v>303</v>
      </c>
      <c r="C392" s="58" t="s">
        <v>2</v>
      </c>
      <c r="D392" s="59">
        <f>SUM(D393:D396)</f>
        <v>226332.04141000001</v>
      </c>
      <c r="E392" s="59">
        <f t="shared" ref="E392:F392" si="170">SUM(E393:E396)</f>
        <v>115264.55451999999</v>
      </c>
      <c r="F392" s="59">
        <f t="shared" si="170"/>
        <v>105904.05451999999</v>
      </c>
      <c r="G392" s="60">
        <f>IFERROR(F392/D392,0)</f>
        <v>0.46791454652306619</v>
      </c>
      <c r="H392" s="160" t="s">
        <v>12</v>
      </c>
      <c r="I392" s="161"/>
      <c r="J392" s="162"/>
      <c r="K392" s="61" t="s">
        <v>23</v>
      </c>
      <c r="L392" s="62">
        <f>SUM(L393:L396)</f>
        <v>6</v>
      </c>
      <c r="M392" s="307" t="s">
        <v>98</v>
      </c>
      <c r="N392" s="308"/>
      <c r="O392" s="309"/>
    </row>
    <row r="393" spans="1:15" ht="22.5" x14ac:dyDescent="0.25">
      <c r="A393" s="157"/>
      <c r="B393" s="159"/>
      <c r="C393" s="58" t="s">
        <v>11</v>
      </c>
      <c r="D393" s="59">
        <f>D399+D404+D409+D414+D420+D425</f>
        <v>226332.04141000001</v>
      </c>
      <c r="E393" s="59">
        <f t="shared" ref="E393:F393" si="171">E399+E404+E409+E414+E420+E425</f>
        <v>115264.55451999999</v>
      </c>
      <c r="F393" s="59">
        <f t="shared" si="171"/>
        <v>105904.05451999999</v>
      </c>
      <c r="G393" s="60">
        <f t="shared" ref="G393:G396" si="172">IFERROR(F393/D393,0)</f>
        <v>0.46791454652306619</v>
      </c>
      <c r="H393" s="163"/>
      <c r="I393" s="164"/>
      <c r="J393" s="165"/>
      <c r="K393" s="49" t="s">
        <v>49</v>
      </c>
      <c r="L393" s="50">
        <v>2</v>
      </c>
      <c r="M393" s="310"/>
      <c r="N393" s="311"/>
      <c r="O393" s="312"/>
    </row>
    <row r="394" spans="1:15" ht="22.5" x14ac:dyDescent="0.25">
      <c r="A394" s="157"/>
      <c r="B394" s="159"/>
      <c r="C394" s="58" t="s">
        <v>3</v>
      </c>
      <c r="D394" s="59">
        <f t="shared" ref="D394:F396" si="173">D400+D405+D410+D415+D421+D426</f>
        <v>0</v>
      </c>
      <c r="E394" s="59">
        <f t="shared" si="173"/>
        <v>0</v>
      </c>
      <c r="F394" s="59">
        <f t="shared" si="173"/>
        <v>0</v>
      </c>
      <c r="G394" s="60">
        <f t="shared" si="172"/>
        <v>0</v>
      </c>
      <c r="H394" s="163"/>
      <c r="I394" s="164"/>
      <c r="J394" s="165"/>
      <c r="K394" s="49" t="s">
        <v>50</v>
      </c>
      <c r="L394" s="50">
        <v>0</v>
      </c>
      <c r="M394" s="310"/>
      <c r="N394" s="311"/>
      <c r="O394" s="312"/>
    </row>
    <row r="395" spans="1:15" x14ac:dyDescent="0.25">
      <c r="A395" s="157"/>
      <c r="B395" s="159"/>
      <c r="C395" s="58" t="s">
        <v>22</v>
      </c>
      <c r="D395" s="59">
        <f t="shared" si="173"/>
        <v>0</v>
      </c>
      <c r="E395" s="59">
        <f t="shared" si="173"/>
        <v>0</v>
      </c>
      <c r="F395" s="59">
        <f t="shared" si="173"/>
        <v>0</v>
      </c>
      <c r="G395" s="60">
        <f t="shared" si="172"/>
        <v>0</v>
      </c>
      <c r="H395" s="163"/>
      <c r="I395" s="164"/>
      <c r="J395" s="165"/>
      <c r="K395" s="178" t="s">
        <v>51</v>
      </c>
      <c r="L395" s="180">
        <v>4</v>
      </c>
      <c r="M395" s="310"/>
      <c r="N395" s="311"/>
      <c r="O395" s="312"/>
    </row>
    <row r="396" spans="1:15" x14ac:dyDescent="0.25">
      <c r="A396" s="157"/>
      <c r="B396" s="159"/>
      <c r="C396" s="58" t="s">
        <v>4</v>
      </c>
      <c r="D396" s="59">
        <f t="shared" si="173"/>
        <v>0</v>
      </c>
      <c r="E396" s="59">
        <f t="shared" si="173"/>
        <v>0</v>
      </c>
      <c r="F396" s="59">
        <f t="shared" si="173"/>
        <v>0</v>
      </c>
      <c r="G396" s="60">
        <f t="shared" si="172"/>
        <v>0</v>
      </c>
      <c r="H396" s="166"/>
      <c r="I396" s="167"/>
      <c r="J396" s="168"/>
      <c r="K396" s="179"/>
      <c r="L396" s="181"/>
      <c r="M396" s="313"/>
      <c r="N396" s="314"/>
      <c r="O396" s="315"/>
    </row>
    <row r="397" spans="1:15" ht="27.75" customHeight="1" outlineLevel="1" x14ac:dyDescent="0.25">
      <c r="A397" s="52"/>
      <c r="B397" s="140" t="s">
        <v>304</v>
      </c>
      <c r="C397" s="141"/>
      <c r="D397" s="141"/>
      <c r="E397" s="141"/>
      <c r="F397" s="141"/>
      <c r="G397" s="142"/>
      <c r="H397" s="55" t="s">
        <v>12</v>
      </c>
      <c r="I397" s="55" t="s">
        <v>12</v>
      </c>
      <c r="J397" s="55" t="s">
        <v>12</v>
      </c>
      <c r="K397" s="53" t="s">
        <v>12</v>
      </c>
      <c r="L397" s="55" t="s">
        <v>12</v>
      </c>
      <c r="M397" s="55" t="s">
        <v>12</v>
      </c>
      <c r="N397" s="54" t="s">
        <v>12</v>
      </c>
      <c r="O397" s="55" t="s">
        <v>12</v>
      </c>
    </row>
    <row r="398" spans="1:15" outlineLevel="1" x14ac:dyDescent="0.25">
      <c r="A398" s="127" t="s">
        <v>5</v>
      </c>
      <c r="B398" s="124" t="s">
        <v>305</v>
      </c>
      <c r="C398" s="12" t="s">
        <v>2</v>
      </c>
      <c r="D398" s="10">
        <f>SUM(D399:D402)</f>
        <v>150533.70000000001</v>
      </c>
      <c r="E398" s="10">
        <f t="shared" ref="E398:F398" si="174">SUM(E399:E402)</f>
        <v>68300.298349999997</v>
      </c>
      <c r="F398" s="10">
        <f t="shared" si="174"/>
        <v>68300.298349999997</v>
      </c>
      <c r="G398" s="33">
        <f>IFERROR(F398/D398,0)</f>
        <v>0.45372098307555048</v>
      </c>
      <c r="H398" s="124" t="s">
        <v>306</v>
      </c>
      <c r="I398" s="122" t="s">
        <v>154</v>
      </c>
      <c r="J398" s="122" t="s">
        <v>12</v>
      </c>
      <c r="K398" s="129" t="s">
        <v>12</v>
      </c>
      <c r="L398" s="122" t="s">
        <v>12</v>
      </c>
      <c r="M398" s="122" t="s">
        <v>12</v>
      </c>
      <c r="N398" s="122" t="s">
        <v>12</v>
      </c>
      <c r="O398" s="124" t="s">
        <v>384</v>
      </c>
    </row>
    <row r="399" spans="1:15" outlineLevel="1" x14ac:dyDescent="0.25">
      <c r="A399" s="128"/>
      <c r="B399" s="125"/>
      <c r="C399" s="12" t="s">
        <v>11</v>
      </c>
      <c r="D399" s="10">
        <v>150533.70000000001</v>
      </c>
      <c r="E399" s="10">
        <v>68300.298349999997</v>
      </c>
      <c r="F399" s="10">
        <v>68300.298349999997</v>
      </c>
      <c r="G399" s="33">
        <f t="shared" ref="G399:G417" si="175">IFERROR(F399/D399,0)</f>
        <v>0.45372098307555048</v>
      </c>
      <c r="H399" s="125"/>
      <c r="I399" s="123"/>
      <c r="J399" s="123"/>
      <c r="K399" s="138"/>
      <c r="L399" s="123"/>
      <c r="M399" s="123"/>
      <c r="N399" s="123"/>
      <c r="O399" s="125"/>
    </row>
    <row r="400" spans="1:15" outlineLevel="1" x14ac:dyDescent="0.25">
      <c r="A400" s="128"/>
      <c r="B400" s="125"/>
      <c r="C400" s="12" t="s">
        <v>3</v>
      </c>
      <c r="D400" s="10">
        <v>0</v>
      </c>
      <c r="E400" s="10">
        <v>0</v>
      </c>
      <c r="F400" s="10">
        <v>0</v>
      </c>
      <c r="G400" s="33">
        <f t="shared" si="175"/>
        <v>0</v>
      </c>
      <c r="H400" s="125"/>
      <c r="I400" s="123"/>
      <c r="J400" s="123"/>
      <c r="K400" s="138"/>
      <c r="L400" s="123"/>
      <c r="M400" s="123"/>
      <c r="N400" s="123"/>
      <c r="O400" s="125"/>
    </row>
    <row r="401" spans="1:15" outlineLevel="1" x14ac:dyDescent="0.25">
      <c r="A401" s="128"/>
      <c r="B401" s="125"/>
      <c r="C401" s="12" t="s">
        <v>22</v>
      </c>
      <c r="D401" s="10">
        <v>0</v>
      </c>
      <c r="E401" s="10">
        <v>0</v>
      </c>
      <c r="F401" s="10">
        <v>0</v>
      </c>
      <c r="G401" s="33">
        <f t="shared" si="175"/>
        <v>0</v>
      </c>
      <c r="H401" s="125"/>
      <c r="I401" s="123"/>
      <c r="J401" s="123"/>
      <c r="K401" s="138"/>
      <c r="L401" s="123"/>
      <c r="M401" s="123"/>
      <c r="N401" s="123"/>
      <c r="O401" s="125"/>
    </row>
    <row r="402" spans="1:15" ht="31.5" customHeight="1" outlineLevel="1" x14ac:dyDescent="0.25">
      <c r="A402" s="128"/>
      <c r="B402" s="125"/>
      <c r="C402" s="12" t="s">
        <v>4</v>
      </c>
      <c r="D402" s="10">
        <v>0</v>
      </c>
      <c r="E402" s="10">
        <v>0</v>
      </c>
      <c r="F402" s="10">
        <v>0</v>
      </c>
      <c r="G402" s="33">
        <f t="shared" si="175"/>
        <v>0</v>
      </c>
      <c r="H402" s="126"/>
      <c r="I402" s="123"/>
      <c r="J402" s="123"/>
      <c r="K402" s="139"/>
      <c r="L402" s="123"/>
      <c r="M402" s="123"/>
      <c r="N402" s="123"/>
      <c r="O402" s="126"/>
    </row>
    <row r="403" spans="1:15" outlineLevel="1" x14ac:dyDescent="0.25">
      <c r="A403" s="127" t="s">
        <v>86</v>
      </c>
      <c r="B403" s="124" t="s">
        <v>307</v>
      </c>
      <c r="C403" s="12" t="s">
        <v>2</v>
      </c>
      <c r="D403" s="10">
        <f>SUM(D404:D407)</f>
        <v>47819.6</v>
      </c>
      <c r="E403" s="10">
        <f t="shared" ref="E403:F403" si="176">SUM(E404:E407)</f>
        <v>30900</v>
      </c>
      <c r="F403" s="10">
        <f t="shared" si="176"/>
        <v>21539.5</v>
      </c>
      <c r="G403" s="33">
        <f t="shared" si="175"/>
        <v>0.45043245865711967</v>
      </c>
      <c r="H403" s="124" t="s">
        <v>308</v>
      </c>
      <c r="I403" s="122" t="s">
        <v>154</v>
      </c>
      <c r="J403" s="122" t="s">
        <v>12</v>
      </c>
      <c r="K403" s="129" t="s">
        <v>12</v>
      </c>
      <c r="L403" s="122" t="s">
        <v>12</v>
      </c>
      <c r="M403" s="122" t="s">
        <v>12</v>
      </c>
      <c r="N403" s="122" t="s">
        <v>12</v>
      </c>
      <c r="O403" s="124" t="s">
        <v>383</v>
      </c>
    </row>
    <row r="404" spans="1:15" outlineLevel="1" x14ac:dyDescent="0.25">
      <c r="A404" s="128"/>
      <c r="B404" s="125"/>
      <c r="C404" s="12" t="s">
        <v>11</v>
      </c>
      <c r="D404" s="10">
        <v>47819.6</v>
      </c>
      <c r="E404" s="10">
        <v>30900</v>
      </c>
      <c r="F404" s="10">
        <v>21539.5</v>
      </c>
      <c r="G404" s="33">
        <f t="shared" si="175"/>
        <v>0.45043245865711967</v>
      </c>
      <c r="H404" s="125"/>
      <c r="I404" s="123"/>
      <c r="J404" s="123"/>
      <c r="K404" s="138"/>
      <c r="L404" s="123"/>
      <c r="M404" s="123"/>
      <c r="N404" s="123"/>
      <c r="O404" s="125"/>
    </row>
    <row r="405" spans="1:15" outlineLevel="1" x14ac:dyDescent="0.25">
      <c r="A405" s="128"/>
      <c r="B405" s="125"/>
      <c r="C405" s="12" t="s">
        <v>3</v>
      </c>
      <c r="D405" s="10">
        <v>0</v>
      </c>
      <c r="E405" s="10">
        <v>0</v>
      </c>
      <c r="F405" s="10">
        <v>0</v>
      </c>
      <c r="G405" s="33">
        <f t="shared" si="175"/>
        <v>0</v>
      </c>
      <c r="H405" s="125"/>
      <c r="I405" s="123"/>
      <c r="J405" s="123"/>
      <c r="K405" s="138"/>
      <c r="L405" s="123"/>
      <c r="M405" s="123"/>
      <c r="N405" s="123"/>
      <c r="O405" s="125"/>
    </row>
    <row r="406" spans="1:15" outlineLevel="1" x14ac:dyDescent="0.25">
      <c r="A406" s="128"/>
      <c r="B406" s="125"/>
      <c r="C406" s="12" t="s">
        <v>22</v>
      </c>
      <c r="D406" s="10">
        <v>0</v>
      </c>
      <c r="E406" s="10">
        <v>0</v>
      </c>
      <c r="F406" s="10">
        <v>0</v>
      </c>
      <c r="G406" s="33">
        <f t="shared" si="175"/>
        <v>0</v>
      </c>
      <c r="H406" s="125"/>
      <c r="I406" s="123"/>
      <c r="J406" s="123"/>
      <c r="K406" s="138"/>
      <c r="L406" s="123"/>
      <c r="M406" s="123"/>
      <c r="N406" s="123"/>
      <c r="O406" s="125"/>
    </row>
    <row r="407" spans="1:15" ht="22.5" customHeight="1" outlineLevel="1" x14ac:dyDescent="0.25">
      <c r="A407" s="128"/>
      <c r="B407" s="125"/>
      <c r="C407" s="12" t="s">
        <v>4</v>
      </c>
      <c r="D407" s="10">
        <v>0</v>
      </c>
      <c r="E407" s="10">
        <v>0</v>
      </c>
      <c r="F407" s="10">
        <v>0</v>
      </c>
      <c r="G407" s="33">
        <f t="shared" si="175"/>
        <v>0</v>
      </c>
      <c r="H407" s="126"/>
      <c r="I407" s="123"/>
      <c r="J407" s="123"/>
      <c r="K407" s="139"/>
      <c r="L407" s="123"/>
      <c r="M407" s="123"/>
      <c r="N407" s="123"/>
      <c r="O407" s="126"/>
    </row>
    <row r="408" spans="1:15" outlineLevel="1" x14ac:dyDescent="0.25">
      <c r="A408" s="127" t="s">
        <v>91</v>
      </c>
      <c r="B408" s="124" t="s">
        <v>309</v>
      </c>
      <c r="C408" s="12" t="s">
        <v>2</v>
      </c>
      <c r="D408" s="10">
        <f>SUM(D409:D412)</f>
        <v>6301.4414100000004</v>
      </c>
      <c r="E408" s="10">
        <f t="shared" ref="E408:F408" si="177">SUM(E409:E412)</f>
        <v>6301.4414100000004</v>
      </c>
      <c r="F408" s="10">
        <f t="shared" si="177"/>
        <v>6301.4414100000004</v>
      </c>
      <c r="G408" s="33">
        <f t="shared" si="175"/>
        <v>1</v>
      </c>
      <c r="H408" s="124" t="s">
        <v>310</v>
      </c>
      <c r="I408" s="122" t="s">
        <v>154</v>
      </c>
      <c r="J408" s="122" t="s">
        <v>12</v>
      </c>
      <c r="K408" s="129" t="s">
        <v>12</v>
      </c>
      <c r="L408" s="122" t="s">
        <v>12</v>
      </c>
      <c r="M408" s="122" t="s">
        <v>12</v>
      </c>
      <c r="N408" s="122" t="s">
        <v>12</v>
      </c>
      <c r="O408" s="124" t="s">
        <v>387</v>
      </c>
    </row>
    <row r="409" spans="1:15" outlineLevel="1" x14ac:dyDescent="0.25">
      <c r="A409" s="128"/>
      <c r="B409" s="125"/>
      <c r="C409" s="12" t="s">
        <v>11</v>
      </c>
      <c r="D409" s="10">
        <v>6301.4414100000004</v>
      </c>
      <c r="E409" s="10">
        <v>6301.4414100000004</v>
      </c>
      <c r="F409" s="10">
        <v>6301.4414100000004</v>
      </c>
      <c r="G409" s="33">
        <f t="shared" si="175"/>
        <v>1</v>
      </c>
      <c r="H409" s="125"/>
      <c r="I409" s="123"/>
      <c r="J409" s="123"/>
      <c r="K409" s="138"/>
      <c r="L409" s="123"/>
      <c r="M409" s="123"/>
      <c r="N409" s="123"/>
      <c r="O409" s="125"/>
    </row>
    <row r="410" spans="1:15" outlineLevel="1" x14ac:dyDescent="0.25">
      <c r="A410" s="128"/>
      <c r="B410" s="125"/>
      <c r="C410" s="12" t="s">
        <v>3</v>
      </c>
      <c r="D410" s="10">
        <v>0</v>
      </c>
      <c r="E410" s="10">
        <v>0</v>
      </c>
      <c r="F410" s="10">
        <v>0</v>
      </c>
      <c r="G410" s="33">
        <f t="shared" si="175"/>
        <v>0</v>
      </c>
      <c r="H410" s="125"/>
      <c r="I410" s="123"/>
      <c r="J410" s="123"/>
      <c r="K410" s="138"/>
      <c r="L410" s="123"/>
      <c r="M410" s="123"/>
      <c r="N410" s="123"/>
      <c r="O410" s="125"/>
    </row>
    <row r="411" spans="1:15" outlineLevel="1" x14ac:dyDescent="0.25">
      <c r="A411" s="128"/>
      <c r="B411" s="125"/>
      <c r="C411" s="12" t="s">
        <v>22</v>
      </c>
      <c r="D411" s="10">
        <v>0</v>
      </c>
      <c r="E411" s="10">
        <v>0</v>
      </c>
      <c r="F411" s="10">
        <v>0</v>
      </c>
      <c r="G411" s="33">
        <f t="shared" si="175"/>
        <v>0</v>
      </c>
      <c r="H411" s="125"/>
      <c r="I411" s="123"/>
      <c r="J411" s="123"/>
      <c r="K411" s="138"/>
      <c r="L411" s="123"/>
      <c r="M411" s="123"/>
      <c r="N411" s="123"/>
      <c r="O411" s="125"/>
    </row>
    <row r="412" spans="1:15" ht="51" customHeight="1" outlineLevel="1" x14ac:dyDescent="0.25">
      <c r="A412" s="128"/>
      <c r="B412" s="125"/>
      <c r="C412" s="12" t="s">
        <v>4</v>
      </c>
      <c r="D412" s="10">
        <v>0</v>
      </c>
      <c r="E412" s="10">
        <v>0</v>
      </c>
      <c r="F412" s="10">
        <v>0</v>
      </c>
      <c r="G412" s="33">
        <f t="shared" si="175"/>
        <v>0</v>
      </c>
      <c r="H412" s="126"/>
      <c r="I412" s="123"/>
      <c r="J412" s="123"/>
      <c r="K412" s="139"/>
      <c r="L412" s="123"/>
      <c r="M412" s="123"/>
      <c r="N412" s="123"/>
      <c r="O412" s="126"/>
    </row>
    <row r="413" spans="1:15" outlineLevel="1" x14ac:dyDescent="0.25">
      <c r="A413" s="127" t="s">
        <v>94</v>
      </c>
      <c r="B413" s="124" t="s">
        <v>311</v>
      </c>
      <c r="C413" s="12" t="s">
        <v>2</v>
      </c>
      <c r="D413" s="10">
        <f>SUM(D414:D417)</f>
        <v>20086.5</v>
      </c>
      <c r="E413" s="10">
        <f t="shared" ref="E413:F413" si="178">SUM(E414:E417)</f>
        <v>9200</v>
      </c>
      <c r="F413" s="10">
        <f t="shared" si="178"/>
        <v>9200</v>
      </c>
      <c r="G413" s="33">
        <f>IFERROR(F413/D413,0)</f>
        <v>0.4580190675329201</v>
      </c>
      <c r="H413" s="124" t="s">
        <v>312</v>
      </c>
      <c r="I413" s="122" t="s">
        <v>83</v>
      </c>
      <c r="J413" s="122" t="s">
        <v>103</v>
      </c>
      <c r="K413" s="129">
        <v>1</v>
      </c>
      <c r="L413" s="122" t="s">
        <v>12</v>
      </c>
      <c r="M413" s="122" t="s">
        <v>12</v>
      </c>
      <c r="N413" s="122" t="s">
        <v>155</v>
      </c>
      <c r="O413" s="129" t="s">
        <v>98</v>
      </c>
    </row>
    <row r="414" spans="1:15" outlineLevel="1" x14ac:dyDescent="0.25">
      <c r="A414" s="128"/>
      <c r="B414" s="125"/>
      <c r="C414" s="12" t="s">
        <v>11</v>
      </c>
      <c r="D414" s="10">
        <v>20086.5</v>
      </c>
      <c r="E414" s="10">
        <v>9200</v>
      </c>
      <c r="F414" s="10">
        <v>9200</v>
      </c>
      <c r="G414" s="33">
        <f t="shared" si="175"/>
        <v>0.4580190675329201</v>
      </c>
      <c r="H414" s="125"/>
      <c r="I414" s="123"/>
      <c r="J414" s="123"/>
      <c r="K414" s="138"/>
      <c r="L414" s="123"/>
      <c r="M414" s="123"/>
      <c r="N414" s="123"/>
      <c r="O414" s="130"/>
    </row>
    <row r="415" spans="1:15" outlineLevel="1" x14ac:dyDescent="0.25">
      <c r="A415" s="128"/>
      <c r="B415" s="125"/>
      <c r="C415" s="12" t="s">
        <v>3</v>
      </c>
      <c r="D415" s="10">
        <v>0</v>
      </c>
      <c r="E415" s="10">
        <v>0</v>
      </c>
      <c r="F415" s="10">
        <v>0</v>
      </c>
      <c r="G415" s="33">
        <f t="shared" si="175"/>
        <v>0</v>
      </c>
      <c r="H415" s="125"/>
      <c r="I415" s="123"/>
      <c r="J415" s="123"/>
      <c r="K415" s="138"/>
      <c r="L415" s="123"/>
      <c r="M415" s="123"/>
      <c r="N415" s="123"/>
      <c r="O415" s="130"/>
    </row>
    <row r="416" spans="1:15" outlineLevel="1" x14ac:dyDescent="0.25">
      <c r="A416" s="128"/>
      <c r="B416" s="125"/>
      <c r="C416" s="12" t="s">
        <v>22</v>
      </c>
      <c r="D416" s="10">
        <v>0</v>
      </c>
      <c r="E416" s="10">
        <v>0</v>
      </c>
      <c r="F416" s="10">
        <v>0</v>
      </c>
      <c r="G416" s="33">
        <f t="shared" si="175"/>
        <v>0</v>
      </c>
      <c r="H416" s="125"/>
      <c r="I416" s="123"/>
      <c r="J416" s="123"/>
      <c r="K416" s="138"/>
      <c r="L416" s="123"/>
      <c r="M416" s="123"/>
      <c r="N416" s="123"/>
      <c r="O416" s="130"/>
    </row>
    <row r="417" spans="1:15" ht="36.75" customHeight="1" outlineLevel="1" x14ac:dyDescent="0.25">
      <c r="A417" s="128"/>
      <c r="B417" s="125"/>
      <c r="C417" s="12" t="s">
        <v>4</v>
      </c>
      <c r="D417" s="10">
        <v>0</v>
      </c>
      <c r="E417" s="10">
        <v>0</v>
      </c>
      <c r="F417" s="10">
        <v>0</v>
      </c>
      <c r="G417" s="33">
        <f t="shared" si="175"/>
        <v>0</v>
      </c>
      <c r="H417" s="126"/>
      <c r="I417" s="123"/>
      <c r="J417" s="123"/>
      <c r="K417" s="139"/>
      <c r="L417" s="123"/>
      <c r="M417" s="123"/>
      <c r="N417" s="123"/>
      <c r="O417" s="131"/>
    </row>
    <row r="418" spans="1:15" ht="15" outlineLevel="1" x14ac:dyDescent="0.25">
      <c r="A418" s="38" t="s">
        <v>95</v>
      </c>
      <c r="B418" s="119" t="s">
        <v>313</v>
      </c>
      <c r="C418" s="120"/>
      <c r="D418" s="120"/>
      <c r="E418" s="120"/>
      <c r="F418" s="120"/>
      <c r="G418" s="120"/>
      <c r="H418" s="120"/>
      <c r="I418" s="120"/>
      <c r="J418" s="121"/>
      <c r="K418" s="39">
        <v>45689</v>
      </c>
      <c r="L418" s="36">
        <v>45670</v>
      </c>
      <c r="M418" s="35" t="s">
        <v>360</v>
      </c>
      <c r="N418" s="65" t="s">
        <v>257</v>
      </c>
      <c r="O418" s="51" t="s">
        <v>395</v>
      </c>
    </row>
    <row r="419" spans="1:15" outlineLevel="1" x14ac:dyDescent="0.25">
      <c r="A419" s="127" t="s">
        <v>101</v>
      </c>
      <c r="B419" s="124" t="s">
        <v>314</v>
      </c>
      <c r="C419" s="12" t="s">
        <v>2</v>
      </c>
      <c r="D419" s="10">
        <f>SUM(D420:D423)</f>
        <v>300</v>
      </c>
      <c r="E419" s="10">
        <f t="shared" ref="E419:F419" si="179">SUM(E420:E423)</f>
        <v>225.39475999999999</v>
      </c>
      <c r="F419" s="10">
        <f t="shared" si="179"/>
        <v>225.39475999999999</v>
      </c>
      <c r="G419" s="33">
        <f>IFERROR(F419/D419,0)</f>
        <v>0.75131586666666661</v>
      </c>
      <c r="H419" s="124" t="s">
        <v>315</v>
      </c>
      <c r="I419" s="122" t="s">
        <v>154</v>
      </c>
      <c r="J419" s="122" t="s">
        <v>12</v>
      </c>
      <c r="K419" s="129" t="s">
        <v>12</v>
      </c>
      <c r="L419" s="122" t="s">
        <v>12</v>
      </c>
      <c r="M419" s="122" t="s">
        <v>12</v>
      </c>
      <c r="N419" s="122" t="s">
        <v>12</v>
      </c>
      <c r="O419" s="129" t="s">
        <v>98</v>
      </c>
    </row>
    <row r="420" spans="1:15" outlineLevel="1" x14ac:dyDescent="0.25">
      <c r="A420" s="128"/>
      <c r="B420" s="125"/>
      <c r="C420" s="12" t="s">
        <v>11</v>
      </c>
      <c r="D420" s="10">
        <v>300</v>
      </c>
      <c r="E420" s="10">
        <v>225.39475999999999</v>
      </c>
      <c r="F420" s="10">
        <v>225.39475999999999</v>
      </c>
      <c r="G420" s="33">
        <f t="shared" ref="G420:G423" si="180">IFERROR(F420/D420,0)</f>
        <v>0.75131586666666661</v>
      </c>
      <c r="H420" s="125"/>
      <c r="I420" s="123"/>
      <c r="J420" s="123"/>
      <c r="K420" s="138"/>
      <c r="L420" s="123"/>
      <c r="M420" s="123"/>
      <c r="N420" s="123"/>
      <c r="O420" s="130"/>
    </row>
    <row r="421" spans="1:15" outlineLevel="1" x14ac:dyDescent="0.25">
      <c r="A421" s="128"/>
      <c r="B421" s="125"/>
      <c r="C421" s="12" t="s">
        <v>3</v>
      </c>
      <c r="D421" s="10">
        <v>0</v>
      </c>
      <c r="E421" s="10">
        <v>0</v>
      </c>
      <c r="F421" s="10">
        <v>0</v>
      </c>
      <c r="G421" s="33">
        <f t="shared" si="180"/>
        <v>0</v>
      </c>
      <c r="H421" s="125"/>
      <c r="I421" s="123"/>
      <c r="J421" s="123"/>
      <c r="K421" s="138"/>
      <c r="L421" s="123"/>
      <c r="M421" s="123"/>
      <c r="N421" s="123"/>
      <c r="O421" s="130"/>
    </row>
    <row r="422" spans="1:15" outlineLevel="1" x14ac:dyDescent="0.25">
      <c r="A422" s="128"/>
      <c r="B422" s="125"/>
      <c r="C422" s="12" t="s">
        <v>22</v>
      </c>
      <c r="D422" s="10">
        <v>0</v>
      </c>
      <c r="E422" s="10">
        <v>0</v>
      </c>
      <c r="F422" s="10">
        <v>0</v>
      </c>
      <c r="G422" s="33">
        <f t="shared" si="180"/>
        <v>0</v>
      </c>
      <c r="H422" s="125"/>
      <c r="I422" s="123"/>
      <c r="J422" s="123"/>
      <c r="K422" s="138"/>
      <c r="L422" s="123"/>
      <c r="M422" s="123"/>
      <c r="N422" s="123"/>
      <c r="O422" s="130"/>
    </row>
    <row r="423" spans="1:15" ht="46.5" customHeight="1" outlineLevel="1" x14ac:dyDescent="0.25">
      <c r="A423" s="128"/>
      <c r="B423" s="125"/>
      <c r="C423" s="12" t="s">
        <v>4</v>
      </c>
      <c r="D423" s="10">
        <v>0</v>
      </c>
      <c r="E423" s="10">
        <v>0</v>
      </c>
      <c r="F423" s="10">
        <v>0</v>
      </c>
      <c r="G423" s="33">
        <f t="shared" si="180"/>
        <v>0</v>
      </c>
      <c r="H423" s="126"/>
      <c r="I423" s="123"/>
      <c r="J423" s="123"/>
      <c r="K423" s="139"/>
      <c r="L423" s="123"/>
      <c r="M423" s="123"/>
      <c r="N423" s="123"/>
      <c r="O423" s="131"/>
    </row>
    <row r="424" spans="1:15" outlineLevel="1" x14ac:dyDescent="0.25">
      <c r="A424" s="127" t="s">
        <v>119</v>
      </c>
      <c r="B424" s="124" t="s">
        <v>316</v>
      </c>
      <c r="C424" s="12" t="s">
        <v>2</v>
      </c>
      <c r="D424" s="10">
        <f>SUM(D425:D428)</f>
        <v>1290.8</v>
      </c>
      <c r="E424" s="10">
        <f t="shared" ref="E424:F424" si="181">SUM(E425:E428)</f>
        <v>337.42</v>
      </c>
      <c r="F424" s="10">
        <f t="shared" si="181"/>
        <v>337.42</v>
      </c>
      <c r="G424" s="33">
        <f>IFERROR(F424/D424,0)</f>
        <v>0.26140378060117758</v>
      </c>
      <c r="H424" s="124" t="s">
        <v>317</v>
      </c>
      <c r="I424" s="122" t="s">
        <v>102</v>
      </c>
      <c r="J424" s="122" t="s">
        <v>103</v>
      </c>
      <c r="K424" s="129">
        <v>1</v>
      </c>
      <c r="L424" s="122" t="s">
        <v>12</v>
      </c>
      <c r="M424" s="122" t="s">
        <v>12</v>
      </c>
      <c r="N424" s="122" t="s">
        <v>129</v>
      </c>
      <c r="O424" s="124" t="s">
        <v>397</v>
      </c>
    </row>
    <row r="425" spans="1:15" outlineLevel="1" x14ac:dyDescent="0.25">
      <c r="A425" s="128"/>
      <c r="B425" s="125"/>
      <c r="C425" s="12" t="s">
        <v>11</v>
      </c>
      <c r="D425" s="10">
        <v>1290.8</v>
      </c>
      <c r="E425" s="10">
        <v>337.42</v>
      </c>
      <c r="F425" s="10">
        <v>337.42</v>
      </c>
      <c r="G425" s="33">
        <f t="shared" ref="G425:G428" si="182">IFERROR(F425/D425,0)</f>
        <v>0.26140378060117758</v>
      </c>
      <c r="H425" s="125"/>
      <c r="I425" s="123"/>
      <c r="J425" s="123"/>
      <c r="K425" s="138"/>
      <c r="L425" s="123"/>
      <c r="M425" s="123"/>
      <c r="N425" s="123"/>
      <c r="O425" s="125"/>
    </row>
    <row r="426" spans="1:15" outlineLevel="1" x14ac:dyDescent="0.25">
      <c r="A426" s="128"/>
      <c r="B426" s="125"/>
      <c r="C426" s="12" t="s">
        <v>3</v>
      </c>
      <c r="D426" s="10">
        <v>0</v>
      </c>
      <c r="E426" s="10">
        <v>0</v>
      </c>
      <c r="F426" s="10">
        <v>0</v>
      </c>
      <c r="G426" s="33">
        <f t="shared" si="182"/>
        <v>0</v>
      </c>
      <c r="H426" s="125"/>
      <c r="I426" s="123"/>
      <c r="J426" s="123"/>
      <c r="K426" s="138"/>
      <c r="L426" s="123"/>
      <c r="M426" s="123"/>
      <c r="N426" s="123"/>
      <c r="O426" s="125"/>
    </row>
    <row r="427" spans="1:15" outlineLevel="1" x14ac:dyDescent="0.25">
      <c r="A427" s="128"/>
      <c r="B427" s="125"/>
      <c r="C427" s="12" t="s">
        <v>22</v>
      </c>
      <c r="D427" s="10">
        <v>0</v>
      </c>
      <c r="E427" s="10">
        <v>0</v>
      </c>
      <c r="F427" s="10">
        <v>0</v>
      </c>
      <c r="G427" s="33">
        <f t="shared" si="182"/>
        <v>0</v>
      </c>
      <c r="H427" s="125"/>
      <c r="I427" s="123"/>
      <c r="J427" s="123"/>
      <c r="K427" s="138"/>
      <c r="L427" s="123"/>
      <c r="M427" s="123"/>
      <c r="N427" s="123"/>
      <c r="O427" s="125"/>
    </row>
    <row r="428" spans="1:15" outlineLevel="1" x14ac:dyDescent="0.25">
      <c r="A428" s="128"/>
      <c r="B428" s="125"/>
      <c r="C428" s="12" t="s">
        <v>4</v>
      </c>
      <c r="D428" s="10">
        <v>0</v>
      </c>
      <c r="E428" s="10">
        <v>0</v>
      </c>
      <c r="F428" s="10">
        <v>0</v>
      </c>
      <c r="G428" s="33">
        <f t="shared" si="182"/>
        <v>0</v>
      </c>
      <c r="H428" s="126"/>
      <c r="I428" s="123"/>
      <c r="J428" s="123"/>
      <c r="K428" s="139"/>
      <c r="L428" s="123"/>
      <c r="M428" s="123"/>
      <c r="N428" s="123"/>
      <c r="O428" s="126"/>
    </row>
    <row r="429" spans="1:15" ht="22.5" outlineLevel="1" x14ac:dyDescent="0.25">
      <c r="A429" s="38" t="s">
        <v>120</v>
      </c>
      <c r="B429" s="119" t="s">
        <v>318</v>
      </c>
      <c r="C429" s="120"/>
      <c r="D429" s="120"/>
      <c r="E429" s="120"/>
      <c r="F429" s="120"/>
      <c r="G429" s="120"/>
      <c r="H429" s="120"/>
      <c r="I429" s="120"/>
      <c r="J429" s="121"/>
      <c r="K429" s="39">
        <v>45731</v>
      </c>
      <c r="L429" s="36">
        <v>45713</v>
      </c>
      <c r="M429" s="35" t="s">
        <v>360</v>
      </c>
      <c r="N429" s="55" t="s">
        <v>252</v>
      </c>
      <c r="O429" s="51" t="s">
        <v>396</v>
      </c>
    </row>
    <row r="430" spans="1:15" ht="21" x14ac:dyDescent="0.25">
      <c r="A430" s="156" t="s">
        <v>325</v>
      </c>
      <c r="B430" s="158" t="s">
        <v>326</v>
      </c>
      <c r="C430" s="58" t="s">
        <v>2</v>
      </c>
      <c r="D430" s="59">
        <f>SUM(D431:D434)</f>
        <v>67543.600000000006</v>
      </c>
      <c r="E430" s="59">
        <f t="shared" ref="E430:F430" si="183">SUM(E431:E434)</f>
        <v>30852.087019999999</v>
      </c>
      <c r="F430" s="59">
        <f t="shared" si="183"/>
        <v>30852.087019999999</v>
      </c>
      <c r="G430" s="60">
        <f>IFERROR(F430/D430,0)</f>
        <v>0.45677291438419032</v>
      </c>
      <c r="H430" s="160" t="s">
        <v>12</v>
      </c>
      <c r="I430" s="161"/>
      <c r="J430" s="162"/>
      <c r="K430" s="61" t="s">
        <v>23</v>
      </c>
      <c r="L430" s="62">
        <f>SUM(L431:L434)</f>
        <v>1</v>
      </c>
      <c r="M430" s="307" t="s">
        <v>98</v>
      </c>
      <c r="N430" s="308"/>
      <c r="O430" s="309"/>
    </row>
    <row r="431" spans="1:15" ht="22.5" x14ac:dyDescent="0.25">
      <c r="A431" s="157"/>
      <c r="B431" s="159"/>
      <c r="C431" s="58" t="s">
        <v>11</v>
      </c>
      <c r="D431" s="59">
        <f>D437</f>
        <v>67543.600000000006</v>
      </c>
      <c r="E431" s="59">
        <f t="shared" ref="E431:F431" si="184">E437</f>
        <v>30852.087019999999</v>
      </c>
      <c r="F431" s="59">
        <f t="shared" si="184"/>
        <v>30852.087019999999</v>
      </c>
      <c r="G431" s="60">
        <f t="shared" ref="G431:G434" si="185">IFERROR(F431/D431,0)</f>
        <v>0.45677291438419032</v>
      </c>
      <c r="H431" s="163"/>
      <c r="I431" s="164"/>
      <c r="J431" s="165"/>
      <c r="K431" s="49" t="s">
        <v>49</v>
      </c>
      <c r="L431" s="50">
        <v>0</v>
      </c>
      <c r="M431" s="310"/>
      <c r="N431" s="311"/>
      <c r="O431" s="312"/>
    </row>
    <row r="432" spans="1:15" ht="22.5" x14ac:dyDescent="0.25">
      <c r="A432" s="157"/>
      <c r="B432" s="159"/>
      <c r="C432" s="58" t="s">
        <v>3</v>
      </c>
      <c r="D432" s="59">
        <f t="shared" ref="D432:F434" si="186">D438</f>
        <v>0</v>
      </c>
      <c r="E432" s="59">
        <f t="shared" si="186"/>
        <v>0</v>
      </c>
      <c r="F432" s="59">
        <f t="shared" si="186"/>
        <v>0</v>
      </c>
      <c r="G432" s="60">
        <f t="shared" si="185"/>
        <v>0</v>
      </c>
      <c r="H432" s="163"/>
      <c r="I432" s="164"/>
      <c r="J432" s="165"/>
      <c r="K432" s="49" t="s">
        <v>50</v>
      </c>
      <c r="L432" s="50">
        <v>0</v>
      </c>
      <c r="M432" s="310"/>
      <c r="N432" s="311"/>
      <c r="O432" s="312"/>
    </row>
    <row r="433" spans="1:15" x14ac:dyDescent="0.25">
      <c r="A433" s="157"/>
      <c r="B433" s="159"/>
      <c r="C433" s="58" t="s">
        <v>22</v>
      </c>
      <c r="D433" s="59">
        <f t="shared" si="186"/>
        <v>0</v>
      </c>
      <c r="E433" s="59">
        <f t="shared" si="186"/>
        <v>0</v>
      </c>
      <c r="F433" s="59">
        <f t="shared" si="186"/>
        <v>0</v>
      </c>
      <c r="G433" s="60">
        <f t="shared" si="185"/>
        <v>0</v>
      </c>
      <c r="H433" s="163"/>
      <c r="I433" s="164"/>
      <c r="J433" s="165"/>
      <c r="K433" s="178" t="s">
        <v>51</v>
      </c>
      <c r="L433" s="180">
        <v>1</v>
      </c>
      <c r="M433" s="310"/>
      <c r="N433" s="311"/>
      <c r="O433" s="312"/>
    </row>
    <row r="434" spans="1:15" x14ac:dyDescent="0.25">
      <c r="A434" s="157"/>
      <c r="B434" s="159"/>
      <c r="C434" s="58" t="s">
        <v>4</v>
      </c>
      <c r="D434" s="59">
        <f t="shared" si="186"/>
        <v>0</v>
      </c>
      <c r="E434" s="59">
        <f t="shared" si="186"/>
        <v>0</v>
      </c>
      <c r="F434" s="59">
        <f t="shared" si="186"/>
        <v>0</v>
      </c>
      <c r="G434" s="60">
        <f t="shared" si="185"/>
        <v>0</v>
      </c>
      <c r="H434" s="166"/>
      <c r="I434" s="167"/>
      <c r="J434" s="168"/>
      <c r="K434" s="179"/>
      <c r="L434" s="181"/>
      <c r="M434" s="313"/>
      <c r="N434" s="314"/>
      <c r="O434" s="315"/>
    </row>
    <row r="435" spans="1:15" ht="24.75" customHeight="1" outlineLevel="1" x14ac:dyDescent="0.25">
      <c r="A435" s="52"/>
      <c r="B435" s="140" t="s">
        <v>327</v>
      </c>
      <c r="C435" s="141"/>
      <c r="D435" s="141"/>
      <c r="E435" s="141"/>
      <c r="F435" s="141"/>
      <c r="G435" s="142"/>
      <c r="H435" s="55" t="s">
        <v>12</v>
      </c>
      <c r="I435" s="55" t="s">
        <v>12</v>
      </c>
      <c r="J435" s="55" t="s">
        <v>12</v>
      </c>
      <c r="K435" s="53" t="s">
        <v>12</v>
      </c>
      <c r="L435" s="55" t="s">
        <v>12</v>
      </c>
      <c r="M435" s="55" t="s">
        <v>12</v>
      </c>
      <c r="N435" s="54" t="s">
        <v>12</v>
      </c>
      <c r="O435" s="55" t="s">
        <v>12</v>
      </c>
    </row>
    <row r="436" spans="1:15" outlineLevel="1" x14ac:dyDescent="0.25">
      <c r="A436" s="127" t="s">
        <v>5</v>
      </c>
      <c r="B436" s="124" t="s">
        <v>328</v>
      </c>
      <c r="C436" s="12" t="s">
        <v>2</v>
      </c>
      <c r="D436" s="10">
        <f>SUM(D437:D440)</f>
        <v>67543.600000000006</v>
      </c>
      <c r="E436" s="10">
        <f t="shared" ref="E436:F436" si="187">SUM(E437:E440)</f>
        <v>30852.087019999999</v>
      </c>
      <c r="F436" s="10">
        <f t="shared" si="187"/>
        <v>30852.087019999999</v>
      </c>
      <c r="G436" s="33">
        <f>IFERROR(F436/D436,0)</f>
        <v>0.45677291438419032</v>
      </c>
      <c r="H436" s="124" t="s">
        <v>329</v>
      </c>
      <c r="I436" s="122" t="s">
        <v>154</v>
      </c>
      <c r="J436" s="122" t="s">
        <v>12</v>
      </c>
      <c r="K436" s="129" t="s">
        <v>12</v>
      </c>
      <c r="L436" s="122" t="s">
        <v>12</v>
      </c>
      <c r="M436" s="122" t="s">
        <v>12</v>
      </c>
      <c r="N436" s="122" t="s">
        <v>12</v>
      </c>
      <c r="O436" s="124" t="s">
        <v>385</v>
      </c>
    </row>
    <row r="437" spans="1:15" outlineLevel="1" x14ac:dyDescent="0.25">
      <c r="A437" s="128"/>
      <c r="B437" s="125"/>
      <c r="C437" s="12" t="s">
        <v>11</v>
      </c>
      <c r="D437" s="10">
        <v>67543.600000000006</v>
      </c>
      <c r="E437" s="10">
        <f>30852087.02/1000</f>
        <v>30852.087019999999</v>
      </c>
      <c r="F437" s="10">
        <f>E437</f>
        <v>30852.087019999999</v>
      </c>
      <c r="G437" s="33">
        <f t="shared" ref="G437:G440" si="188">IFERROR(F437/D437,0)</f>
        <v>0.45677291438419032</v>
      </c>
      <c r="H437" s="125"/>
      <c r="I437" s="123"/>
      <c r="J437" s="123"/>
      <c r="K437" s="138"/>
      <c r="L437" s="123"/>
      <c r="M437" s="123"/>
      <c r="N437" s="123"/>
      <c r="O437" s="125"/>
    </row>
    <row r="438" spans="1:15" outlineLevel="1" x14ac:dyDescent="0.25">
      <c r="A438" s="128"/>
      <c r="B438" s="125"/>
      <c r="C438" s="12" t="s">
        <v>3</v>
      </c>
      <c r="D438" s="10">
        <v>0</v>
      </c>
      <c r="E438" s="10">
        <v>0</v>
      </c>
      <c r="F438" s="10">
        <v>0</v>
      </c>
      <c r="G438" s="33">
        <f t="shared" si="188"/>
        <v>0</v>
      </c>
      <c r="H438" s="125"/>
      <c r="I438" s="123"/>
      <c r="J438" s="123"/>
      <c r="K438" s="138"/>
      <c r="L438" s="123"/>
      <c r="M438" s="123"/>
      <c r="N438" s="123"/>
      <c r="O438" s="125"/>
    </row>
    <row r="439" spans="1:15" ht="26.25" customHeight="1" outlineLevel="1" x14ac:dyDescent="0.25">
      <c r="A439" s="128"/>
      <c r="B439" s="125"/>
      <c r="C439" s="12" t="s">
        <v>22</v>
      </c>
      <c r="D439" s="10">
        <v>0</v>
      </c>
      <c r="E439" s="10">
        <v>0</v>
      </c>
      <c r="F439" s="10">
        <v>0</v>
      </c>
      <c r="G439" s="33">
        <f t="shared" si="188"/>
        <v>0</v>
      </c>
      <c r="H439" s="125"/>
      <c r="I439" s="123"/>
      <c r="J439" s="123"/>
      <c r="K439" s="138"/>
      <c r="L439" s="123"/>
      <c r="M439" s="123"/>
      <c r="N439" s="123"/>
      <c r="O439" s="125"/>
    </row>
    <row r="440" spans="1:15" outlineLevel="1" x14ac:dyDescent="0.25">
      <c r="A440" s="128"/>
      <c r="B440" s="125"/>
      <c r="C440" s="12" t="s">
        <v>4</v>
      </c>
      <c r="D440" s="10">
        <v>0</v>
      </c>
      <c r="E440" s="10">
        <v>0</v>
      </c>
      <c r="F440" s="10">
        <v>0</v>
      </c>
      <c r="G440" s="33">
        <f t="shared" si="188"/>
        <v>0</v>
      </c>
      <c r="H440" s="126"/>
      <c r="I440" s="123"/>
      <c r="J440" s="123"/>
      <c r="K440" s="139"/>
      <c r="L440" s="123"/>
      <c r="M440" s="123"/>
      <c r="N440" s="123"/>
      <c r="O440" s="126"/>
    </row>
    <row r="441" spans="1:15" x14ac:dyDescent="0.25">
      <c r="A441" s="300" t="s">
        <v>319</v>
      </c>
      <c r="B441" s="124" t="s">
        <v>322</v>
      </c>
      <c r="C441" s="12" t="s">
        <v>2</v>
      </c>
      <c r="D441" s="10">
        <f>SUM(D442:D445)</f>
        <v>9671.4000000000015</v>
      </c>
      <c r="E441" s="10">
        <f t="shared" ref="E441:F441" si="189">SUM(E442:E445)</f>
        <v>5500</v>
      </c>
      <c r="F441" s="10">
        <f t="shared" si="189"/>
        <v>5214.21</v>
      </c>
      <c r="G441" s="33">
        <f>IFERROR(F441/D441,0)</f>
        <v>0.53913704324089573</v>
      </c>
      <c r="H441" s="301" t="s">
        <v>436</v>
      </c>
      <c r="I441" s="302"/>
      <c r="J441" s="302"/>
      <c r="K441" s="291"/>
      <c r="L441" s="291"/>
      <c r="M441" s="291"/>
      <c r="N441" s="291"/>
      <c r="O441" s="292"/>
    </row>
    <row r="442" spans="1:15" x14ac:dyDescent="0.25">
      <c r="A442" s="300"/>
      <c r="B442" s="125"/>
      <c r="C442" s="12" t="s">
        <v>11</v>
      </c>
      <c r="D442" s="10">
        <v>773.7</v>
      </c>
      <c r="E442" s="10">
        <v>440</v>
      </c>
      <c r="F442" s="10">
        <v>417.13</v>
      </c>
      <c r="G442" s="33">
        <f t="shared" ref="G442:G460" si="190">IFERROR(F442/D442,0)</f>
        <v>0.53913661625953213</v>
      </c>
      <c r="H442" s="303"/>
      <c r="I442" s="304"/>
      <c r="J442" s="304"/>
      <c r="K442" s="294"/>
      <c r="L442" s="294"/>
      <c r="M442" s="294"/>
      <c r="N442" s="294"/>
      <c r="O442" s="295"/>
    </row>
    <row r="443" spans="1:15" x14ac:dyDescent="0.25">
      <c r="A443" s="300"/>
      <c r="B443" s="125"/>
      <c r="C443" s="12" t="s">
        <v>3</v>
      </c>
      <c r="D443" s="10">
        <v>8897.7000000000007</v>
      </c>
      <c r="E443" s="10">
        <v>5060</v>
      </c>
      <c r="F443" s="10">
        <v>4797.08</v>
      </c>
      <c r="G443" s="33">
        <f t="shared" si="190"/>
        <v>0.53913708036908414</v>
      </c>
      <c r="H443" s="303"/>
      <c r="I443" s="304"/>
      <c r="J443" s="304"/>
      <c r="K443" s="294"/>
      <c r="L443" s="294"/>
      <c r="M443" s="294"/>
      <c r="N443" s="294"/>
      <c r="O443" s="295"/>
    </row>
    <row r="444" spans="1:15" x14ac:dyDescent="0.25">
      <c r="A444" s="300"/>
      <c r="B444" s="125"/>
      <c r="C444" s="12" t="s">
        <v>22</v>
      </c>
      <c r="D444" s="10">
        <v>0</v>
      </c>
      <c r="E444" s="10">
        <v>0</v>
      </c>
      <c r="F444" s="10">
        <v>0</v>
      </c>
      <c r="G444" s="33">
        <f t="shared" si="190"/>
        <v>0</v>
      </c>
      <c r="H444" s="303"/>
      <c r="I444" s="304"/>
      <c r="J444" s="304"/>
      <c r="K444" s="294"/>
      <c r="L444" s="294"/>
      <c r="M444" s="294"/>
      <c r="N444" s="294"/>
      <c r="O444" s="295"/>
    </row>
    <row r="445" spans="1:15" ht="123.75" customHeight="1" x14ac:dyDescent="0.25">
      <c r="A445" s="300"/>
      <c r="B445" s="125"/>
      <c r="C445" s="12" t="s">
        <v>4</v>
      </c>
      <c r="D445" s="10">
        <v>0</v>
      </c>
      <c r="E445" s="10">
        <v>0</v>
      </c>
      <c r="F445" s="10">
        <v>0</v>
      </c>
      <c r="G445" s="33">
        <f t="shared" si="190"/>
        <v>0</v>
      </c>
      <c r="H445" s="305"/>
      <c r="I445" s="306"/>
      <c r="J445" s="306"/>
      <c r="K445" s="297"/>
      <c r="L445" s="297"/>
      <c r="M445" s="297"/>
      <c r="N445" s="297"/>
      <c r="O445" s="298"/>
    </row>
    <row r="446" spans="1:15" x14ac:dyDescent="0.25">
      <c r="A446" s="300" t="s">
        <v>47</v>
      </c>
      <c r="B446" s="124" t="s">
        <v>358</v>
      </c>
      <c r="C446" s="12" t="s">
        <v>2</v>
      </c>
      <c r="D446" s="10">
        <f>SUM(D447:D450)</f>
        <v>69754.599999999991</v>
      </c>
      <c r="E446" s="10">
        <f t="shared" ref="E446:F446" si="191">SUM(E447:E450)</f>
        <v>0</v>
      </c>
      <c r="F446" s="10">
        <f t="shared" si="191"/>
        <v>0</v>
      </c>
      <c r="G446" s="33">
        <f t="shared" si="190"/>
        <v>0</v>
      </c>
      <c r="H446" s="301" t="s">
        <v>364</v>
      </c>
      <c r="I446" s="302"/>
      <c r="J446" s="302"/>
      <c r="K446" s="291"/>
      <c r="L446" s="291"/>
      <c r="M446" s="291"/>
      <c r="N446" s="291"/>
      <c r="O446" s="292"/>
    </row>
    <row r="447" spans="1:15" x14ac:dyDescent="0.25">
      <c r="A447" s="300"/>
      <c r="B447" s="125"/>
      <c r="C447" s="12" t="s">
        <v>11</v>
      </c>
      <c r="D447" s="10">
        <v>5580.4</v>
      </c>
      <c r="E447" s="10">
        <v>0</v>
      </c>
      <c r="F447" s="10">
        <v>0</v>
      </c>
      <c r="G447" s="33">
        <f t="shared" si="190"/>
        <v>0</v>
      </c>
      <c r="H447" s="303"/>
      <c r="I447" s="304"/>
      <c r="J447" s="304"/>
      <c r="K447" s="294"/>
      <c r="L447" s="294"/>
      <c r="M447" s="294"/>
      <c r="N447" s="294"/>
      <c r="O447" s="295"/>
    </row>
    <row r="448" spans="1:15" x14ac:dyDescent="0.25">
      <c r="A448" s="300"/>
      <c r="B448" s="125"/>
      <c r="C448" s="12" t="s">
        <v>3</v>
      </c>
      <c r="D448" s="10">
        <v>64174.2</v>
      </c>
      <c r="E448" s="10">
        <v>0</v>
      </c>
      <c r="F448" s="10">
        <v>0</v>
      </c>
      <c r="G448" s="33">
        <f t="shared" si="190"/>
        <v>0</v>
      </c>
      <c r="H448" s="303"/>
      <c r="I448" s="304"/>
      <c r="J448" s="304"/>
      <c r="K448" s="294"/>
      <c r="L448" s="294"/>
      <c r="M448" s="294"/>
      <c r="N448" s="294"/>
      <c r="O448" s="295"/>
    </row>
    <row r="449" spans="1:15" x14ac:dyDescent="0.25">
      <c r="A449" s="300"/>
      <c r="B449" s="125"/>
      <c r="C449" s="12" t="s">
        <v>22</v>
      </c>
      <c r="D449" s="10">
        <v>0</v>
      </c>
      <c r="E449" s="10">
        <v>0</v>
      </c>
      <c r="F449" s="10">
        <v>0</v>
      </c>
      <c r="G449" s="33">
        <f t="shared" si="190"/>
        <v>0</v>
      </c>
      <c r="H449" s="303"/>
      <c r="I449" s="304"/>
      <c r="J449" s="304"/>
      <c r="K449" s="294"/>
      <c r="L449" s="294"/>
      <c r="M449" s="294"/>
      <c r="N449" s="294"/>
      <c r="O449" s="295"/>
    </row>
    <row r="450" spans="1:15" x14ac:dyDescent="0.25">
      <c r="A450" s="300"/>
      <c r="B450" s="125"/>
      <c r="C450" s="12" t="s">
        <v>4</v>
      </c>
      <c r="D450" s="10">
        <v>0</v>
      </c>
      <c r="E450" s="10">
        <v>0</v>
      </c>
      <c r="F450" s="10">
        <v>0</v>
      </c>
      <c r="G450" s="33">
        <f t="shared" si="190"/>
        <v>0</v>
      </c>
      <c r="H450" s="305"/>
      <c r="I450" s="306"/>
      <c r="J450" s="306"/>
      <c r="K450" s="297"/>
      <c r="L450" s="297"/>
      <c r="M450" s="297"/>
      <c r="N450" s="297"/>
      <c r="O450" s="298"/>
    </row>
    <row r="451" spans="1:15" x14ac:dyDescent="0.25">
      <c r="A451" s="300" t="s">
        <v>320</v>
      </c>
      <c r="B451" s="124" t="s">
        <v>323</v>
      </c>
      <c r="C451" s="12" t="s">
        <v>2</v>
      </c>
      <c r="D451" s="10">
        <f>SUM(D452:D455)</f>
        <v>0</v>
      </c>
      <c r="E451" s="10">
        <f t="shared" ref="E451:F451" si="192">SUM(E452:E455)</f>
        <v>0</v>
      </c>
      <c r="F451" s="10">
        <f t="shared" si="192"/>
        <v>0</v>
      </c>
      <c r="G451" s="33">
        <f t="shared" si="190"/>
        <v>0</v>
      </c>
      <c r="H451" s="301" t="s">
        <v>374</v>
      </c>
      <c r="I451" s="302"/>
      <c r="J451" s="302"/>
      <c r="K451" s="291"/>
      <c r="L451" s="291"/>
      <c r="M451" s="291"/>
      <c r="N451" s="291"/>
      <c r="O451" s="292"/>
    </row>
    <row r="452" spans="1:15" x14ac:dyDescent="0.25">
      <c r="A452" s="300"/>
      <c r="B452" s="125"/>
      <c r="C452" s="12" t="s">
        <v>11</v>
      </c>
      <c r="D452" s="10">
        <v>0</v>
      </c>
      <c r="E452" s="10">
        <v>0</v>
      </c>
      <c r="F452" s="10">
        <v>0</v>
      </c>
      <c r="G452" s="33">
        <f t="shared" si="190"/>
        <v>0</v>
      </c>
      <c r="H452" s="303"/>
      <c r="I452" s="304"/>
      <c r="J452" s="304"/>
      <c r="K452" s="294"/>
      <c r="L452" s="294"/>
      <c r="M452" s="294"/>
      <c r="N452" s="294"/>
      <c r="O452" s="295"/>
    </row>
    <row r="453" spans="1:15" x14ac:dyDescent="0.25">
      <c r="A453" s="300"/>
      <c r="B453" s="125"/>
      <c r="C453" s="12" t="s">
        <v>3</v>
      </c>
      <c r="D453" s="10">
        <v>0</v>
      </c>
      <c r="E453" s="10">
        <v>0</v>
      </c>
      <c r="F453" s="10">
        <v>0</v>
      </c>
      <c r="G453" s="33">
        <f t="shared" si="190"/>
        <v>0</v>
      </c>
      <c r="H453" s="303"/>
      <c r="I453" s="304"/>
      <c r="J453" s="304"/>
      <c r="K453" s="294"/>
      <c r="L453" s="294"/>
      <c r="M453" s="294"/>
      <c r="N453" s="294"/>
      <c r="O453" s="295"/>
    </row>
    <row r="454" spans="1:15" x14ac:dyDescent="0.25">
      <c r="A454" s="300"/>
      <c r="B454" s="125"/>
      <c r="C454" s="12" t="s">
        <v>22</v>
      </c>
      <c r="D454" s="10">
        <v>0</v>
      </c>
      <c r="E454" s="10">
        <v>0</v>
      </c>
      <c r="F454" s="10">
        <v>0</v>
      </c>
      <c r="G454" s="33">
        <f t="shared" si="190"/>
        <v>0</v>
      </c>
      <c r="H454" s="303"/>
      <c r="I454" s="304"/>
      <c r="J454" s="304"/>
      <c r="K454" s="294"/>
      <c r="L454" s="294"/>
      <c r="M454" s="294"/>
      <c r="N454" s="294"/>
      <c r="O454" s="295"/>
    </row>
    <row r="455" spans="1:15" ht="27" customHeight="1" x14ac:dyDescent="0.25">
      <c r="A455" s="300"/>
      <c r="B455" s="125"/>
      <c r="C455" s="12" t="s">
        <v>4</v>
      </c>
      <c r="D455" s="10">
        <v>0</v>
      </c>
      <c r="E455" s="10">
        <v>0</v>
      </c>
      <c r="F455" s="10">
        <v>0</v>
      </c>
      <c r="G455" s="33">
        <f t="shared" si="190"/>
        <v>0</v>
      </c>
      <c r="H455" s="305"/>
      <c r="I455" s="306"/>
      <c r="J455" s="306"/>
      <c r="K455" s="297"/>
      <c r="L455" s="297"/>
      <c r="M455" s="297"/>
      <c r="N455" s="297"/>
      <c r="O455" s="298"/>
    </row>
    <row r="456" spans="1:15" x14ac:dyDescent="0.25">
      <c r="A456" s="300" t="s">
        <v>321</v>
      </c>
      <c r="B456" s="124" t="s">
        <v>324</v>
      </c>
      <c r="C456" s="12" t="s">
        <v>2</v>
      </c>
      <c r="D456" s="10">
        <f>SUM(D457:D460)</f>
        <v>0</v>
      </c>
      <c r="E456" s="10">
        <f t="shared" ref="E456:F456" si="193">SUM(E457:E460)</f>
        <v>0</v>
      </c>
      <c r="F456" s="10">
        <f t="shared" si="193"/>
        <v>0</v>
      </c>
      <c r="G456" s="33">
        <f t="shared" si="190"/>
        <v>0</v>
      </c>
      <c r="H456" s="301" t="s">
        <v>423</v>
      </c>
      <c r="I456" s="302"/>
      <c r="J456" s="302"/>
      <c r="K456" s="291"/>
      <c r="L456" s="291"/>
      <c r="M456" s="291"/>
      <c r="N456" s="291"/>
      <c r="O456" s="292"/>
    </row>
    <row r="457" spans="1:15" x14ac:dyDescent="0.25">
      <c r="A457" s="300"/>
      <c r="B457" s="125"/>
      <c r="C457" s="12" t="s">
        <v>11</v>
      </c>
      <c r="D457" s="10">
        <v>0</v>
      </c>
      <c r="E457" s="10">
        <v>0</v>
      </c>
      <c r="F457" s="10">
        <v>0</v>
      </c>
      <c r="G457" s="33">
        <f t="shared" si="190"/>
        <v>0</v>
      </c>
      <c r="H457" s="303"/>
      <c r="I457" s="304"/>
      <c r="J457" s="304"/>
      <c r="K457" s="294"/>
      <c r="L457" s="294"/>
      <c r="M457" s="294"/>
      <c r="N457" s="294"/>
      <c r="O457" s="295"/>
    </row>
    <row r="458" spans="1:15" x14ac:dyDescent="0.25">
      <c r="A458" s="300"/>
      <c r="B458" s="125"/>
      <c r="C458" s="12" t="s">
        <v>3</v>
      </c>
      <c r="D458" s="10">
        <v>0</v>
      </c>
      <c r="E458" s="10">
        <v>0</v>
      </c>
      <c r="F458" s="10">
        <v>0</v>
      </c>
      <c r="G458" s="33">
        <f t="shared" si="190"/>
        <v>0</v>
      </c>
      <c r="H458" s="303"/>
      <c r="I458" s="304"/>
      <c r="J458" s="304"/>
      <c r="K458" s="294"/>
      <c r="L458" s="294"/>
      <c r="M458" s="294"/>
      <c r="N458" s="294"/>
      <c r="O458" s="295"/>
    </row>
    <row r="459" spans="1:15" x14ac:dyDescent="0.25">
      <c r="A459" s="300"/>
      <c r="B459" s="125"/>
      <c r="C459" s="12" t="s">
        <v>22</v>
      </c>
      <c r="D459" s="10">
        <v>0</v>
      </c>
      <c r="E459" s="10">
        <v>0</v>
      </c>
      <c r="F459" s="10">
        <v>0</v>
      </c>
      <c r="G459" s="33">
        <f t="shared" si="190"/>
        <v>0</v>
      </c>
      <c r="H459" s="303"/>
      <c r="I459" s="304"/>
      <c r="J459" s="304"/>
      <c r="K459" s="294"/>
      <c r="L459" s="294"/>
      <c r="M459" s="294"/>
      <c r="N459" s="294"/>
      <c r="O459" s="295"/>
    </row>
    <row r="460" spans="1:15" ht="64.5" customHeight="1" x14ac:dyDescent="0.25">
      <c r="A460" s="300"/>
      <c r="B460" s="126"/>
      <c r="C460" s="12" t="s">
        <v>4</v>
      </c>
      <c r="D460" s="10">
        <v>0</v>
      </c>
      <c r="E460" s="10">
        <v>0</v>
      </c>
      <c r="F460" s="10">
        <v>0</v>
      </c>
      <c r="G460" s="33">
        <f t="shared" si="190"/>
        <v>0</v>
      </c>
      <c r="H460" s="305"/>
      <c r="I460" s="306"/>
      <c r="J460" s="306"/>
      <c r="K460" s="297"/>
      <c r="L460" s="297"/>
      <c r="M460" s="297"/>
      <c r="N460" s="297"/>
      <c r="O460" s="298"/>
    </row>
    <row r="461" spans="1:15" ht="11.25" customHeight="1" x14ac:dyDescent="0.25">
      <c r="A461" s="13" t="s">
        <v>24</v>
      </c>
      <c r="B461" s="257" t="s">
        <v>32</v>
      </c>
      <c r="C461" s="257"/>
      <c r="D461" s="257"/>
      <c r="E461" s="257"/>
      <c r="F461" s="257"/>
      <c r="G461" s="257"/>
      <c r="H461" s="257"/>
      <c r="I461" s="257"/>
      <c r="J461" s="257"/>
      <c r="K461" s="257"/>
      <c r="L461" s="257"/>
      <c r="M461" s="257"/>
      <c r="N461" s="257"/>
      <c r="O461" s="257"/>
    </row>
    <row r="462" spans="1:15" ht="11.25" customHeight="1" x14ac:dyDescent="0.25">
      <c r="A462" s="13" t="s">
        <v>25</v>
      </c>
      <c r="B462" s="257" t="s">
        <v>39</v>
      </c>
      <c r="C462" s="257"/>
      <c r="D462" s="257"/>
      <c r="E462" s="257"/>
      <c r="F462" s="257"/>
      <c r="G462" s="257"/>
      <c r="H462" s="257"/>
      <c r="I462" s="257"/>
      <c r="J462" s="257"/>
      <c r="K462" s="257"/>
      <c r="L462" s="257"/>
      <c r="M462" s="257"/>
      <c r="N462" s="257"/>
      <c r="O462" s="257"/>
    </row>
    <row r="463" spans="1:15" ht="12" customHeight="1" x14ac:dyDescent="0.25">
      <c r="A463" s="13" t="s">
        <v>31</v>
      </c>
      <c r="B463" s="257" t="s">
        <v>40</v>
      </c>
      <c r="C463" s="257"/>
      <c r="D463" s="257"/>
      <c r="E463" s="257"/>
      <c r="F463" s="257"/>
      <c r="G463" s="257"/>
      <c r="H463" s="257"/>
      <c r="I463" s="257"/>
      <c r="J463" s="257"/>
      <c r="K463" s="257"/>
      <c r="L463" s="257"/>
      <c r="M463" s="257"/>
      <c r="N463" s="257"/>
      <c r="O463" s="257"/>
    </row>
    <row r="464" spans="1:15" ht="26.25" customHeight="1" x14ac:dyDescent="0.25">
      <c r="A464" s="13" t="s">
        <v>33</v>
      </c>
      <c r="B464" s="257" t="s">
        <v>390</v>
      </c>
      <c r="C464" s="257"/>
      <c r="D464" s="257"/>
      <c r="E464" s="257"/>
      <c r="F464" s="257"/>
      <c r="G464" s="257"/>
      <c r="H464" s="257"/>
      <c r="I464" s="257"/>
      <c r="J464" s="257"/>
      <c r="K464" s="257"/>
      <c r="L464" s="257"/>
      <c r="M464" s="257"/>
      <c r="N464" s="257"/>
      <c r="O464" s="257"/>
    </row>
    <row r="465" spans="1:15" ht="21.75" customHeight="1" x14ac:dyDescent="0.25">
      <c r="A465" s="13" t="s">
        <v>35</v>
      </c>
      <c r="B465" s="257" t="s">
        <v>389</v>
      </c>
      <c r="C465" s="257"/>
      <c r="D465" s="257"/>
      <c r="E465" s="257"/>
      <c r="F465" s="257"/>
      <c r="G465" s="257"/>
      <c r="H465" s="257"/>
      <c r="I465" s="257"/>
      <c r="J465" s="257"/>
      <c r="K465" s="257"/>
      <c r="L465" s="257"/>
      <c r="M465" s="257"/>
      <c r="N465" s="257"/>
      <c r="O465" s="257"/>
    </row>
    <row r="466" spans="1:15" x14ac:dyDescent="0.25">
      <c r="A466" s="13" t="s">
        <v>36</v>
      </c>
      <c r="B466" s="257" t="s">
        <v>43</v>
      </c>
      <c r="C466" s="257"/>
      <c r="D466" s="257"/>
      <c r="E466" s="257"/>
      <c r="F466" s="257"/>
      <c r="G466" s="257"/>
      <c r="H466" s="257"/>
      <c r="I466" s="257"/>
      <c r="J466" s="257"/>
      <c r="K466" s="257"/>
      <c r="L466" s="257"/>
      <c r="M466" s="257"/>
      <c r="N466" s="257"/>
      <c r="O466" s="257"/>
    </row>
    <row r="467" spans="1:15" ht="11.25" customHeight="1" x14ac:dyDescent="0.25">
      <c r="A467" s="13" t="s">
        <v>42</v>
      </c>
      <c r="B467" s="257" t="s">
        <v>48</v>
      </c>
      <c r="C467" s="257"/>
      <c r="D467" s="257"/>
      <c r="E467" s="257"/>
      <c r="F467" s="257"/>
      <c r="G467" s="257"/>
      <c r="H467" s="257"/>
      <c r="I467" s="257"/>
      <c r="J467" s="257"/>
      <c r="K467" s="257"/>
      <c r="L467" s="257"/>
      <c r="M467" s="257"/>
      <c r="N467" s="257"/>
      <c r="O467" s="257"/>
    </row>
    <row r="468" spans="1:15" ht="36.75" customHeight="1" x14ac:dyDescent="0.25">
      <c r="A468" s="13" t="s">
        <v>44</v>
      </c>
      <c r="B468" s="257" t="s">
        <v>388</v>
      </c>
      <c r="C468" s="257"/>
      <c r="D468" s="257"/>
      <c r="E468" s="257"/>
      <c r="F468" s="257"/>
      <c r="G468" s="257"/>
      <c r="H468" s="257"/>
      <c r="I468" s="257"/>
      <c r="J468" s="257"/>
      <c r="K468" s="257"/>
      <c r="L468" s="257"/>
      <c r="M468" s="257"/>
      <c r="N468" s="257"/>
      <c r="O468" s="257"/>
    </row>
    <row r="469" spans="1:15" x14ac:dyDescent="0.25">
      <c r="A469" s="13"/>
      <c r="B469" s="257"/>
      <c r="C469" s="257"/>
      <c r="D469" s="257"/>
      <c r="E469" s="257"/>
      <c r="F469" s="257"/>
      <c r="G469" s="257"/>
      <c r="H469" s="257"/>
      <c r="I469" s="257"/>
      <c r="J469" s="257"/>
      <c r="K469" s="257"/>
      <c r="L469" s="257"/>
      <c r="M469" s="257"/>
      <c r="N469" s="257"/>
      <c r="O469" s="257"/>
    </row>
    <row r="470" spans="1:15" x14ac:dyDescent="0.25">
      <c r="A470" s="13"/>
      <c r="B470" s="257"/>
      <c r="C470" s="257"/>
      <c r="D470" s="257"/>
      <c r="E470" s="257"/>
      <c r="F470" s="257"/>
      <c r="G470" s="257"/>
      <c r="H470" s="257"/>
      <c r="I470" s="257"/>
      <c r="J470" s="257"/>
      <c r="K470" s="257"/>
      <c r="L470" s="257"/>
      <c r="M470" s="257"/>
      <c r="N470" s="257"/>
      <c r="O470" s="257"/>
    </row>
    <row r="471" spans="1:15" x14ac:dyDescent="0.25">
      <c r="A471" s="13"/>
      <c r="B471" s="257"/>
      <c r="C471" s="257"/>
      <c r="D471" s="257"/>
      <c r="E471" s="257"/>
      <c r="F471" s="257"/>
      <c r="G471" s="257"/>
      <c r="H471" s="257"/>
      <c r="I471" s="257"/>
      <c r="J471" s="257"/>
      <c r="K471" s="257"/>
      <c r="L471" s="257"/>
      <c r="M471" s="257"/>
      <c r="N471" s="257"/>
      <c r="O471" s="257"/>
    </row>
  </sheetData>
  <mergeCells count="731">
    <mergeCell ref="N424:N428"/>
    <mergeCell ref="O424:O428"/>
    <mergeCell ref="K433:K434"/>
    <mergeCell ref="L433:L434"/>
    <mergeCell ref="B435:G435"/>
    <mergeCell ref="A436:A440"/>
    <mergeCell ref="B436:B440"/>
    <mergeCell ref="H436:H440"/>
    <mergeCell ref="A456:A460"/>
    <mergeCell ref="B456:B460"/>
    <mergeCell ref="H456:O460"/>
    <mergeCell ref="A446:A450"/>
    <mergeCell ref="B446:B450"/>
    <mergeCell ref="H446:O450"/>
    <mergeCell ref="A451:A455"/>
    <mergeCell ref="B451:B455"/>
    <mergeCell ref="H451:O455"/>
    <mergeCell ref="I436:I440"/>
    <mergeCell ref="J436:J440"/>
    <mergeCell ref="K436:K440"/>
    <mergeCell ref="L436:L440"/>
    <mergeCell ref="M436:M440"/>
    <mergeCell ref="N436:N440"/>
    <mergeCell ref="O436:O440"/>
    <mergeCell ref="B429:J429"/>
    <mergeCell ref="A430:A434"/>
    <mergeCell ref="B430:B434"/>
    <mergeCell ref="H430:J434"/>
    <mergeCell ref="M430:O434"/>
    <mergeCell ref="B418:J418"/>
    <mergeCell ref="A419:A423"/>
    <mergeCell ref="B419:B423"/>
    <mergeCell ref="H419:H423"/>
    <mergeCell ref="I419:I423"/>
    <mergeCell ref="J419:J423"/>
    <mergeCell ref="K419:K423"/>
    <mergeCell ref="L419:L423"/>
    <mergeCell ref="M419:M423"/>
    <mergeCell ref="N419:N423"/>
    <mergeCell ref="O419:O423"/>
    <mergeCell ref="A424:A428"/>
    <mergeCell ref="B424:B428"/>
    <mergeCell ref="H424:H428"/>
    <mergeCell ref="I424:I428"/>
    <mergeCell ref="J424:J428"/>
    <mergeCell ref="K424:K428"/>
    <mergeCell ref="L424:L428"/>
    <mergeCell ref="M424:M428"/>
    <mergeCell ref="M408:M412"/>
    <mergeCell ref="N408:N412"/>
    <mergeCell ref="O408:O412"/>
    <mergeCell ref="A413:A417"/>
    <mergeCell ref="B413:B417"/>
    <mergeCell ref="H413:H417"/>
    <mergeCell ref="I413:I417"/>
    <mergeCell ref="J413:J417"/>
    <mergeCell ref="K413:K417"/>
    <mergeCell ref="L413:L417"/>
    <mergeCell ref="M413:M417"/>
    <mergeCell ref="N413:N417"/>
    <mergeCell ref="O413:O417"/>
    <mergeCell ref="A408:A412"/>
    <mergeCell ref="B408:B412"/>
    <mergeCell ref="H408:H412"/>
    <mergeCell ref="I408:I412"/>
    <mergeCell ref="J408:J412"/>
    <mergeCell ref="K408:K412"/>
    <mergeCell ref="L408:L412"/>
    <mergeCell ref="N398:N402"/>
    <mergeCell ref="O398:O402"/>
    <mergeCell ref="A403:A407"/>
    <mergeCell ref="B403:B407"/>
    <mergeCell ref="H403:H407"/>
    <mergeCell ref="I403:I407"/>
    <mergeCell ref="J403:J407"/>
    <mergeCell ref="K403:K407"/>
    <mergeCell ref="L403:L407"/>
    <mergeCell ref="M403:M407"/>
    <mergeCell ref="N403:N407"/>
    <mergeCell ref="O403:O407"/>
    <mergeCell ref="B397:G397"/>
    <mergeCell ref="A398:A402"/>
    <mergeCell ref="B398:B402"/>
    <mergeCell ref="H398:H402"/>
    <mergeCell ref="I398:I402"/>
    <mergeCell ref="J398:J402"/>
    <mergeCell ref="K398:K402"/>
    <mergeCell ref="L398:L402"/>
    <mergeCell ref="M398:M402"/>
    <mergeCell ref="N385:N389"/>
    <mergeCell ref="O385:O389"/>
    <mergeCell ref="B390:J390"/>
    <mergeCell ref="B384:J384"/>
    <mergeCell ref="B391:J391"/>
    <mergeCell ref="A392:A396"/>
    <mergeCell ref="B392:B396"/>
    <mergeCell ref="H392:J396"/>
    <mergeCell ref="M392:O396"/>
    <mergeCell ref="K395:K396"/>
    <mergeCell ref="L395:L396"/>
    <mergeCell ref="B383:J383"/>
    <mergeCell ref="A385:A389"/>
    <mergeCell ref="B385:B389"/>
    <mergeCell ref="H385:H389"/>
    <mergeCell ref="I385:I389"/>
    <mergeCell ref="J385:J389"/>
    <mergeCell ref="K385:K389"/>
    <mergeCell ref="L385:L389"/>
    <mergeCell ref="M385:M389"/>
    <mergeCell ref="N372:N376"/>
    <mergeCell ref="O372:O376"/>
    <mergeCell ref="B377:J377"/>
    <mergeCell ref="A378:A382"/>
    <mergeCell ref="B378:B382"/>
    <mergeCell ref="H378:H382"/>
    <mergeCell ref="I378:I382"/>
    <mergeCell ref="J378:J382"/>
    <mergeCell ref="K378:K382"/>
    <mergeCell ref="L378:L382"/>
    <mergeCell ref="M378:M382"/>
    <mergeCell ref="N378:N382"/>
    <mergeCell ref="O378:O382"/>
    <mergeCell ref="B371:G371"/>
    <mergeCell ref="A372:A376"/>
    <mergeCell ref="B372:B376"/>
    <mergeCell ref="H372:H376"/>
    <mergeCell ref="I372:I376"/>
    <mergeCell ref="J372:J376"/>
    <mergeCell ref="K372:K376"/>
    <mergeCell ref="L372:L376"/>
    <mergeCell ref="M372:M376"/>
    <mergeCell ref="B363:J363"/>
    <mergeCell ref="B365:J365"/>
    <mergeCell ref="B364:J364"/>
    <mergeCell ref="A366:A370"/>
    <mergeCell ref="B366:B370"/>
    <mergeCell ref="H366:J370"/>
    <mergeCell ref="M366:O370"/>
    <mergeCell ref="K369:K370"/>
    <mergeCell ref="L369:L370"/>
    <mergeCell ref="O353:O357"/>
    <mergeCell ref="A358:A362"/>
    <mergeCell ref="B358:B362"/>
    <mergeCell ref="H358:H362"/>
    <mergeCell ref="I358:I362"/>
    <mergeCell ref="J358:J362"/>
    <mergeCell ref="K358:K362"/>
    <mergeCell ref="L358:L362"/>
    <mergeCell ref="M358:M362"/>
    <mergeCell ref="N358:N362"/>
    <mergeCell ref="O358:O362"/>
    <mergeCell ref="A353:A357"/>
    <mergeCell ref="B353:B357"/>
    <mergeCell ref="H353:H357"/>
    <mergeCell ref="I353:I357"/>
    <mergeCell ref="J353:J357"/>
    <mergeCell ref="K353:K357"/>
    <mergeCell ref="L353:L357"/>
    <mergeCell ref="M353:M357"/>
    <mergeCell ref="N353:N357"/>
    <mergeCell ref="B346:J346"/>
    <mergeCell ref="B347:J347"/>
    <mergeCell ref="A348:A352"/>
    <mergeCell ref="B348:B352"/>
    <mergeCell ref="H348:J352"/>
    <mergeCell ref="M348:O352"/>
    <mergeCell ref="K351:K352"/>
    <mergeCell ref="L351:L352"/>
    <mergeCell ref="N335:N339"/>
    <mergeCell ref="O335:O339"/>
    <mergeCell ref="B340:G340"/>
    <mergeCell ref="A341:A345"/>
    <mergeCell ref="B341:B345"/>
    <mergeCell ref="H341:H345"/>
    <mergeCell ref="I341:I345"/>
    <mergeCell ref="J341:J345"/>
    <mergeCell ref="K341:K345"/>
    <mergeCell ref="L341:L345"/>
    <mergeCell ref="M341:M345"/>
    <mergeCell ref="N341:N345"/>
    <mergeCell ref="O341:O345"/>
    <mergeCell ref="B334:G334"/>
    <mergeCell ref="A335:A339"/>
    <mergeCell ref="B335:B339"/>
    <mergeCell ref="H335:H339"/>
    <mergeCell ref="I335:I339"/>
    <mergeCell ref="J335:J339"/>
    <mergeCell ref="K335:K339"/>
    <mergeCell ref="L335:L339"/>
    <mergeCell ref="M335:M339"/>
    <mergeCell ref="N323:N327"/>
    <mergeCell ref="O323:O327"/>
    <mergeCell ref="B328:J328"/>
    <mergeCell ref="A329:A333"/>
    <mergeCell ref="B329:B333"/>
    <mergeCell ref="H329:J333"/>
    <mergeCell ref="M329:O333"/>
    <mergeCell ref="K332:K333"/>
    <mergeCell ref="L332:L333"/>
    <mergeCell ref="B322:G322"/>
    <mergeCell ref="A323:A327"/>
    <mergeCell ref="B323:B327"/>
    <mergeCell ref="H323:H327"/>
    <mergeCell ref="I323:I327"/>
    <mergeCell ref="J323:J327"/>
    <mergeCell ref="K323:K327"/>
    <mergeCell ref="L323:L327"/>
    <mergeCell ref="M323:M327"/>
    <mergeCell ref="N310:N314"/>
    <mergeCell ref="O310:O314"/>
    <mergeCell ref="B315:J315"/>
    <mergeCell ref="B316:J316"/>
    <mergeCell ref="A317:A321"/>
    <mergeCell ref="B317:B321"/>
    <mergeCell ref="H317:J321"/>
    <mergeCell ref="M317:O321"/>
    <mergeCell ref="K320:K321"/>
    <mergeCell ref="L320:L321"/>
    <mergeCell ref="B309:G309"/>
    <mergeCell ref="A310:A314"/>
    <mergeCell ref="B310:B314"/>
    <mergeCell ref="H310:H314"/>
    <mergeCell ref="I310:I314"/>
    <mergeCell ref="J310:J314"/>
    <mergeCell ref="K310:K314"/>
    <mergeCell ref="L310:L314"/>
    <mergeCell ref="M310:M314"/>
    <mergeCell ref="O295:O299"/>
    <mergeCell ref="B300:J300"/>
    <mergeCell ref="B303:J303"/>
    <mergeCell ref="B301:J301"/>
    <mergeCell ref="B302:J302"/>
    <mergeCell ref="A304:A308"/>
    <mergeCell ref="B304:B308"/>
    <mergeCell ref="H304:J308"/>
    <mergeCell ref="M304:O308"/>
    <mergeCell ref="K307:K308"/>
    <mergeCell ref="L307:L308"/>
    <mergeCell ref="A295:A299"/>
    <mergeCell ref="B295:B299"/>
    <mergeCell ref="H295:H299"/>
    <mergeCell ref="I295:I299"/>
    <mergeCell ref="J295:J299"/>
    <mergeCell ref="K295:K299"/>
    <mergeCell ref="L295:L299"/>
    <mergeCell ref="M295:M299"/>
    <mergeCell ref="N295:N299"/>
    <mergeCell ref="A289:A293"/>
    <mergeCell ref="B289:B293"/>
    <mergeCell ref="H289:J293"/>
    <mergeCell ref="M289:O293"/>
    <mergeCell ref="K292:K293"/>
    <mergeCell ref="L292:L293"/>
    <mergeCell ref="B294:G294"/>
    <mergeCell ref="O148:O152"/>
    <mergeCell ref="A130:A134"/>
    <mergeCell ref="B130:B134"/>
    <mergeCell ref="H130:H134"/>
    <mergeCell ref="I130:I134"/>
    <mergeCell ref="J130:J134"/>
    <mergeCell ref="K130:K134"/>
    <mergeCell ref="L130:L134"/>
    <mergeCell ref="M130:M134"/>
    <mergeCell ref="N130:N134"/>
    <mergeCell ref="O130:O134"/>
    <mergeCell ref="B135:J135"/>
    <mergeCell ref="O142:O146"/>
    <mergeCell ref="B147:J147"/>
    <mergeCell ref="A142:A146"/>
    <mergeCell ref="B142:B146"/>
    <mergeCell ref="H142:H146"/>
    <mergeCell ref="A148:A152"/>
    <mergeCell ref="B148:B152"/>
    <mergeCell ref="H148:H152"/>
    <mergeCell ref="I148:I152"/>
    <mergeCell ref="J148:J152"/>
    <mergeCell ref="K148:K152"/>
    <mergeCell ref="L148:L152"/>
    <mergeCell ref="M148:M152"/>
    <mergeCell ref="N148:N152"/>
    <mergeCell ref="N106:N110"/>
    <mergeCell ref="O106:O110"/>
    <mergeCell ref="B111:J111"/>
    <mergeCell ref="I142:I146"/>
    <mergeCell ref="J142:J146"/>
    <mergeCell ref="K142:K146"/>
    <mergeCell ref="L142:L146"/>
    <mergeCell ref="M142:M146"/>
    <mergeCell ref="N142:N146"/>
    <mergeCell ref="H106:H110"/>
    <mergeCell ref="I106:I110"/>
    <mergeCell ref="J106:J110"/>
    <mergeCell ref="K106:K110"/>
    <mergeCell ref="L106:L110"/>
    <mergeCell ref="M106:M110"/>
    <mergeCell ref="J112:J116"/>
    <mergeCell ref="K112:K116"/>
    <mergeCell ref="L112:L116"/>
    <mergeCell ref="M112:M116"/>
    <mergeCell ref="L58:L62"/>
    <mergeCell ref="A46:A47"/>
    <mergeCell ref="A441:A445"/>
    <mergeCell ref="H441:O445"/>
    <mergeCell ref="B441:B445"/>
    <mergeCell ref="B50:G51"/>
    <mergeCell ref="M58:M62"/>
    <mergeCell ref="M52:O56"/>
    <mergeCell ref="N58:N62"/>
    <mergeCell ref="O58:O62"/>
    <mergeCell ref="H100:J104"/>
    <mergeCell ref="M100:O104"/>
    <mergeCell ref="K103:K104"/>
    <mergeCell ref="L103:L104"/>
    <mergeCell ref="B105:G105"/>
    <mergeCell ref="A112:A116"/>
    <mergeCell ref="B112:B116"/>
    <mergeCell ref="H112:H116"/>
    <mergeCell ref="I112:I116"/>
    <mergeCell ref="N118:N122"/>
    <mergeCell ref="O118:O122"/>
    <mergeCell ref="B123:J123"/>
    <mergeCell ref="A106:A110"/>
    <mergeCell ref="B106:B110"/>
    <mergeCell ref="B471:O471"/>
    <mergeCell ref="B468:O468"/>
    <mergeCell ref="B470:O470"/>
    <mergeCell ref="B462:O462"/>
    <mergeCell ref="B463:O463"/>
    <mergeCell ref="B464:O464"/>
    <mergeCell ref="B465:O465"/>
    <mergeCell ref="B467:O467"/>
    <mergeCell ref="B466:O466"/>
    <mergeCell ref="A16:A20"/>
    <mergeCell ref="B16:B20"/>
    <mergeCell ref="H16:J20"/>
    <mergeCell ref="M16:O20"/>
    <mergeCell ref="K19:K20"/>
    <mergeCell ref="L19:L20"/>
    <mergeCell ref="A11:A15"/>
    <mergeCell ref="B11:B15"/>
    <mergeCell ref="H11:J15"/>
    <mergeCell ref="M11:O15"/>
    <mergeCell ref="K14:K15"/>
    <mergeCell ref="L14:L15"/>
    <mergeCell ref="A2:O2"/>
    <mergeCell ref="B58:B62"/>
    <mergeCell ref="A58:A62"/>
    <mergeCell ref="B52:B56"/>
    <mergeCell ref="A3:A4"/>
    <mergeCell ref="B3:B4"/>
    <mergeCell ref="A6:A10"/>
    <mergeCell ref="C3:G3"/>
    <mergeCell ref="H3:H4"/>
    <mergeCell ref="H6:J10"/>
    <mergeCell ref="J3:J4"/>
    <mergeCell ref="N3:N4"/>
    <mergeCell ref="I3:I4"/>
    <mergeCell ref="B41:B45"/>
    <mergeCell ref="K3:L3"/>
    <mergeCell ref="B6:B10"/>
    <mergeCell ref="M3:M4"/>
    <mergeCell ref="M6:O10"/>
    <mergeCell ref="M41:O45"/>
    <mergeCell ref="O3:O4"/>
    <mergeCell ref="K9:K10"/>
    <mergeCell ref="L9:L10"/>
    <mergeCell ref="K44:K45"/>
    <mergeCell ref="L44:L45"/>
    <mergeCell ref="L55:L56"/>
    <mergeCell ref="B469:O469"/>
    <mergeCell ref="N46:N51"/>
    <mergeCell ref="B461:O461"/>
    <mergeCell ref="B57:G57"/>
    <mergeCell ref="B46:G47"/>
    <mergeCell ref="J58:J62"/>
    <mergeCell ref="H58:H62"/>
    <mergeCell ref="H52:J56"/>
    <mergeCell ref="I58:I62"/>
    <mergeCell ref="B49:G49"/>
    <mergeCell ref="B48:G48"/>
    <mergeCell ref="B69:J69"/>
    <mergeCell ref="B70:B74"/>
    <mergeCell ref="B63:J63"/>
    <mergeCell ref="L64:L68"/>
    <mergeCell ref="M64:M68"/>
    <mergeCell ref="N64:N68"/>
    <mergeCell ref="K55:K56"/>
    <mergeCell ref="O64:O68"/>
    <mergeCell ref="H70:H74"/>
    <mergeCell ref="I70:I74"/>
    <mergeCell ref="J70:J74"/>
    <mergeCell ref="K70:K74"/>
    <mergeCell ref="K29:K30"/>
    <mergeCell ref="L29:L30"/>
    <mergeCell ref="A21:A25"/>
    <mergeCell ref="B21:B25"/>
    <mergeCell ref="H21:J25"/>
    <mergeCell ref="M21:O25"/>
    <mergeCell ref="K24:K25"/>
    <mergeCell ref="L24:L25"/>
    <mergeCell ref="M36:O40"/>
    <mergeCell ref="K39:K40"/>
    <mergeCell ref="L39:L40"/>
    <mergeCell ref="A31:A35"/>
    <mergeCell ref="B31:B35"/>
    <mergeCell ref="H31:J35"/>
    <mergeCell ref="M31:O35"/>
    <mergeCell ref="K34:K35"/>
    <mergeCell ref="L34:L35"/>
    <mergeCell ref="A26:A30"/>
    <mergeCell ref="B26:B30"/>
    <mergeCell ref="H26:J30"/>
    <mergeCell ref="M26:O30"/>
    <mergeCell ref="A64:A68"/>
    <mergeCell ref="B64:B68"/>
    <mergeCell ref="H64:H68"/>
    <mergeCell ref="I64:I68"/>
    <mergeCell ref="J64:J68"/>
    <mergeCell ref="K64:K68"/>
    <mergeCell ref="A36:A40"/>
    <mergeCell ref="B36:B40"/>
    <mergeCell ref="H36:J40"/>
    <mergeCell ref="A52:A56"/>
    <mergeCell ref="H41:J45"/>
    <mergeCell ref="A41:A45"/>
    <mergeCell ref="K58:K62"/>
    <mergeCell ref="M82:O86"/>
    <mergeCell ref="K85:K86"/>
    <mergeCell ref="L85:L86"/>
    <mergeCell ref="B87:G87"/>
    <mergeCell ref="B81:J81"/>
    <mergeCell ref="A82:A86"/>
    <mergeCell ref="B82:B86"/>
    <mergeCell ref="H82:J86"/>
    <mergeCell ref="N70:N74"/>
    <mergeCell ref="O70:O74"/>
    <mergeCell ref="B75:J75"/>
    <mergeCell ref="A76:A80"/>
    <mergeCell ref="B76:B80"/>
    <mergeCell ref="H76:H80"/>
    <mergeCell ref="I76:I80"/>
    <mergeCell ref="J76:J80"/>
    <mergeCell ref="K76:K80"/>
    <mergeCell ref="L76:L80"/>
    <mergeCell ref="M76:M80"/>
    <mergeCell ref="N76:N80"/>
    <mergeCell ref="O76:O80"/>
    <mergeCell ref="A70:A74"/>
    <mergeCell ref="L70:L74"/>
    <mergeCell ref="M70:M74"/>
    <mergeCell ref="K88:K92"/>
    <mergeCell ref="L88:L92"/>
    <mergeCell ref="M88:M92"/>
    <mergeCell ref="N88:N92"/>
    <mergeCell ref="O88:O92"/>
    <mergeCell ref="A88:A92"/>
    <mergeCell ref="B88:B92"/>
    <mergeCell ref="H88:H92"/>
    <mergeCell ref="I88:I92"/>
    <mergeCell ref="J88:J92"/>
    <mergeCell ref="K94:K98"/>
    <mergeCell ref="L94:L98"/>
    <mergeCell ref="M94:M98"/>
    <mergeCell ref="N94:N98"/>
    <mergeCell ref="O94:O98"/>
    <mergeCell ref="B93:J93"/>
    <mergeCell ref="A94:A98"/>
    <mergeCell ref="B94:B98"/>
    <mergeCell ref="H94:H98"/>
    <mergeCell ref="I94:I98"/>
    <mergeCell ref="J94:J98"/>
    <mergeCell ref="B99:J99"/>
    <mergeCell ref="A100:A104"/>
    <mergeCell ref="B100:B104"/>
    <mergeCell ref="K124:K128"/>
    <mergeCell ref="L124:L128"/>
    <mergeCell ref="M124:M128"/>
    <mergeCell ref="N124:N128"/>
    <mergeCell ref="O124:O128"/>
    <mergeCell ref="A124:A128"/>
    <mergeCell ref="B124:B128"/>
    <mergeCell ref="H124:H128"/>
    <mergeCell ref="I124:I128"/>
    <mergeCell ref="J124:J128"/>
    <mergeCell ref="N112:N116"/>
    <mergeCell ref="O112:O116"/>
    <mergeCell ref="B117:J117"/>
    <mergeCell ref="A118:A122"/>
    <mergeCell ref="B118:B122"/>
    <mergeCell ref="H118:H122"/>
    <mergeCell ref="I118:I122"/>
    <mergeCell ref="J118:J122"/>
    <mergeCell ref="K118:K122"/>
    <mergeCell ref="L118:L122"/>
    <mergeCell ref="M118:M122"/>
    <mergeCell ref="B159:J159"/>
    <mergeCell ref="K154:K158"/>
    <mergeCell ref="L154:L158"/>
    <mergeCell ref="M154:M158"/>
    <mergeCell ref="N154:N158"/>
    <mergeCell ref="O154:O158"/>
    <mergeCell ref="B129:J129"/>
    <mergeCell ref="A154:A158"/>
    <mergeCell ref="B154:B158"/>
    <mergeCell ref="H154:H158"/>
    <mergeCell ref="I154:I158"/>
    <mergeCell ref="J154:J158"/>
    <mergeCell ref="B153:J153"/>
    <mergeCell ref="A136:A140"/>
    <mergeCell ref="B136:B140"/>
    <mergeCell ref="H136:H140"/>
    <mergeCell ref="I136:I140"/>
    <mergeCell ref="J136:J140"/>
    <mergeCell ref="K136:K140"/>
    <mergeCell ref="L136:L140"/>
    <mergeCell ref="M136:M140"/>
    <mergeCell ref="N136:N140"/>
    <mergeCell ref="O136:O140"/>
    <mergeCell ref="B141:J141"/>
    <mergeCell ref="A160:A164"/>
    <mergeCell ref="B160:B164"/>
    <mergeCell ref="H160:J164"/>
    <mergeCell ref="M160:O164"/>
    <mergeCell ref="K163:K164"/>
    <mergeCell ref="L163:L164"/>
    <mergeCell ref="A172:A176"/>
    <mergeCell ref="B172:B176"/>
    <mergeCell ref="H172:H176"/>
    <mergeCell ref="I172:I176"/>
    <mergeCell ref="J172:J176"/>
    <mergeCell ref="K172:K176"/>
    <mergeCell ref="L172:L176"/>
    <mergeCell ref="M172:M176"/>
    <mergeCell ref="N172:N176"/>
    <mergeCell ref="O172:O176"/>
    <mergeCell ref="B177:J177"/>
    <mergeCell ref="A178:A182"/>
    <mergeCell ref="B178:B182"/>
    <mergeCell ref="H178:H182"/>
    <mergeCell ref="I178:I182"/>
    <mergeCell ref="J178:J182"/>
    <mergeCell ref="K178:K182"/>
    <mergeCell ref="L178:L182"/>
    <mergeCell ref="M178:M182"/>
    <mergeCell ref="O178:O182"/>
    <mergeCell ref="B183:J183"/>
    <mergeCell ref="A184:A188"/>
    <mergeCell ref="B184:B188"/>
    <mergeCell ref="H184:H188"/>
    <mergeCell ref="I184:I188"/>
    <mergeCell ref="J184:J188"/>
    <mergeCell ref="K184:K188"/>
    <mergeCell ref="L184:L188"/>
    <mergeCell ref="M184:M188"/>
    <mergeCell ref="N184:N188"/>
    <mergeCell ref="O184:O188"/>
    <mergeCell ref="A190:A194"/>
    <mergeCell ref="B190:B194"/>
    <mergeCell ref="H190:H194"/>
    <mergeCell ref="I190:I194"/>
    <mergeCell ref="J190:J194"/>
    <mergeCell ref="K190:K194"/>
    <mergeCell ref="L190:L194"/>
    <mergeCell ref="M190:M194"/>
    <mergeCell ref="N178:N182"/>
    <mergeCell ref="B201:J201"/>
    <mergeCell ref="B165:G171"/>
    <mergeCell ref="A165:A171"/>
    <mergeCell ref="N165:N171"/>
    <mergeCell ref="A202:A206"/>
    <mergeCell ref="B202:B206"/>
    <mergeCell ref="H202:J206"/>
    <mergeCell ref="M202:O206"/>
    <mergeCell ref="K205:K206"/>
    <mergeCell ref="L205:L206"/>
    <mergeCell ref="N190:N194"/>
    <mergeCell ref="O190:O194"/>
    <mergeCell ref="B195:J195"/>
    <mergeCell ref="A196:A200"/>
    <mergeCell ref="B196:B200"/>
    <mergeCell ref="H196:H200"/>
    <mergeCell ref="I196:I200"/>
    <mergeCell ref="J196:J200"/>
    <mergeCell ref="K196:K200"/>
    <mergeCell ref="L196:L200"/>
    <mergeCell ref="M196:M200"/>
    <mergeCell ref="N196:N200"/>
    <mergeCell ref="O196:O200"/>
    <mergeCell ref="B189:J189"/>
    <mergeCell ref="A207:A209"/>
    <mergeCell ref="B207:G209"/>
    <mergeCell ref="N207:N209"/>
    <mergeCell ref="A210:A214"/>
    <mergeCell ref="B210:B214"/>
    <mergeCell ref="H210:H214"/>
    <mergeCell ref="I210:I214"/>
    <mergeCell ref="J210:J214"/>
    <mergeCell ref="K210:K214"/>
    <mergeCell ref="L210:L214"/>
    <mergeCell ref="M210:M214"/>
    <mergeCell ref="N210:N214"/>
    <mergeCell ref="O210:O214"/>
    <mergeCell ref="B215:J215"/>
    <mergeCell ref="A216:A220"/>
    <mergeCell ref="B216:B220"/>
    <mergeCell ref="H216:H220"/>
    <mergeCell ref="I216:I220"/>
    <mergeCell ref="J216:J220"/>
    <mergeCell ref="K216:K220"/>
    <mergeCell ref="L216:L220"/>
    <mergeCell ref="M216:M220"/>
    <mergeCell ref="N216:N220"/>
    <mergeCell ref="O216:O220"/>
    <mergeCell ref="B221:J221"/>
    <mergeCell ref="A223:A227"/>
    <mergeCell ref="B223:B227"/>
    <mergeCell ref="H223:H227"/>
    <mergeCell ref="I223:I227"/>
    <mergeCell ref="J223:J227"/>
    <mergeCell ref="K223:K227"/>
    <mergeCell ref="L223:L227"/>
    <mergeCell ref="M223:M227"/>
    <mergeCell ref="O223:O227"/>
    <mergeCell ref="B228:J228"/>
    <mergeCell ref="A230:A234"/>
    <mergeCell ref="B230:B234"/>
    <mergeCell ref="H230:H234"/>
    <mergeCell ref="I230:I234"/>
    <mergeCell ref="J230:J234"/>
    <mergeCell ref="K230:K234"/>
    <mergeCell ref="L230:L234"/>
    <mergeCell ref="M230:M234"/>
    <mergeCell ref="N230:N234"/>
    <mergeCell ref="O230:O234"/>
    <mergeCell ref="O236:O240"/>
    <mergeCell ref="B241:J241"/>
    <mergeCell ref="A243:A247"/>
    <mergeCell ref="B243:B247"/>
    <mergeCell ref="H243:H247"/>
    <mergeCell ref="I243:I247"/>
    <mergeCell ref="J243:J247"/>
    <mergeCell ref="K243:K247"/>
    <mergeCell ref="L243:L247"/>
    <mergeCell ref="M243:M247"/>
    <mergeCell ref="N243:N247"/>
    <mergeCell ref="O243:O247"/>
    <mergeCell ref="A236:A240"/>
    <mergeCell ref="B236:B240"/>
    <mergeCell ref="H236:H240"/>
    <mergeCell ref="I236:I240"/>
    <mergeCell ref="J236:J240"/>
    <mergeCell ref="K236:K240"/>
    <mergeCell ref="L236:L240"/>
    <mergeCell ref="M236:M240"/>
    <mergeCell ref="O250:O254"/>
    <mergeCell ref="B255:J255"/>
    <mergeCell ref="A258:A262"/>
    <mergeCell ref="B258:B262"/>
    <mergeCell ref="H258:H262"/>
    <mergeCell ref="I258:I262"/>
    <mergeCell ref="J258:J262"/>
    <mergeCell ref="K258:K262"/>
    <mergeCell ref="L258:L262"/>
    <mergeCell ref="M258:M262"/>
    <mergeCell ref="N258:N262"/>
    <mergeCell ref="O258:O262"/>
    <mergeCell ref="A250:A254"/>
    <mergeCell ref="B250:B254"/>
    <mergeCell ref="H250:H254"/>
    <mergeCell ref="I250:I254"/>
    <mergeCell ref="J250:J254"/>
    <mergeCell ref="K250:K254"/>
    <mergeCell ref="L250:L254"/>
    <mergeCell ref="M250:M254"/>
    <mergeCell ref="O264:O268"/>
    <mergeCell ref="B269:J269"/>
    <mergeCell ref="A270:A274"/>
    <mergeCell ref="B270:B274"/>
    <mergeCell ref="H270:H274"/>
    <mergeCell ref="I270:I274"/>
    <mergeCell ref="J270:J274"/>
    <mergeCell ref="K270:K274"/>
    <mergeCell ref="L270:L274"/>
    <mergeCell ref="M270:M274"/>
    <mergeCell ref="N270:N274"/>
    <mergeCell ref="O270:O274"/>
    <mergeCell ref="A264:A268"/>
    <mergeCell ref="B264:B268"/>
    <mergeCell ref="H264:H268"/>
    <mergeCell ref="I264:I268"/>
    <mergeCell ref="J264:J268"/>
    <mergeCell ref="K264:K268"/>
    <mergeCell ref="L264:L268"/>
    <mergeCell ref="M264:M268"/>
    <mergeCell ref="O276:O280"/>
    <mergeCell ref="B281:J281"/>
    <mergeCell ref="A283:A287"/>
    <mergeCell ref="B283:B287"/>
    <mergeCell ref="H283:H287"/>
    <mergeCell ref="I283:I287"/>
    <mergeCell ref="J283:J287"/>
    <mergeCell ref="K283:K287"/>
    <mergeCell ref="L283:L287"/>
    <mergeCell ref="M283:M287"/>
    <mergeCell ref="N283:N287"/>
    <mergeCell ref="O283:O287"/>
    <mergeCell ref="A276:A280"/>
    <mergeCell ref="B276:B280"/>
    <mergeCell ref="H276:H280"/>
    <mergeCell ref="I276:I280"/>
    <mergeCell ref="J276:J280"/>
    <mergeCell ref="K276:K280"/>
    <mergeCell ref="L276:L280"/>
    <mergeCell ref="M276:M280"/>
    <mergeCell ref="B288:J288"/>
    <mergeCell ref="B222:J222"/>
    <mergeCell ref="B229:J229"/>
    <mergeCell ref="B242:J242"/>
    <mergeCell ref="B249:J249"/>
    <mergeCell ref="B257:J257"/>
    <mergeCell ref="B256:J256"/>
    <mergeCell ref="B282:J282"/>
    <mergeCell ref="N276:N280"/>
    <mergeCell ref="B275:J275"/>
    <mergeCell ref="N264:N268"/>
    <mergeCell ref="B263:J263"/>
    <mergeCell ref="N250:N254"/>
    <mergeCell ref="B248:J248"/>
    <mergeCell ref="N236:N240"/>
    <mergeCell ref="B235:J235"/>
    <mergeCell ref="N223:N227"/>
  </mergeCells>
  <pageMargins left="0.51181102362204722" right="0.51181102362204722" top="0.55118110236220474" bottom="0.55118110236220474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90" zoomScaleNormal="90" workbookViewId="0">
      <selection activeCell="Q15" sqref="Q15:Q19"/>
    </sheetView>
  </sheetViews>
  <sheetFormatPr defaultColWidth="8.85546875" defaultRowHeight="15" x14ac:dyDescent="0.25"/>
  <cols>
    <col min="1" max="1" width="6.42578125" customWidth="1"/>
    <col min="2" max="2" width="35.5703125" customWidth="1"/>
    <col min="3" max="3" width="19.140625" customWidth="1"/>
    <col min="4" max="4" width="21.42578125" customWidth="1"/>
    <col min="5" max="5" width="13.5703125" customWidth="1"/>
    <col min="6" max="6" width="14.140625" customWidth="1"/>
    <col min="7" max="14" width="13.140625" customWidth="1"/>
    <col min="15" max="15" width="13.42578125" customWidth="1"/>
    <col min="16" max="16" width="14" customWidth="1"/>
    <col min="17" max="17" width="29.42578125" customWidth="1"/>
    <col min="18" max="18" width="11.42578125" bestFit="1" customWidth="1"/>
    <col min="257" max="257" width="3.85546875" customWidth="1"/>
    <col min="258" max="258" width="19.42578125" customWidth="1"/>
    <col min="259" max="259" width="14.42578125" customWidth="1"/>
    <col min="260" max="260" width="0" hidden="1" customWidth="1"/>
    <col min="261" max="261" width="11" customWidth="1"/>
    <col min="262" max="262" width="9.42578125" customWidth="1"/>
    <col min="263" max="263" width="5" customWidth="1"/>
    <col min="264" max="264" width="8.85546875" customWidth="1"/>
    <col min="265" max="265" width="9.42578125" customWidth="1"/>
    <col min="266" max="266" width="8.85546875" customWidth="1"/>
    <col min="267" max="267" width="9" customWidth="1"/>
    <col min="268" max="268" width="9.140625" customWidth="1"/>
    <col min="269" max="269" width="7.85546875" customWidth="1"/>
    <col min="270" max="270" width="10" customWidth="1"/>
    <col min="271" max="271" width="9.28515625" customWidth="1"/>
    <col min="272" max="272" width="8.85546875" customWidth="1"/>
    <col min="273" max="273" width="47.42578125" customWidth="1"/>
    <col min="274" max="274" width="9" bestFit="1" customWidth="1"/>
    <col min="513" max="513" width="3.85546875" customWidth="1"/>
    <col min="514" max="514" width="19.42578125" customWidth="1"/>
    <col min="515" max="515" width="14.42578125" customWidth="1"/>
    <col min="516" max="516" width="0" hidden="1" customWidth="1"/>
    <col min="517" max="517" width="11" customWidth="1"/>
    <col min="518" max="518" width="9.42578125" customWidth="1"/>
    <col min="519" max="519" width="5" customWidth="1"/>
    <col min="520" max="520" width="8.85546875" customWidth="1"/>
    <col min="521" max="521" width="9.42578125" customWidth="1"/>
    <col min="522" max="522" width="8.85546875" customWidth="1"/>
    <col min="523" max="523" width="9" customWidth="1"/>
    <col min="524" max="524" width="9.140625" customWidth="1"/>
    <col min="525" max="525" width="7.85546875" customWidth="1"/>
    <col min="526" max="526" width="10" customWidth="1"/>
    <col min="527" max="527" width="9.28515625" customWidth="1"/>
    <col min="528" max="528" width="8.85546875" customWidth="1"/>
    <col min="529" max="529" width="47.42578125" customWidth="1"/>
    <col min="530" max="530" width="9" bestFit="1" customWidth="1"/>
    <col min="769" max="769" width="3.85546875" customWidth="1"/>
    <col min="770" max="770" width="19.42578125" customWidth="1"/>
    <col min="771" max="771" width="14.42578125" customWidth="1"/>
    <col min="772" max="772" width="0" hidden="1" customWidth="1"/>
    <col min="773" max="773" width="11" customWidth="1"/>
    <col min="774" max="774" width="9.42578125" customWidth="1"/>
    <col min="775" max="775" width="5" customWidth="1"/>
    <col min="776" max="776" width="8.85546875" customWidth="1"/>
    <col min="777" max="777" width="9.42578125" customWidth="1"/>
    <col min="778" max="778" width="8.85546875" customWidth="1"/>
    <col min="779" max="779" width="9" customWidth="1"/>
    <col min="780" max="780" width="9.140625" customWidth="1"/>
    <col min="781" max="781" width="7.85546875" customWidth="1"/>
    <col min="782" max="782" width="10" customWidth="1"/>
    <col min="783" max="783" width="9.28515625" customWidth="1"/>
    <col min="784" max="784" width="8.85546875" customWidth="1"/>
    <col min="785" max="785" width="47.42578125" customWidth="1"/>
    <col min="786" max="786" width="9" bestFit="1" customWidth="1"/>
    <col min="1025" max="1025" width="3.85546875" customWidth="1"/>
    <col min="1026" max="1026" width="19.42578125" customWidth="1"/>
    <col min="1027" max="1027" width="14.42578125" customWidth="1"/>
    <col min="1028" max="1028" width="0" hidden="1" customWidth="1"/>
    <col min="1029" max="1029" width="11" customWidth="1"/>
    <col min="1030" max="1030" width="9.42578125" customWidth="1"/>
    <col min="1031" max="1031" width="5" customWidth="1"/>
    <col min="1032" max="1032" width="8.85546875" customWidth="1"/>
    <col min="1033" max="1033" width="9.42578125" customWidth="1"/>
    <col min="1034" max="1034" width="8.85546875" customWidth="1"/>
    <col min="1035" max="1035" width="9" customWidth="1"/>
    <col min="1036" max="1036" width="9.140625" customWidth="1"/>
    <col min="1037" max="1037" width="7.85546875" customWidth="1"/>
    <col min="1038" max="1038" width="10" customWidth="1"/>
    <col min="1039" max="1039" width="9.28515625" customWidth="1"/>
    <col min="1040" max="1040" width="8.85546875" customWidth="1"/>
    <col min="1041" max="1041" width="47.42578125" customWidth="1"/>
    <col min="1042" max="1042" width="9" bestFit="1" customWidth="1"/>
    <col min="1281" max="1281" width="3.85546875" customWidth="1"/>
    <col min="1282" max="1282" width="19.42578125" customWidth="1"/>
    <col min="1283" max="1283" width="14.42578125" customWidth="1"/>
    <col min="1284" max="1284" width="0" hidden="1" customWidth="1"/>
    <col min="1285" max="1285" width="11" customWidth="1"/>
    <col min="1286" max="1286" width="9.42578125" customWidth="1"/>
    <col min="1287" max="1287" width="5" customWidth="1"/>
    <col min="1288" max="1288" width="8.85546875" customWidth="1"/>
    <col min="1289" max="1289" width="9.42578125" customWidth="1"/>
    <col min="1290" max="1290" width="8.85546875" customWidth="1"/>
    <col min="1291" max="1291" width="9" customWidth="1"/>
    <col min="1292" max="1292" width="9.140625" customWidth="1"/>
    <col min="1293" max="1293" width="7.85546875" customWidth="1"/>
    <col min="1294" max="1294" width="10" customWidth="1"/>
    <col min="1295" max="1295" width="9.28515625" customWidth="1"/>
    <col min="1296" max="1296" width="8.85546875" customWidth="1"/>
    <col min="1297" max="1297" width="47.42578125" customWidth="1"/>
    <col min="1298" max="1298" width="9" bestFit="1" customWidth="1"/>
    <col min="1537" max="1537" width="3.85546875" customWidth="1"/>
    <col min="1538" max="1538" width="19.42578125" customWidth="1"/>
    <col min="1539" max="1539" width="14.42578125" customWidth="1"/>
    <col min="1540" max="1540" width="0" hidden="1" customWidth="1"/>
    <col min="1541" max="1541" width="11" customWidth="1"/>
    <col min="1542" max="1542" width="9.42578125" customWidth="1"/>
    <col min="1543" max="1543" width="5" customWidth="1"/>
    <col min="1544" max="1544" width="8.85546875" customWidth="1"/>
    <col min="1545" max="1545" width="9.42578125" customWidth="1"/>
    <col min="1546" max="1546" width="8.85546875" customWidth="1"/>
    <col min="1547" max="1547" width="9" customWidth="1"/>
    <col min="1548" max="1548" width="9.140625" customWidth="1"/>
    <col min="1549" max="1549" width="7.85546875" customWidth="1"/>
    <col min="1550" max="1550" width="10" customWidth="1"/>
    <col min="1551" max="1551" width="9.28515625" customWidth="1"/>
    <col min="1552" max="1552" width="8.85546875" customWidth="1"/>
    <col min="1553" max="1553" width="47.42578125" customWidth="1"/>
    <col min="1554" max="1554" width="9" bestFit="1" customWidth="1"/>
    <col min="1793" max="1793" width="3.85546875" customWidth="1"/>
    <col min="1794" max="1794" width="19.42578125" customWidth="1"/>
    <col min="1795" max="1795" width="14.42578125" customWidth="1"/>
    <col min="1796" max="1796" width="0" hidden="1" customWidth="1"/>
    <col min="1797" max="1797" width="11" customWidth="1"/>
    <col min="1798" max="1798" width="9.42578125" customWidth="1"/>
    <col min="1799" max="1799" width="5" customWidth="1"/>
    <col min="1800" max="1800" width="8.85546875" customWidth="1"/>
    <col min="1801" max="1801" width="9.42578125" customWidth="1"/>
    <col min="1802" max="1802" width="8.85546875" customWidth="1"/>
    <col min="1803" max="1803" width="9" customWidth="1"/>
    <col min="1804" max="1804" width="9.140625" customWidth="1"/>
    <col min="1805" max="1805" width="7.85546875" customWidth="1"/>
    <col min="1806" max="1806" width="10" customWidth="1"/>
    <col min="1807" max="1807" width="9.28515625" customWidth="1"/>
    <col min="1808" max="1808" width="8.85546875" customWidth="1"/>
    <col min="1809" max="1809" width="47.42578125" customWidth="1"/>
    <col min="1810" max="1810" width="9" bestFit="1" customWidth="1"/>
    <col min="2049" max="2049" width="3.85546875" customWidth="1"/>
    <col min="2050" max="2050" width="19.42578125" customWidth="1"/>
    <col min="2051" max="2051" width="14.42578125" customWidth="1"/>
    <col min="2052" max="2052" width="0" hidden="1" customWidth="1"/>
    <col min="2053" max="2053" width="11" customWidth="1"/>
    <col min="2054" max="2054" width="9.42578125" customWidth="1"/>
    <col min="2055" max="2055" width="5" customWidth="1"/>
    <col min="2056" max="2056" width="8.85546875" customWidth="1"/>
    <col min="2057" max="2057" width="9.42578125" customWidth="1"/>
    <col min="2058" max="2058" width="8.85546875" customWidth="1"/>
    <col min="2059" max="2059" width="9" customWidth="1"/>
    <col min="2060" max="2060" width="9.140625" customWidth="1"/>
    <col min="2061" max="2061" width="7.85546875" customWidth="1"/>
    <col min="2062" max="2062" width="10" customWidth="1"/>
    <col min="2063" max="2063" width="9.28515625" customWidth="1"/>
    <col min="2064" max="2064" width="8.85546875" customWidth="1"/>
    <col min="2065" max="2065" width="47.42578125" customWidth="1"/>
    <col min="2066" max="2066" width="9" bestFit="1" customWidth="1"/>
    <col min="2305" max="2305" width="3.85546875" customWidth="1"/>
    <col min="2306" max="2306" width="19.42578125" customWidth="1"/>
    <col min="2307" max="2307" width="14.42578125" customWidth="1"/>
    <col min="2308" max="2308" width="0" hidden="1" customWidth="1"/>
    <col min="2309" max="2309" width="11" customWidth="1"/>
    <col min="2310" max="2310" width="9.42578125" customWidth="1"/>
    <col min="2311" max="2311" width="5" customWidth="1"/>
    <col min="2312" max="2312" width="8.85546875" customWidth="1"/>
    <col min="2313" max="2313" width="9.42578125" customWidth="1"/>
    <col min="2314" max="2314" width="8.85546875" customWidth="1"/>
    <col min="2315" max="2315" width="9" customWidth="1"/>
    <col min="2316" max="2316" width="9.140625" customWidth="1"/>
    <col min="2317" max="2317" width="7.85546875" customWidth="1"/>
    <col min="2318" max="2318" width="10" customWidth="1"/>
    <col min="2319" max="2319" width="9.28515625" customWidth="1"/>
    <col min="2320" max="2320" width="8.85546875" customWidth="1"/>
    <col min="2321" max="2321" width="47.42578125" customWidth="1"/>
    <col min="2322" max="2322" width="9" bestFit="1" customWidth="1"/>
    <col min="2561" max="2561" width="3.85546875" customWidth="1"/>
    <col min="2562" max="2562" width="19.42578125" customWidth="1"/>
    <col min="2563" max="2563" width="14.42578125" customWidth="1"/>
    <col min="2564" max="2564" width="0" hidden="1" customWidth="1"/>
    <col min="2565" max="2565" width="11" customWidth="1"/>
    <col min="2566" max="2566" width="9.42578125" customWidth="1"/>
    <col min="2567" max="2567" width="5" customWidth="1"/>
    <col min="2568" max="2568" width="8.85546875" customWidth="1"/>
    <col min="2569" max="2569" width="9.42578125" customWidth="1"/>
    <col min="2570" max="2570" width="8.85546875" customWidth="1"/>
    <col min="2571" max="2571" width="9" customWidth="1"/>
    <col min="2572" max="2572" width="9.140625" customWidth="1"/>
    <col min="2573" max="2573" width="7.85546875" customWidth="1"/>
    <col min="2574" max="2574" width="10" customWidth="1"/>
    <col min="2575" max="2575" width="9.28515625" customWidth="1"/>
    <col min="2576" max="2576" width="8.85546875" customWidth="1"/>
    <col min="2577" max="2577" width="47.42578125" customWidth="1"/>
    <col min="2578" max="2578" width="9" bestFit="1" customWidth="1"/>
    <col min="2817" max="2817" width="3.85546875" customWidth="1"/>
    <col min="2818" max="2818" width="19.42578125" customWidth="1"/>
    <col min="2819" max="2819" width="14.42578125" customWidth="1"/>
    <col min="2820" max="2820" width="0" hidden="1" customWidth="1"/>
    <col min="2821" max="2821" width="11" customWidth="1"/>
    <col min="2822" max="2822" width="9.42578125" customWidth="1"/>
    <col min="2823" max="2823" width="5" customWidth="1"/>
    <col min="2824" max="2824" width="8.85546875" customWidth="1"/>
    <col min="2825" max="2825" width="9.42578125" customWidth="1"/>
    <col min="2826" max="2826" width="8.85546875" customWidth="1"/>
    <col min="2827" max="2827" width="9" customWidth="1"/>
    <col min="2828" max="2828" width="9.140625" customWidth="1"/>
    <col min="2829" max="2829" width="7.85546875" customWidth="1"/>
    <col min="2830" max="2830" width="10" customWidth="1"/>
    <col min="2831" max="2831" width="9.28515625" customWidth="1"/>
    <col min="2832" max="2832" width="8.85546875" customWidth="1"/>
    <col min="2833" max="2833" width="47.42578125" customWidth="1"/>
    <col min="2834" max="2834" width="9" bestFit="1" customWidth="1"/>
    <col min="3073" max="3073" width="3.85546875" customWidth="1"/>
    <col min="3074" max="3074" width="19.42578125" customWidth="1"/>
    <col min="3075" max="3075" width="14.42578125" customWidth="1"/>
    <col min="3076" max="3076" width="0" hidden="1" customWidth="1"/>
    <col min="3077" max="3077" width="11" customWidth="1"/>
    <col min="3078" max="3078" width="9.42578125" customWidth="1"/>
    <col min="3079" max="3079" width="5" customWidth="1"/>
    <col min="3080" max="3080" width="8.85546875" customWidth="1"/>
    <col min="3081" max="3081" width="9.42578125" customWidth="1"/>
    <col min="3082" max="3082" width="8.85546875" customWidth="1"/>
    <col min="3083" max="3083" width="9" customWidth="1"/>
    <col min="3084" max="3084" width="9.140625" customWidth="1"/>
    <col min="3085" max="3085" width="7.85546875" customWidth="1"/>
    <col min="3086" max="3086" width="10" customWidth="1"/>
    <col min="3087" max="3087" width="9.28515625" customWidth="1"/>
    <col min="3088" max="3088" width="8.85546875" customWidth="1"/>
    <col min="3089" max="3089" width="47.42578125" customWidth="1"/>
    <col min="3090" max="3090" width="9" bestFit="1" customWidth="1"/>
    <col min="3329" max="3329" width="3.85546875" customWidth="1"/>
    <col min="3330" max="3330" width="19.42578125" customWidth="1"/>
    <col min="3331" max="3331" width="14.42578125" customWidth="1"/>
    <col min="3332" max="3332" width="0" hidden="1" customWidth="1"/>
    <col min="3333" max="3333" width="11" customWidth="1"/>
    <col min="3334" max="3334" width="9.42578125" customWidth="1"/>
    <col min="3335" max="3335" width="5" customWidth="1"/>
    <col min="3336" max="3336" width="8.85546875" customWidth="1"/>
    <col min="3337" max="3337" width="9.42578125" customWidth="1"/>
    <col min="3338" max="3338" width="8.85546875" customWidth="1"/>
    <col min="3339" max="3339" width="9" customWidth="1"/>
    <col min="3340" max="3340" width="9.140625" customWidth="1"/>
    <col min="3341" max="3341" width="7.85546875" customWidth="1"/>
    <col min="3342" max="3342" width="10" customWidth="1"/>
    <col min="3343" max="3343" width="9.28515625" customWidth="1"/>
    <col min="3344" max="3344" width="8.85546875" customWidth="1"/>
    <col min="3345" max="3345" width="47.42578125" customWidth="1"/>
    <col min="3346" max="3346" width="9" bestFit="1" customWidth="1"/>
    <col min="3585" max="3585" width="3.85546875" customWidth="1"/>
    <col min="3586" max="3586" width="19.42578125" customWidth="1"/>
    <col min="3587" max="3587" width="14.42578125" customWidth="1"/>
    <col min="3588" max="3588" width="0" hidden="1" customWidth="1"/>
    <col min="3589" max="3589" width="11" customWidth="1"/>
    <col min="3590" max="3590" width="9.42578125" customWidth="1"/>
    <col min="3591" max="3591" width="5" customWidth="1"/>
    <col min="3592" max="3592" width="8.85546875" customWidth="1"/>
    <col min="3593" max="3593" width="9.42578125" customWidth="1"/>
    <col min="3594" max="3594" width="8.85546875" customWidth="1"/>
    <col min="3595" max="3595" width="9" customWidth="1"/>
    <col min="3596" max="3596" width="9.140625" customWidth="1"/>
    <col min="3597" max="3597" width="7.85546875" customWidth="1"/>
    <col min="3598" max="3598" width="10" customWidth="1"/>
    <col min="3599" max="3599" width="9.28515625" customWidth="1"/>
    <col min="3600" max="3600" width="8.85546875" customWidth="1"/>
    <col min="3601" max="3601" width="47.42578125" customWidth="1"/>
    <col min="3602" max="3602" width="9" bestFit="1" customWidth="1"/>
    <col min="3841" max="3841" width="3.85546875" customWidth="1"/>
    <col min="3842" max="3842" width="19.42578125" customWidth="1"/>
    <col min="3843" max="3843" width="14.42578125" customWidth="1"/>
    <col min="3844" max="3844" width="0" hidden="1" customWidth="1"/>
    <col min="3845" max="3845" width="11" customWidth="1"/>
    <col min="3846" max="3846" width="9.42578125" customWidth="1"/>
    <col min="3847" max="3847" width="5" customWidth="1"/>
    <col min="3848" max="3848" width="8.85546875" customWidth="1"/>
    <col min="3849" max="3849" width="9.42578125" customWidth="1"/>
    <col min="3850" max="3850" width="8.85546875" customWidth="1"/>
    <col min="3851" max="3851" width="9" customWidth="1"/>
    <col min="3852" max="3852" width="9.140625" customWidth="1"/>
    <col min="3853" max="3853" width="7.85546875" customWidth="1"/>
    <col min="3854" max="3854" width="10" customWidth="1"/>
    <col min="3855" max="3855" width="9.28515625" customWidth="1"/>
    <col min="3856" max="3856" width="8.85546875" customWidth="1"/>
    <col min="3857" max="3857" width="47.42578125" customWidth="1"/>
    <col min="3858" max="3858" width="9" bestFit="1" customWidth="1"/>
    <col min="4097" max="4097" width="3.85546875" customWidth="1"/>
    <col min="4098" max="4098" width="19.42578125" customWidth="1"/>
    <col min="4099" max="4099" width="14.42578125" customWidth="1"/>
    <col min="4100" max="4100" width="0" hidden="1" customWidth="1"/>
    <col min="4101" max="4101" width="11" customWidth="1"/>
    <col min="4102" max="4102" width="9.42578125" customWidth="1"/>
    <col min="4103" max="4103" width="5" customWidth="1"/>
    <col min="4104" max="4104" width="8.85546875" customWidth="1"/>
    <col min="4105" max="4105" width="9.42578125" customWidth="1"/>
    <col min="4106" max="4106" width="8.85546875" customWidth="1"/>
    <col min="4107" max="4107" width="9" customWidth="1"/>
    <col min="4108" max="4108" width="9.140625" customWidth="1"/>
    <col min="4109" max="4109" width="7.85546875" customWidth="1"/>
    <col min="4110" max="4110" width="10" customWidth="1"/>
    <col min="4111" max="4111" width="9.28515625" customWidth="1"/>
    <col min="4112" max="4112" width="8.85546875" customWidth="1"/>
    <col min="4113" max="4113" width="47.42578125" customWidth="1"/>
    <col min="4114" max="4114" width="9" bestFit="1" customWidth="1"/>
    <col min="4353" max="4353" width="3.85546875" customWidth="1"/>
    <col min="4354" max="4354" width="19.42578125" customWidth="1"/>
    <col min="4355" max="4355" width="14.42578125" customWidth="1"/>
    <col min="4356" max="4356" width="0" hidden="1" customWidth="1"/>
    <col min="4357" max="4357" width="11" customWidth="1"/>
    <col min="4358" max="4358" width="9.42578125" customWidth="1"/>
    <col min="4359" max="4359" width="5" customWidth="1"/>
    <col min="4360" max="4360" width="8.85546875" customWidth="1"/>
    <col min="4361" max="4361" width="9.42578125" customWidth="1"/>
    <col min="4362" max="4362" width="8.85546875" customWidth="1"/>
    <col min="4363" max="4363" width="9" customWidth="1"/>
    <col min="4364" max="4364" width="9.140625" customWidth="1"/>
    <col min="4365" max="4365" width="7.85546875" customWidth="1"/>
    <col min="4366" max="4366" width="10" customWidth="1"/>
    <col min="4367" max="4367" width="9.28515625" customWidth="1"/>
    <col min="4368" max="4368" width="8.85546875" customWidth="1"/>
    <col min="4369" max="4369" width="47.42578125" customWidth="1"/>
    <col min="4370" max="4370" width="9" bestFit="1" customWidth="1"/>
    <col min="4609" max="4609" width="3.85546875" customWidth="1"/>
    <col min="4610" max="4610" width="19.42578125" customWidth="1"/>
    <col min="4611" max="4611" width="14.42578125" customWidth="1"/>
    <col min="4612" max="4612" width="0" hidden="1" customWidth="1"/>
    <col min="4613" max="4613" width="11" customWidth="1"/>
    <col min="4614" max="4614" width="9.42578125" customWidth="1"/>
    <col min="4615" max="4615" width="5" customWidth="1"/>
    <col min="4616" max="4616" width="8.85546875" customWidth="1"/>
    <col min="4617" max="4617" width="9.42578125" customWidth="1"/>
    <col min="4618" max="4618" width="8.85546875" customWidth="1"/>
    <col min="4619" max="4619" width="9" customWidth="1"/>
    <col min="4620" max="4620" width="9.140625" customWidth="1"/>
    <col min="4621" max="4621" width="7.85546875" customWidth="1"/>
    <col min="4622" max="4622" width="10" customWidth="1"/>
    <col min="4623" max="4623" width="9.28515625" customWidth="1"/>
    <col min="4624" max="4624" width="8.85546875" customWidth="1"/>
    <col min="4625" max="4625" width="47.42578125" customWidth="1"/>
    <col min="4626" max="4626" width="9" bestFit="1" customWidth="1"/>
    <col min="4865" max="4865" width="3.85546875" customWidth="1"/>
    <col min="4866" max="4866" width="19.42578125" customWidth="1"/>
    <col min="4867" max="4867" width="14.42578125" customWidth="1"/>
    <col min="4868" max="4868" width="0" hidden="1" customWidth="1"/>
    <col min="4869" max="4869" width="11" customWidth="1"/>
    <col min="4870" max="4870" width="9.42578125" customWidth="1"/>
    <col min="4871" max="4871" width="5" customWidth="1"/>
    <col min="4872" max="4872" width="8.85546875" customWidth="1"/>
    <col min="4873" max="4873" width="9.42578125" customWidth="1"/>
    <col min="4874" max="4874" width="8.85546875" customWidth="1"/>
    <col min="4875" max="4875" width="9" customWidth="1"/>
    <col min="4876" max="4876" width="9.140625" customWidth="1"/>
    <col min="4877" max="4877" width="7.85546875" customWidth="1"/>
    <col min="4878" max="4878" width="10" customWidth="1"/>
    <col min="4879" max="4879" width="9.28515625" customWidth="1"/>
    <col min="4880" max="4880" width="8.85546875" customWidth="1"/>
    <col min="4881" max="4881" width="47.42578125" customWidth="1"/>
    <col min="4882" max="4882" width="9" bestFit="1" customWidth="1"/>
    <col min="5121" max="5121" width="3.85546875" customWidth="1"/>
    <col min="5122" max="5122" width="19.42578125" customWidth="1"/>
    <col min="5123" max="5123" width="14.42578125" customWidth="1"/>
    <col min="5124" max="5124" width="0" hidden="1" customWidth="1"/>
    <col min="5125" max="5125" width="11" customWidth="1"/>
    <col min="5126" max="5126" width="9.42578125" customWidth="1"/>
    <col min="5127" max="5127" width="5" customWidth="1"/>
    <col min="5128" max="5128" width="8.85546875" customWidth="1"/>
    <col min="5129" max="5129" width="9.42578125" customWidth="1"/>
    <col min="5130" max="5130" width="8.85546875" customWidth="1"/>
    <col min="5131" max="5131" width="9" customWidth="1"/>
    <col min="5132" max="5132" width="9.140625" customWidth="1"/>
    <col min="5133" max="5133" width="7.85546875" customWidth="1"/>
    <col min="5134" max="5134" width="10" customWidth="1"/>
    <col min="5135" max="5135" width="9.28515625" customWidth="1"/>
    <col min="5136" max="5136" width="8.85546875" customWidth="1"/>
    <col min="5137" max="5137" width="47.42578125" customWidth="1"/>
    <col min="5138" max="5138" width="9" bestFit="1" customWidth="1"/>
    <col min="5377" max="5377" width="3.85546875" customWidth="1"/>
    <col min="5378" max="5378" width="19.42578125" customWidth="1"/>
    <col min="5379" max="5379" width="14.42578125" customWidth="1"/>
    <col min="5380" max="5380" width="0" hidden="1" customWidth="1"/>
    <col min="5381" max="5381" width="11" customWidth="1"/>
    <col min="5382" max="5382" width="9.42578125" customWidth="1"/>
    <col min="5383" max="5383" width="5" customWidth="1"/>
    <col min="5384" max="5384" width="8.85546875" customWidth="1"/>
    <col min="5385" max="5385" width="9.42578125" customWidth="1"/>
    <col min="5386" max="5386" width="8.85546875" customWidth="1"/>
    <col min="5387" max="5387" width="9" customWidth="1"/>
    <col min="5388" max="5388" width="9.140625" customWidth="1"/>
    <col min="5389" max="5389" width="7.85546875" customWidth="1"/>
    <col min="5390" max="5390" width="10" customWidth="1"/>
    <col min="5391" max="5391" width="9.28515625" customWidth="1"/>
    <col min="5392" max="5392" width="8.85546875" customWidth="1"/>
    <col min="5393" max="5393" width="47.42578125" customWidth="1"/>
    <col min="5394" max="5394" width="9" bestFit="1" customWidth="1"/>
    <col min="5633" max="5633" width="3.85546875" customWidth="1"/>
    <col min="5634" max="5634" width="19.42578125" customWidth="1"/>
    <col min="5635" max="5635" width="14.42578125" customWidth="1"/>
    <col min="5636" max="5636" width="0" hidden="1" customWidth="1"/>
    <col min="5637" max="5637" width="11" customWidth="1"/>
    <col min="5638" max="5638" width="9.42578125" customWidth="1"/>
    <col min="5639" max="5639" width="5" customWidth="1"/>
    <col min="5640" max="5640" width="8.85546875" customWidth="1"/>
    <col min="5641" max="5641" width="9.42578125" customWidth="1"/>
    <col min="5642" max="5642" width="8.85546875" customWidth="1"/>
    <col min="5643" max="5643" width="9" customWidth="1"/>
    <col min="5644" max="5644" width="9.140625" customWidth="1"/>
    <col min="5645" max="5645" width="7.85546875" customWidth="1"/>
    <col min="5646" max="5646" width="10" customWidth="1"/>
    <col min="5647" max="5647" width="9.28515625" customWidth="1"/>
    <col min="5648" max="5648" width="8.85546875" customWidth="1"/>
    <col min="5649" max="5649" width="47.42578125" customWidth="1"/>
    <col min="5650" max="5650" width="9" bestFit="1" customWidth="1"/>
    <col min="5889" max="5889" width="3.85546875" customWidth="1"/>
    <col min="5890" max="5890" width="19.42578125" customWidth="1"/>
    <col min="5891" max="5891" width="14.42578125" customWidth="1"/>
    <col min="5892" max="5892" width="0" hidden="1" customWidth="1"/>
    <col min="5893" max="5893" width="11" customWidth="1"/>
    <col min="5894" max="5894" width="9.42578125" customWidth="1"/>
    <col min="5895" max="5895" width="5" customWidth="1"/>
    <col min="5896" max="5896" width="8.85546875" customWidth="1"/>
    <col min="5897" max="5897" width="9.42578125" customWidth="1"/>
    <col min="5898" max="5898" width="8.85546875" customWidth="1"/>
    <col min="5899" max="5899" width="9" customWidth="1"/>
    <col min="5900" max="5900" width="9.140625" customWidth="1"/>
    <col min="5901" max="5901" width="7.85546875" customWidth="1"/>
    <col min="5902" max="5902" width="10" customWidth="1"/>
    <col min="5903" max="5903" width="9.28515625" customWidth="1"/>
    <col min="5904" max="5904" width="8.85546875" customWidth="1"/>
    <col min="5905" max="5905" width="47.42578125" customWidth="1"/>
    <col min="5906" max="5906" width="9" bestFit="1" customWidth="1"/>
    <col min="6145" max="6145" width="3.85546875" customWidth="1"/>
    <col min="6146" max="6146" width="19.42578125" customWidth="1"/>
    <col min="6147" max="6147" width="14.42578125" customWidth="1"/>
    <col min="6148" max="6148" width="0" hidden="1" customWidth="1"/>
    <col min="6149" max="6149" width="11" customWidth="1"/>
    <col min="6150" max="6150" width="9.42578125" customWidth="1"/>
    <col min="6151" max="6151" width="5" customWidth="1"/>
    <col min="6152" max="6152" width="8.85546875" customWidth="1"/>
    <col min="6153" max="6153" width="9.42578125" customWidth="1"/>
    <col min="6154" max="6154" width="8.85546875" customWidth="1"/>
    <col min="6155" max="6155" width="9" customWidth="1"/>
    <col min="6156" max="6156" width="9.140625" customWidth="1"/>
    <col min="6157" max="6157" width="7.85546875" customWidth="1"/>
    <col min="6158" max="6158" width="10" customWidth="1"/>
    <col min="6159" max="6159" width="9.28515625" customWidth="1"/>
    <col min="6160" max="6160" width="8.85546875" customWidth="1"/>
    <col min="6161" max="6161" width="47.42578125" customWidth="1"/>
    <col min="6162" max="6162" width="9" bestFit="1" customWidth="1"/>
    <col min="6401" max="6401" width="3.85546875" customWidth="1"/>
    <col min="6402" max="6402" width="19.42578125" customWidth="1"/>
    <col min="6403" max="6403" width="14.42578125" customWidth="1"/>
    <col min="6404" max="6404" width="0" hidden="1" customWidth="1"/>
    <col min="6405" max="6405" width="11" customWidth="1"/>
    <col min="6406" max="6406" width="9.42578125" customWidth="1"/>
    <col min="6407" max="6407" width="5" customWidth="1"/>
    <col min="6408" max="6408" width="8.85546875" customWidth="1"/>
    <col min="6409" max="6409" width="9.42578125" customWidth="1"/>
    <col min="6410" max="6410" width="8.85546875" customWidth="1"/>
    <col min="6411" max="6411" width="9" customWidth="1"/>
    <col min="6412" max="6412" width="9.140625" customWidth="1"/>
    <col min="6413" max="6413" width="7.85546875" customWidth="1"/>
    <col min="6414" max="6414" width="10" customWidth="1"/>
    <col min="6415" max="6415" width="9.28515625" customWidth="1"/>
    <col min="6416" max="6416" width="8.85546875" customWidth="1"/>
    <col min="6417" max="6417" width="47.42578125" customWidth="1"/>
    <col min="6418" max="6418" width="9" bestFit="1" customWidth="1"/>
    <col min="6657" max="6657" width="3.85546875" customWidth="1"/>
    <col min="6658" max="6658" width="19.42578125" customWidth="1"/>
    <col min="6659" max="6659" width="14.42578125" customWidth="1"/>
    <col min="6660" max="6660" width="0" hidden="1" customWidth="1"/>
    <col min="6661" max="6661" width="11" customWidth="1"/>
    <col min="6662" max="6662" width="9.42578125" customWidth="1"/>
    <col min="6663" max="6663" width="5" customWidth="1"/>
    <col min="6664" max="6664" width="8.85546875" customWidth="1"/>
    <col min="6665" max="6665" width="9.42578125" customWidth="1"/>
    <col min="6666" max="6666" width="8.85546875" customWidth="1"/>
    <col min="6667" max="6667" width="9" customWidth="1"/>
    <col min="6668" max="6668" width="9.140625" customWidth="1"/>
    <col min="6669" max="6669" width="7.85546875" customWidth="1"/>
    <col min="6670" max="6670" width="10" customWidth="1"/>
    <col min="6671" max="6671" width="9.28515625" customWidth="1"/>
    <col min="6672" max="6672" width="8.85546875" customWidth="1"/>
    <col min="6673" max="6673" width="47.42578125" customWidth="1"/>
    <col min="6674" max="6674" width="9" bestFit="1" customWidth="1"/>
    <col min="6913" max="6913" width="3.85546875" customWidth="1"/>
    <col min="6914" max="6914" width="19.42578125" customWidth="1"/>
    <col min="6915" max="6915" width="14.42578125" customWidth="1"/>
    <col min="6916" max="6916" width="0" hidden="1" customWidth="1"/>
    <col min="6917" max="6917" width="11" customWidth="1"/>
    <col min="6918" max="6918" width="9.42578125" customWidth="1"/>
    <col min="6919" max="6919" width="5" customWidth="1"/>
    <col min="6920" max="6920" width="8.85546875" customWidth="1"/>
    <col min="6921" max="6921" width="9.42578125" customWidth="1"/>
    <col min="6922" max="6922" width="8.85546875" customWidth="1"/>
    <col min="6923" max="6923" width="9" customWidth="1"/>
    <col min="6924" max="6924" width="9.140625" customWidth="1"/>
    <col min="6925" max="6925" width="7.85546875" customWidth="1"/>
    <col min="6926" max="6926" width="10" customWidth="1"/>
    <col min="6927" max="6927" width="9.28515625" customWidth="1"/>
    <col min="6928" max="6928" width="8.85546875" customWidth="1"/>
    <col min="6929" max="6929" width="47.42578125" customWidth="1"/>
    <col min="6930" max="6930" width="9" bestFit="1" customWidth="1"/>
    <col min="7169" max="7169" width="3.85546875" customWidth="1"/>
    <col min="7170" max="7170" width="19.42578125" customWidth="1"/>
    <col min="7171" max="7171" width="14.42578125" customWidth="1"/>
    <col min="7172" max="7172" width="0" hidden="1" customWidth="1"/>
    <col min="7173" max="7173" width="11" customWidth="1"/>
    <col min="7174" max="7174" width="9.42578125" customWidth="1"/>
    <col min="7175" max="7175" width="5" customWidth="1"/>
    <col min="7176" max="7176" width="8.85546875" customWidth="1"/>
    <col min="7177" max="7177" width="9.42578125" customWidth="1"/>
    <col min="7178" max="7178" width="8.85546875" customWidth="1"/>
    <col min="7179" max="7179" width="9" customWidth="1"/>
    <col min="7180" max="7180" width="9.140625" customWidth="1"/>
    <col min="7181" max="7181" width="7.85546875" customWidth="1"/>
    <col min="7182" max="7182" width="10" customWidth="1"/>
    <col min="7183" max="7183" width="9.28515625" customWidth="1"/>
    <col min="7184" max="7184" width="8.85546875" customWidth="1"/>
    <col min="7185" max="7185" width="47.42578125" customWidth="1"/>
    <col min="7186" max="7186" width="9" bestFit="1" customWidth="1"/>
    <col min="7425" max="7425" width="3.85546875" customWidth="1"/>
    <col min="7426" max="7426" width="19.42578125" customWidth="1"/>
    <col min="7427" max="7427" width="14.42578125" customWidth="1"/>
    <col min="7428" max="7428" width="0" hidden="1" customWidth="1"/>
    <col min="7429" max="7429" width="11" customWidth="1"/>
    <col min="7430" max="7430" width="9.42578125" customWidth="1"/>
    <col min="7431" max="7431" width="5" customWidth="1"/>
    <col min="7432" max="7432" width="8.85546875" customWidth="1"/>
    <col min="7433" max="7433" width="9.42578125" customWidth="1"/>
    <col min="7434" max="7434" width="8.85546875" customWidth="1"/>
    <col min="7435" max="7435" width="9" customWidth="1"/>
    <col min="7436" max="7436" width="9.140625" customWidth="1"/>
    <col min="7437" max="7437" width="7.85546875" customWidth="1"/>
    <col min="7438" max="7438" width="10" customWidth="1"/>
    <col min="7439" max="7439" width="9.28515625" customWidth="1"/>
    <col min="7440" max="7440" width="8.85546875" customWidth="1"/>
    <col min="7441" max="7441" width="47.42578125" customWidth="1"/>
    <col min="7442" max="7442" width="9" bestFit="1" customWidth="1"/>
    <col min="7681" max="7681" width="3.85546875" customWidth="1"/>
    <col min="7682" max="7682" width="19.42578125" customWidth="1"/>
    <col min="7683" max="7683" width="14.42578125" customWidth="1"/>
    <col min="7684" max="7684" width="0" hidden="1" customWidth="1"/>
    <col min="7685" max="7685" width="11" customWidth="1"/>
    <col min="7686" max="7686" width="9.42578125" customWidth="1"/>
    <col min="7687" max="7687" width="5" customWidth="1"/>
    <col min="7688" max="7688" width="8.85546875" customWidth="1"/>
    <col min="7689" max="7689" width="9.42578125" customWidth="1"/>
    <col min="7690" max="7690" width="8.85546875" customWidth="1"/>
    <col min="7691" max="7691" width="9" customWidth="1"/>
    <col min="7692" max="7692" width="9.140625" customWidth="1"/>
    <col min="7693" max="7693" width="7.85546875" customWidth="1"/>
    <col min="7694" max="7694" width="10" customWidth="1"/>
    <col min="7695" max="7695" width="9.28515625" customWidth="1"/>
    <col min="7696" max="7696" width="8.85546875" customWidth="1"/>
    <col min="7697" max="7697" width="47.42578125" customWidth="1"/>
    <col min="7698" max="7698" width="9" bestFit="1" customWidth="1"/>
    <col min="7937" max="7937" width="3.85546875" customWidth="1"/>
    <col min="7938" max="7938" width="19.42578125" customWidth="1"/>
    <col min="7939" max="7939" width="14.42578125" customWidth="1"/>
    <col min="7940" max="7940" width="0" hidden="1" customWidth="1"/>
    <col min="7941" max="7941" width="11" customWidth="1"/>
    <col min="7942" max="7942" width="9.42578125" customWidth="1"/>
    <col min="7943" max="7943" width="5" customWidth="1"/>
    <col min="7944" max="7944" width="8.85546875" customWidth="1"/>
    <col min="7945" max="7945" width="9.42578125" customWidth="1"/>
    <col min="7946" max="7946" width="8.85546875" customWidth="1"/>
    <col min="7947" max="7947" width="9" customWidth="1"/>
    <col min="7948" max="7948" width="9.140625" customWidth="1"/>
    <col min="7949" max="7949" width="7.85546875" customWidth="1"/>
    <col min="7950" max="7950" width="10" customWidth="1"/>
    <col min="7951" max="7951" width="9.28515625" customWidth="1"/>
    <col min="7952" max="7952" width="8.85546875" customWidth="1"/>
    <col min="7953" max="7953" width="47.42578125" customWidth="1"/>
    <col min="7954" max="7954" width="9" bestFit="1" customWidth="1"/>
    <col min="8193" max="8193" width="3.85546875" customWidth="1"/>
    <col min="8194" max="8194" width="19.42578125" customWidth="1"/>
    <col min="8195" max="8195" width="14.42578125" customWidth="1"/>
    <col min="8196" max="8196" width="0" hidden="1" customWidth="1"/>
    <col min="8197" max="8197" width="11" customWidth="1"/>
    <col min="8198" max="8198" width="9.42578125" customWidth="1"/>
    <col min="8199" max="8199" width="5" customWidth="1"/>
    <col min="8200" max="8200" width="8.85546875" customWidth="1"/>
    <col min="8201" max="8201" width="9.42578125" customWidth="1"/>
    <col min="8202" max="8202" width="8.85546875" customWidth="1"/>
    <col min="8203" max="8203" width="9" customWidth="1"/>
    <col min="8204" max="8204" width="9.140625" customWidth="1"/>
    <col min="8205" max="8205" width="7.85546875" customWidth="1"/>
    <col min="8206" max="8206" width="10" customWidth="1"/>
    <col min="8207" max="8207" width="9.28515625" customWidth="1"/>
    <col min="8208" max="8208" width="8.85546875" customWidth="1"/>
    <col min="8209" max="8209" width="47.42578125" customWidth="1"/>
    <col min="8210" max="8210" width="9" bestFit="1" customWidth="1"/>
    <col min="8449" max="8449" width="3.85546875" customWidth="1"/>
    <col min="8450" max="8450" width="19.42578125" customWidth="1"/>
    <col min="8451" max="8451" width="14.42578125" customWidth="1"/>
    <col min="8452" max="8452" width="0" hidden="1" customWidth="1"/>
    <col min="8453" max="8453" width="11" customWidth="1"/>
    <col min="8454" max="8454" width="9.42578125" customWidth="1"/>
    <col min="8455" max="8455" width="5" customWidth="1"/>
    <col min="8456" max="8456" width="8.85546875" customWidth="1"/>
    <col min="8457" max="8457" width="9.42578125" customWidth="1"/>
    <col min="8458" max="8458" width="8.85546875" customWidth="1"/>
    <col min="8459" max="8459" width="9" customWidth="1"/>
    <col min="8460" max="8460" width="9.140625" customWidth="1"/>
    <col min="8461" max="8461" width="7.85546875" customWidth="1"/>
    <col min="8462" max="8462" width="10" customWidth="1"/>
    <col min="8463" max="8463" width="9.28515625" customWidth="1"/>
    <col min="8464" max="8464" width="8.85546875" customWidth="1"/>
    <col min="8465" max="8465" width="47.42578125" customWidth="1"/>
    <col min="8466" max="8466" width="9" bestFit="1" customWidth="1"/>
    <col min="8705" max="8705" width="3.85546875" customWidth="1"/>
    <col min="8706" max="8706" width="19.42578125" customWidth="1"/>
    <col min="8707" max="8707" width="14.42578125" customWidth="1"/>
    <col min="8708" max="8708" width="0" hidden="1" customWidth="1"/>
    <col min="8709" max="8709" width="11" customWidth="1"/>
    <col min="8710" max="8710" width="9.42578125" customWidth="1"/>
    <col min="8711" max="8711" width="5" customWidth="1"/>
    <col min="8712" max="8712" width="8.85546875" customWidth="1"/>
    <col min="8713" max="8713" width="9.42578125" customWidth="1"/>
    <col min="8714" max="8714" width="8.85546875" customWidth="1"/>
    <col min="8715" max="8715" width="9" customWidth="1"/>
    <col min="8716" max="8716" width="9.140625" customWidth="1"/>
    <col min="8717" max="8717" width="7.85546875" customWidth="1"/>
    <col min="8718" max="8718" width="10" customWidth="1"/>
    <col min="8719" max="8719" width="9.28515625" customWidth="1"/>
    <col min="8720" max="8720" width="8.85546875" customWidth="1"/>
    <col min="8721" max="8721" width="47.42578125" customWidth="1"/>
    <col min="8722" max="8722" width="9" bestFit="1" customWidth="1"/>
    <col min="8961" max="8961" width="3.85546875" customWidth="1"/>
    <col min="8962" max="8962" width="19.42578125" customWidth="1"/>
    <col min="8963" max="8963" width="14.42578125" customWidth="1"/>
    <col min="8964" max="8964" width="0" hidden="1" customWidth="1"/>
    <col min="8965" max="8965" width="11" customWidth="1"/>
    <col min="8966" max="8966" width="9.42578125" customWidth="1"/>
    <col min="8967" max="8967" width="5" customWidth="1"/>
    <col min="8968" max="8968" width="8.85546875" customWidth="1"/>
    <col min="8969" max="8969" width="9.42578125" customWidth="1"/>
    <col min="8970" max="8970" width="8.85546875" customWidth="1"/>
    <col min="8971" max="8971" width="9" customWidth="1"/>
    <col min="8972" max="8972" width="9.140625" customWidth="1"/>
    <col min="8973" max="8973" width="7.85546875" customWidth="1"/>
    <col min="8974" max="8974" width="10" customWidth="1"/>
    <col min="8975" max="8975" width="9.28515625" customWidth="1"/>
    <col min="8976" max="8976" width="8.85546875" customWidth="1"/>
    <col min="8977" max="8977" width="47.42578125" customWidth="1"/>
    <col min="8978" max="8978" width="9" bestFit="1" customWidth="1"/>
    <col min="9217" max="9217" width="3.85546875" customWidth="1"/>
    <col min="9218" max="9218" width="19.42578125" customWidth="1"/>
    <col min="9219" max="9219" width="14.42578125" customWidth="1"/>
    <col min="9220" max="9220" width="0" hidden="1" customWidth="1"/>
    <col min="9221" max="9221" width="11" customWidth="1"/>
    <col min="9222" max="9222" width="9.42578125" customWidth="1"/>
    <col min="9223" max="9223" width="5" customWidth="1"/>
    <col min="9224" max="9224" width="8.85546875" customWidth="1"/>
    <col min="9225" max="9225" width="9.42578125" customWidth="1"/>
    <col min="9226" max="9226" width="8.85546875" customWidth="1"/>
    <col min="9227" max="9227" width="9" customWidth="1"/>
    <col min="9228" max="9228" width="9.140625" customWidth="1"/>
    <col min="9229" max="9229" width="7.85546875" customWidth="1"/>
    <col min="9230" max="9230" width="10" customWidth="1"/>
    <col min="9231" max="9231" width="9.28515625" customWidth="1"/>
    <col min="9232" max="9232" width="8.85546875" customWidth="1"/>
    <col min="9233" max="9233" width="47.42578125" customWidth="1"/>
    <col min="9234" max="9234" width="9" bestFit="1" customWidth="1"/>
    <col min="9473" max="9473" width="3.85546875" customWidth="1"/>
    <col min="9474" max="9474" width="19.42578125" customWidth="1"/>
    <col min="9475" max="9475" width="14.42578125" customWidth="1"/>
    <col min="9476" max="9476" width="0" hidden="1" customWidth="1"/>
    <col min="9477" max="9477" width="11" customWidth="1"/>
    <col min="9478" max="9478" width="9.42578125" customWidth="1"/>
    <col min="9479" max="9479" width="5" customWidth="1"/>
    <col min="9480" max="9480" width="8.85546875" customWidth="1"/>
    <col min="9481" max="9481" width="9.42578125" customWidth="1"/>
    <col min="9482" max="9482" width="8.85546875" customWidth="1"/>
    <col min="9483" max="9483" width="9" customWidth="1"/>
    <col min="9484" max="9484" width="9.140625" customWidth="1"/>
    <col min="9485" max="9485" width="7.85546875" customWidth="1"/>
    <col min="9486" max="9486" width="10" customWidth="1"/>
    <col min="9487" max="9487" width="9.28515625" customWidth="1"/>
    <col min="9488" max="9488" width="8.85546875" customWidth="1"/>
    <col min="9489" max="9489" width="47.42578125" customWidth="1"/>
    <col min="9490" max="9490" width="9" bestFit="1" customWidth="1"/>
    <col min="9729" max="9729" width="3.85546875" customWidth="1"/>
    <col min="9730" max="9730" width="19.42578125" customWidth="1"/>
    <col min="9731" max="9731" width="14.42578125" customWidth="1"/>
    <col min="9732" max="9732" width="0" hidden="1" customWidth="1"/>
    <col min="9733" max="9733" width="11" customWidth="1"/>
    <col min="9734" max="9734" width="9.42578125" customWidth="1"/>
    <col min="9735" max="9735" width="5" customWidth="1"/>
    <col min="9736" max="9736" width="8.85546875" customWidth="1"/>
    <col min="9737" max="9737" width="9.42578125" customWidth="1"/>
    <col min="9738" max="9738" width="8.85546875" customWidth="1"/>
    <col min="9739" max="9739" width="9" customWidth="1"/>
    <col min="9740" max="9740" width="9.140625" customWidth="1"/>
    <col min="9741" max="9741" width="7.85546875" customWidth="1"/>
    <col min="9742" max="9742" width="10" customWidth="1"/>
    <col min="9743" max="9743" width="9.28515625" customWidth="1"/>
    <col min="9744" max="9744" width="8.85546875" customWidth="1"/>
    <col min="9745" max="9745" width="47.42578125" customWidth="1"/>
    <col min="9746" max="9746" width="9" bestFit="1" customWidth="1"/>
    <col min="9985" max="9985" width="3.85546875" customWidth="1"/>
    <col min="9986" max="9986" width="19.42578125" customWidth="1"/>
    <col min="9987" max="9987" width="14.42578125" customWidth="1"/>
    <col min="9988" max="9988" width="0" hidden="1" customWidth="1"/>
    <col min="9989" max="9989" width="11" customWidth="1"/>
    <col min="9990" max="9990" width="9.42578125" customWidth="1"/>
    <col min="9991" max="9991" width="5" customWidth="1"/>
    <col min="9992" max="9992" width="8.85546875" customWidth="1"/>
    <col min="9993" max="9993" width="9.42578125" customWidth="1"/>
    <col min="9994" max="9994" width="8.85546875" customWidth="1"/>
    <col min="9995" max="9995" width="9" customWidth="1"/>
    <col min="9996" max="9996" width="9.140625" customWidth="1"/>
    <col min="9997" max="9997" width="7.85546875" customWidth="1"/>
    <col min="9998" max="9998" width="10" customWidth="1"/>
    <col min="9999" max="9999" width="9.28515625" customWidth="1"/>
    <col min="10000" max="10000" width="8.85546875" customWidth="1"/>
    <col min="10001" max="10001" width="47.42578125" customWidth="1"/>
    <col min="10002" max="10002" width="9" bestFit="1" customWidth="1"/>
    <col min="10241" max="10241" width="3.85546875" customWidth="1"/>
    <col min="10242" max="10242" width="19.42578125" customWidth="1"/>
    <col min="10243" max="10243" width="14.42578125" customWidth="1"/>
    <col min="10244" max="10244" width="0" hidden="1" customWidth="1"/>
    <col min="10245" max="10245" width="11" customWidth="1"/>
    <col min="10246" max="10246" width="9.42578125" customWidth="1"/>
    <col min="10247" max="10247" width="5" customWidth="1"/>
    <col min="10248" max="10248" width="8.85546875" customWidth="1"/>
    <col min="10249" max="10249" width="9.42578125" customWidth="1"/>
    <col min="10250" max="10250" width="8.85546875" customWidth="1"/>
    <col min="10251" max="10251" width="9" customWidth="1"/>
    <col min="10252" max="10252" width="9.140625" customWidth="1"/>
    <col min="10253" max="10253" width="7.85546875" customWidth="1"/>
    <col min="10254" max="10254" width="10" customWidth="1"/>
    <col min="10255" max="10255" width="9.28515625" customWidth="1"/>
    <col min="10256" max="10256" width="8.85546875" customWidth="1"/>
    <col min="10257" max="10257" width="47.42578125" customWidth="1"/>
    <col min="10258" max="10258" width="9" bestFit="1" customWidth="1"/>
    <col min="10497" max="10497" width="3.85546875" customWidth="1"/>
    <col min="10498" max="10498" width="19.42578125" customWidth="1"/>
    <col min="10499" max="10499" width="14.42578125" customWidth="1"/>
    <col min="10500" max="10500" width="0" hidden="1" customWidth="1"/>
    <col min="10501" max="10501" width="11" customWidth="1"/>
    <col min="10502" max="10502" width="9.42578125" customWidth="1"/>
    <col min="10503" max="10503" width="5" customWidth="1"/>
    <col min="10504" max="10504" width="8.85546875" customWidth="1"/>
    <col min="10505" max="10505" width="9.42578125" customWidth="1"/>
    <col min="10506" max="10506" width="8.85546875" customWidth="1"/>
    <col min="10507" max="10507" width="9" customWidth="1"/>
    <col min="10508" max="10508" width="9.140625" customWidth="1"/>
    <col min="10509" max="10509" width="7.85546875" customWidth="1"/>
    <col min="10510" max="10510" width="10" customWidth="1"/>
    <col min="10511" max="10511" width="9.28515625" customWidth="1"/>
    <col min="10512" max="10512" width="8.85546875" customWidth="1"/>
    <col min="10513" max="10513" width="47.42578125" customWidth="1"/>
    <col min="10514" max="10514" width="9" bestFit="1" customWidth="1"/>
    <col min="10753" max="10753" width="3.85546875" customWidth="1"/>
    <col min="10754" max="10754" width="19.42578125" customWidth="1"/>
    <col min="10755" max="10755" width="14.42578125" customWidth="1"/>
    <col min="10756" max="10756" width="0" hidden="1" customWidth="1"/>
    <col min="10757" max="10757" width="11" customWidth="1"/>
    <col min="10758" max="10758" width="9.42578125" customWidth="1"/>
    <col min="10759" max="10759" width="5" customWidth="1"/>
    <col min="10760" max="10760" width="8.85546875" customWidth="1"/>
    <col min="10761" max="10761" width="9.42578125" customWidth="1"/>
    <col min="10762" max="10762" width="8.85546875" customWidth="1"/>
    <col min="10763" max="10763" width="9" customWidth="1"/>
    <col min="10764" max="10764" width="9.140625" customWidth="1"/>
    <col min="10765" max="10765" width="7.85546875" customWidth="1"/>
    <col min="10766" max="10766" width="10" customWidth="1"/>
    <col min="10767" max="10767" width="9.28515625" customWidth="1"/>
    <col min="10768" max="10768" width="8.85546875" customWidth="1"/>
    <col min="10769" max="10769" width="47.42578125" customWidth="1"/>
    <col min="10770" max="10770" width="9" bestFit="1" customWidth="1"/>
    <col min="11009" max="11009" width="3.85546875" customWidth="1"/>
    <col min="11010" max="11010" width="19.42578125" customWidth="1"/>
    <col min="11011" max="11011" width="14.42578125" customWidth="1"/>
    <col min="11012" max="11012" width="0" hidden="1" customWidth="1"/>
    <col min="11013" max="11013" width="11" customWidth="1"/>
    <col min="11014" max="11014" width="9.42578125" customWidth="1"/>
    <col min="11015" max="11015" width="5" customWidth="1"/>
    <col min="11016" max="11016" width="8.85546875" customWidth="1"/>
    <col min="11017" max="11017" width="9.42578125" customWidth="1"/>
    <col min="11018" max="11018" width="8.85546875" customWidth="1"/>
    <col min="11019" max="11019" width="9" customWidth="1"/>
    <col min="11020" max="11020" width="9.140625" customWidth="1"/>
    <col min="11021" max="11021" width="7.85546875" customWidth="1"/>
    <col min="11022" max="11022" width="10" customWidth="1"/>
    <col min="11023" max="11023" width="9.28515625" customWidth="1"/>
    <col min="11024" max="11024" width="8.85546875" customWidth="1"/>
    <col min="11025" max="11025" width="47.42578125" customWidth="1"/>
    <col min="11026" max="11026" width="9" bestFit="1" customWidth="1"/>
    <col min="11265" max="11265" width="3.85546875" customWidth="1"/>
    <col min="11266" max="11266" width="19.42578125" customWidth="1"/>
    <col min="11267" max="11267" width="14.42578125" customWidth="1"/>
    <col min="11268" max="11268" width="0" hidden="1" customWidth="1"/>
    <col min="11269" max="11269" width="11" customWidth="1"/>
    <col min="11270" max="11270" width="9.42578125" customWidth="1"/>
    <col min="11271" max="11271" width="5" customWidth="1"/>
    <col min="11272" max="11272" width="8.85546875" customWidth="1"/>
    <col min="11273" max="11273" width="9.42578125" customWidth="1"/>
    <col min="11274" max="11274" width="8.85546875" customWidth="1"/>
    <col min="11275" max="11275" width="9" customWidth="1"/>
    <col min="11276" max="11276" width="9.140625" customWidth="1"/>
    <col min="11277" max="11277" width="7.85546875" customWidth="1"/>
    <col min="11278" max="11278" width="10" customWidth="1"/>
    <col min="11279" max="11279" width="9.28515625" customWidth="1"/>
    <col min="11280" max="11280" width="8.85546875" customWidth="1"/>
    <col min="11281" max="11281" width="47.42578125" customWidth="1"/>
    <col min="11282" max="11282" width="9" bestFit="1" customWidth="1"/>
    <col min="11521" max="11521" width="3.85546875" customWidth="1"/>
    <col min="11522" max="11522" width="19.42578125" customWidth="1"/>
    <col min="11523" max="11523" width="14.42578125" customWidth="1"/>
    <col min="11524" max="11524" width="0" hidden="1" customWidth="1"/>
    <col min="11525" max="11525" width="11" customWidth="1"/>
    <col min="11526" max="11526" width="9.42578125" customWidth="1"/>
    <col min="11527" max="11527" width="5" customWidth="1"/>
    <col min="11528" max="11528" width="8.85546875" customWidth="1"/>
    <col min="11529" max="11529" width="9.42578125" customWidth="1"/>
    <col min="11530" max="11530" width="8.85546875" customWidth="1"/>
    <col min="11531" max="11531" width="9" customWidth="1"/>
    <col min="11532" max="11532" width="9.140625" customWidth="1"/>
    <col min="11533" max="11533" width="7.85546875" customWidth="1"/>
    <col min="11534" max="11534" width="10" customWidth="1"/>
    <col min="11535" max="11535" width="9.28515625" customWidth="1"/>
    <col min="11536" max="11536" width="8.85546875" customWidth="1"/>
    <col min="11537" max="11537" width="47.42578125" customWidth="1"/>
    <col min="11538" max="11538" width="9" bestFit="1" customWidth="1"/>
    <col min="11777" max="11777" width="3.85546875" customWidth="1"/>
    <col min="11778" max="11778" width="19.42578125" customWidth="1"/>
    <col min="11779" max="11779" width="14.42578125" customWidth="1"/>
    <col min="11780" max="11780" width="0" hidden="1" customWidth="1"/>
    <col min="11781" max="11781" width="11" customWidth="1"/>
    <col min="11782" max="11782" width="9.42578125" customWidth="1"/>
    <col min="11783" max="11783" width="5" customWidth="1"/>
    <col min="11784" max="11784" width="8.85546875" customWidth="1"/>
    <col min="11785" max="11785" width="9.42578125" customWidth="1"/>
    <col min="11786" max="11786" width="8.85546875" customWidth="1"/>
    <col min="11787" max="11787" width="9" customWidth="1"/>
    <col min="11788" max="11788" width="9.140625" customWidth="1"/>
    <col min="11789" max="11789" width="7.85546875" customWidth="1"/>
    <col min="11790" max="11790" width="10" customWidth="1"/>
    <col min="11791" max="11791" width="9.28515625" customWidth="1"/>
    <col min="11792" max="11792" width="8.85546875" customWidth="1"/>
    <col min="11793" max="11793" width="47.42578125" customWidth="1"/>
    <col min="11794" max="11794" width="9" bestFit="1" customWidth="1"/>
    <col min="12033" max="12033" width="3.85546875" customWidth="1"/>
    <col min="12034" max="12034" width="19.42578125" customWidth="1"/>
    <col min="12035" max="12035" width="14.42578125" customWidth="1"/>
    <col min="12036" max="12036" width="0" hidden="1" customWidth="1"/>
    <col min="12037" max="12037" width="11" customWidth="1"/>
    <col min="12038" max="12038" width="9.42578125" customWidth="1"/>
    <col min="12039" max="12039" width="5" customWidth="1"/>
    <col min="12040" max="12040" width="8.85546875" customWidth="1"/>
    <col min="12041" max="12041" width="9.42578125" customWidth="1"/>
    <col min="12042" max="12042" width="8.85546875" customWidth="1"/>
    <col min="12043" max="12043" width="9" customWidth="1"/>
    <col min="12044" max="12044" width="9.140625" customWidth="1"/>
    <col min="12045" max="12045" width="7.85546875" customWidth="1"/>
    <col min="12046" max="12046" width="10" customWidth="1"/>
    <col min="12047" max="12047" width="9.28515625" customWidth="1"/>
    <col min="12048" max="12048" width="8.85546875" customWidth="1"/>
    <col min="12049" max="12049" width="47.42578125" customWidth="1"/>
    <col min="12050" max="12050" width="9" bestFit="1" customWidth="1"/>
    <col min="12289" max="12289" width="3.85546875" customWidth="1"/>
    <col min="12290" max="12290" width="19.42578125" customWidth="1"/>
    <col min="12291" max="12291" width="14.42578125" customWidth="1"/>
    <col min="12292" max="12292" width="0" hidden="1" customWidth="1"/>
    <col min="12293" max="12293" width="11" customWidth="1"/>
    <col min="12294" max="12294" width="9.42578125" customWidth="1"/>
    <col min="12295" max="12295" width="5" customWidth="1"/>
    <col min="12296" max="12296" width="8.85546875" customWidth="1"/>
    <col min="12297" max="12297" width="9.42578125" customWidth="1"/>
    <col min="12298" max="12298" width="8.85546875" customWidth="1"/>
    <col min="12299" max="12299" width="9" customWidth="1"/>
    <col min="12300" max="12300" width="9.140625" customWidth="1"/>
    <col min="12301" max="12301" width="7.85546875" customWidth="1"/>
    <col min="12302" max="12302" width="10" customWidth="1"/>
    <col min="12303" max="12303" width="9.28515625" customWidth="1"/>
    <col min="12304" max="12304" width="8.85546875" customWidth="1"/>
    <col min="12305" max="12305" width="47.42578125" customWidth="1"/>
    <col min="12306" max="12306" width="9" bestFit="1" customWidth="1"/>
    <col min="12545" max="12545" width="3.85546875" customWidth="1"/>
    <col min="12546" max="12546" width="19.42578125" customWidth="1"/>
    <col min="12547" max="12547" width="14.42578125" customWidth="1"/>
    <col min="12548" max="12548" width="0" hidden="1" customWidth="1"/>
    <col min="12549" max="12549" width="11" customWidth="1"/>
    <col min="12550" max="12550" width="9.42578125" customWidth="1"/>
    <col min="12551" max="12551" width="5" customWidth="1"/>
    <col min="12552" max="12552" width="8.85546875" customWidth="1"/>
    <col min="12553" max="12553" width="9.42578125" customWidth="1"/>
    <col min="12554" max="12554" width="8.85546875" customWidth="1"/>
    <col min="12555" max="12555" width="9" customWidth="1"/>
    <col min="12556" max="12556" width="9.140625" customWidth="1"/>
    <col min="12557" max="12557" width="7.85546875" customWidth="1"/>
    <col min="12558" max="12558" width="10" customWidth="1"/>
    <col min="12559" max="12559" width="9.28515625" customWidth="1"/>
    <col min="12560" max="12560" width="8.85546875" customWidth="1"/>
    <col min="12561" max="12561" width="47.42578125" customWidth="1"/>
    <col min="12562" max="12562" width="9" bestFit="1" customWidth="1"/>
    <col min="12801" max="12801" width="3.85546875" customWidth="1"/>
    <col min="12802" max="12802" width="19.42578125" customWidth="1"/>
    <col min="12803" max="12803" width="14.42578125" customWidth="1"/>
    <col min="12804" max="12804" width="0" hidden="1" customWidth="1"/>
    <col min="12805" max="12805" width="11" customWidth="1"/>
    <col min="12806" max="12806" width="9.42578125" customWidth="1"/>
    <col min="12807" max="12807" width="5" customWidth="1"/>
    <col min="12808" max="12808" width="8.85546875" customWidth="1"/>
    <col min="12809" max="12809" width="9.42578125" customWidth="1"/>
    <col min="12810" max="12810" width="8.85546875" customWidth="1"/>
    <col min="12811" max="12811" width="9" customWidth="1"/>
    <col min="12812" max="12812" width="9.140625" customWidth="1"/>
    <col min="12813" max="12813" width="7.85546875" customWidth="1"/>
    <col min="12814" max="12814" width="10" customWidth="1"/>
    <col min="12815" max="12815" width="9.28515625" customWidth="1"/>
    <col min="12816" max="12816" width="8.85546875" customWidth="1"/>
    <col min="12817" max="12817" width="47.42578125" customWidth="1"/>
    <col min="12818" max="12818" width="9" bestFit="1" customWidth="1"/>
    <col min="13057" max="13057" width="3.85546875" customWidth="1"/>
    <col min="13058" max="13058" width="19.42578125" customWidth="1"/>
    <col min="13059" max="13059" width="14.42578125" customWidth="1"/>
    <col min="13060" max="13060" width="0" hidden="1" customWidth="1"/>
    <col min="13061" max="13061" width="11" customWidth="1"/>
    <col min="13062" max="13062" width="9.42578125" customWidth="1"/>
    <col min="13063" max="13063" width="5" customWidth="1"/>
    <col min="13064" max="13064" width="8.85546875" customWidth="1"/>
    <col min="13065" max="13065" width="9.42578125" customWidth="1"/>
    <col min="13066" max="13066" width="8.85546875" customWidth="1"/>
    <col min="13067" max="13067" width="9" customWidth="1"/>
    <col min="13068" max="13068" width="9.140625" customWidth="1"/>
    <col min="13069" max="13069" width="7.85546875" customWidth="1"/>
    <col min="13070" max="13070" width="10" customWidth="1"/>
    <col min="13071" max="13071" width="9.28515625" customWidth="1"/>
    <col min="13072" max="13072" width="8.85546875" customWidth="1"/>
    <col min="13073" max="13073" width="47.42578125" customWidth="1"/>
    <col min="13074" max="13074" width="9" bestFit="1" customWidth="1"/>
    <col min="13313" max="13313" width="3.85546875" customWidth="1"/>
    <col min="13314" max="13314" width="19.42578125" customWidth="1"/>
    <col min="13315" max="13315" width="14.42578125" customWidth="1"/>
    <col min="13316" max="13316" width="0" hidden="1" customWidth="1"/>
    <col min="13317" max="13317" width="11" customWidth="1"/>
    <col min="13318" max="13318" width="9.42578125" customWidth="1"/>
    <col min="13319" max="13319" width="5" customWidth="1"/>
    <col min="13320" max="13320" width="8.85546875" customWidth="1"/>
    <col min="13321" max="13321" width="9.42578125" customWidth="1"/>
    <col min="13322" max="13322" width="8.85546875" customWidth="1"/>
    <col min="13323" max="13323" width="9" customWidth="1"/>
    <col min="13324" max="13324" width="9.140625" customWidth="1"/>
    <col min="13325" max="13325" width="7.85546875" customWidth="1"/>
    <col min="13326" max="13326" width="10" customWidth="1"/>
    <col min="13327" max="13327" width="9.28515625" customWidth="1"/>
    <col min="13328" max="13328" width="8.85546875" customWidth="1"/>
    <col min="13329" max="13329" width="47.42578125" customWidth="1"/>
    <col min="13330" max="13330" width="9" bestFit="1" customWidth="1"/>
    <col min="13569" max="13569" width="3.85546875" customWidth="1"/>
    <col min="13570" max="13570" width="19.42578125" customWidth="1"/>
    <col min="13571" max="13571" width="14.42578125" customWidth="1"/>
    <col min="13572" max="13572" width="0" hidden="1" customWidth="1"/>
    <col min="13573" max="13573" width="11" customWidth="1"/>
    <col min="13574" max="13574" width="9.42578125" customWidth="1"/>
    <col min="13575" max="13575" width="5" customWidth="1"/>
    <col min="13576" max="13576" width="8.85546875" customWidth="1"/>
    <col min="13577" max="13577" width="9.42578125" customWidth="1"/>
    <col min="13578" max="13578" width="8.85546875" customWidth="1"/>
    <col min="13579" max="13579" width="9" customWidth="1"/>
    <col min="13580" max="13580" width="9.140625" customWidth="1"/>
    <col min="13581" max="13581" width="7.85546875" customWidth="1"/>
    <col min="13582" max="13582" width="10" customWidth="1"/>
    <col min="13583" max="13583" width="9.28515625" customWidth="1"/>
    <col min="13584" max="13584" width="8.85546875" customWidth="1"/>
    <col min="13585" max="13585" width="47.42578125" customWidth="1"/>
    <col min="13586" max="13586" width="9" bestFit="1" customWidth="1"/>
    <col min="13825" max="13825" width="3.85546875" customWidth="1"/>
    <col min="13826" max="13826" width="19.42578125" customWidth="1"/>
    <col min="13827" max="13827" width="14.42578125" customWidth="1"/>
    <col min="13828" max="13828" width="0" hidden="1" customWidth="1"/>
    <col min="13829" max="13829" width="11" customWidth="1"/>
    <col min="13830" max="13830" width="9.42578125" customWidth="1"/>
    <col min="13831" max="13831" width="5" customWidth="1"/>
    <col min="13832" max="13832" width="8.85546875" customWidth="1"/>
    <col min="13833" max="13833" width="9.42578125" customWidth="1"/>
    <col min="13834" max="13834" width="8.85546875" customWidth="1"/>
    <col min="13835" max="13835" width="9" customWidth="1"/>
    <col min="13836" max="13836" width="9.140625" customWidth="1"/>
    <col min="13837" max="13837" width="7.85546875" customWidth="1"/>
    <col min="13838" max="13838" width="10" customWidth="1"/>
    <col min="13839" max="13839" width="9.28515625" customWidth="1"/>
    <col min="13840" max="13840" width="8.85546875" customWidth="1"/>
    <col min="13841" max="13841" width="47.42578125" customWidth="1"/>
    <col min="13842" max="13842" width="9" bestFit="1" customWidth="1"/>
    <col min="14081" max="14081" width="3.85546875" customWidth="1"/>
    <col min="14082" max="14082" width="19.42578125" customWidth="1"/>
    <col min="14083" max="14083" width="14.42578125" customWidth="1"/>
    <col min="14084" max="14084" width="0" hidden="1" customWidth="1"/>
    <col min="14085" max="14085" width="11" customWidth="1"/>
    <col min="14086" max="14086" width="9.42578125" customWidth="1"/>
    <col min="14087" max="14087" width="5" customWidth="1"/>
    <col min="14088" max="14088" width="8.85546875" customWidth="1"/>
    <col min="14089" max="14089" width="9.42578125" customWidth="1"/>
    <col min="14090" max="14090" width="8.85546875" customWidth="1"/>
    <col min="14091" max="14091" width="9" customWidth="1"/>
    <col min="14092" max="14092" width="9.140625" customWidth="1"/>
    <col min="14093" max="14093" width="7.85546875" customWidth="1"/>
    <col min="14094" max="14094" width="10" customWidth="1"/>
    <col min="14095" max="14095" width="9.28515625" customWidth="1"/>
    <col min="14096" max="14096" width="8.85546875" customWidth="1"/>
    <col min="14097" max="14097" width="47.42578125" customWidth="1"/>
    <col min="14098" max="14098" width="9" bestFit="1" customWidth="1"/>
    <col min="14337" max="14337" width="3.85546875" customWidth="1"/>
    <col min="14338" max="14338" width="19.42578125" customWidth="1"/>
    <col min="14339" max="14339" width="14.42578125" customWidth="1"/>
    <col min="14340" max="14340" width="0" hidden="1" customWidth="1"/>
    <col min="14341" max="14341" width="11" customWidth="1"/>
    <col min="14342" max="14342" width="9.42578125" customWidth="1"/>
    <col min="14343" max="14343" width="5" customWidth="1"/>
    <col min="14344" max="14344" width="8.85546875" customWidth="1"/>
    <col min="14345" max="14345" width="9.42578125" customWidth="1"/>
    <col min="14346" max="14346" width="8.85546875" customWidth="1"/>
    <col min="14347" max="14347" width="9" customWidth="1"/>
    <col min="14348" max="14348" width="9.140625" customWidth="1"/>
    <col min="14349" max="14349" width="7.85546875" customWidth="1"/>
    <col min="14350" max="14350" width="10" customWidth="1"/>
    <col min="14351" max="14351" width="9.28515625" customWidth="1"/>
    <col min="14352" max="14352" width="8.85546875" customWidth="1"/>
    <col min="14353" max="14353" width="47.42578125" customWidth="1"/>
    <col min="14354" max="14354" width="9" bestFit="1" customWidth="1"/>
    <col min="14593" max="14593" width="3.85546875" customWidth="1"/>
    <col min="14594" max="14594" width="19.42578125" customWidth="1"/>
    <col min="14595" max="14595" width="14.42578125" customWidth="1"/>
    <col min="14596" max="14596" width="0" hidden="1" customWidth="1"/>
    <col min="14597" max="14597" width="11" customWidth="1"/>
    <col min="14598" max="14598" width="9.42578125" customWidth="1"/>
    <col min="14599" max="14599" width="5" customWidth="1"/>
    <col min="14600" max="14600" width="8.85546875" customWidth="1"/>
    <col min="14601" max="14601" width="9.42578125" customWidth="1"/>
    <col min="14602" max="14602" width="8.85546875" customWidth="1"/>
    <col min="14603" max="14603" width="9" customWidth="1"/>
    <col min="14604" max="14604" width="9.140625" customWidth="1"/>
    <col min="14605" max="14605" width="7.85546875" customWidth="1"/>
    <col min="14606" max="14606" width="10" customWidth="1"/>
    <col min="14607" max="14607" width="9.28515625" customWidth="1"/>
    <col min="14608" max="14608" width="8.85546875" customWidth="1"/>
    <col min="14609" max="14609" width="47.42578125" customWidth="1"/>
    <col min="14610" max="14610" width="9" bestFit="1" customWidth="1"/>
    <col min="14849" max="14849" width="3.85546875" customWidth="1"/>
    <col min="14850" max="14850" width="19.42578125" customWidth="1"/>
    <col min="14851" max="14851" width="14.42578125" customWidth="1"/>
    <col min="14852" max="14852" width="0" hidden="1" customWidth="1"/>
    <col min="14853" max="14853" width="11" customWidth="1"/>
    <col min="14854" max="14854" width="9.42578125" customWidth="1"/>
    <col min="14855" max="14855" width="5" customWidth="1"/>
    <col min="14856" max="14856" width="8.85546875" customWidth="1"/>
    <col min="14857" max="14857" width="9.42578125" customWidth="1"/>
    <col min="14858" max="14858" width="8.85546875" customWidth="1"/>
    <col min="14859" max="14859" width="9" customWidth="1"/>
    <col min="14860" max="14860" width="9.140625" customWidth="1"/>
    <col min="14861" max="14861" width="7.85546875" customWidth="1"/>
    <col min="14862" max="14862" width="10" customWidth="1"/>
    <col min="14863" max="14863" width="9.28515625" customWidth="1"/>
    <col min="14864" max="14864" width="8.85546875" customWidth="1"/>
    <col min="14865" max="14865" width="47.42578125" customWidth="1"/>
    <col min="14866" max="14866" width="9" bestFit="1" customWidth="1"/>
    <col min="15105" max="15105" width="3.85546875" customWidth="1"/>
    <col min="15106" max="15106" width="19.42578125" customWidth="1"/>
    <col min="15107" max="15107" width="14.42578125" customWidth="1"/>
    <col min="15108" max="15108" width="0" hidden="1" customWidth="1"/>
    <col min="15109" max="15109" width="11" customWidth="1"/>
    <col min="15110" max="15110" width="9.42578125" customWidth="1"/>
    <col min="15111" max="15111" width="5" customWidth="1"/>
    <col min="15112" max="15112" width="8.85546875" customWidth="1"/>
    <col min="15113" max="15113" width="9.42578125" customWidth="1"/>
    <col min="15114" max="15114" width="8.85546875" customWidth="1"/>
    <col min="15115" max="15115" width="9" customWidth="1"/>
    <col min="15116" max="15116" width="9.140625" customWidth="1"/>
    <col min="15117" max="15117" width="7.85546875" customWidth="1"/>
    <col min="15118" max="15118" width="10" customWidth="1"/>
    <col min="15119" max="15119" width="9.28515625" customWidth="1"/>
    <col min="15120" max="15120" width="8.85546875" customWidth="1"/>
    <col min="15121" max="15121" width="47.42578125" customWidth="1"/>
    <col min="15122" max="15122" width="9" bestFit="1" customWidth="1"/>
    <col min="15361" max="15361" width="3.85546875" customWidth="1"/>
    <col min="15362" max="15362" width="19.42578125" customWidth="1"/>
    <col min="15363" max="15363" width="14.42578125" customWidth="1"/>
    <col min="15364" max="15364" width="0" hidden="1" customWidth="1"/>
    <col min="15365" max="15365" width="11" customWidth="1"/>
    <col min="15366" max="15366" width="9.42578125" customWidth="1"/>
    <col min="15367" max="15367" width="5" customWidth="1"/>
    <col min="15368" max="15368" width="8.85546875" customWidth="1"/>
    <col min="15369" max="15369" width="9.42578125" customWidth="1"/>
    <col min="15370" max="15370" width="8.85546875" customWidth="1"/>
    <col min="15371" max="15371" width="9" customWidth="1"/>
    <col min="15372" max="15372" width="9.140625" customWidth="1"/>
    <col min="15373" max="15373" width="7.85546875" customWidth="1"/>
    <col min="15374" max="15374" width="10" customWidth="1"/>
    <col min="15375" max="15375" width="9.28515625" customWidth="1"/>
    <col min="15376" max="15376" width="8.85546875" customWidth="1"/>
    <col min="15377" max="15377" width="47.42578125" customWidth="1"/>
    <col min="15378" max="15378" width="9" bestFit="1" customWidth="1"/>
    <col min="15617" max="15617" width="3.85546875" customWidth="1"/>
    <col min="15618" max="15618" width="19.42578125" customWidth="1"/>
    <col min="15619" max="15619" width="14.42578125" customWidth="1"/>
    <col min="15620" max="15620" width="0" hidden="1" customWidth="1"/>
    <col min="15621" max="15621" width="11" customWidth="1"/>
    <col min="15622" max="15622" width="9.42578125" customWidth="1"/>
    <col min="15623" max="15623" width="5" customWidth="1"/>
    <col min="15624" max="15624" width="8.85546875" customWidth="1"/>
    <col min="15625" max="15625" width="9.42578125" customWidth="1"/>
    <col min="15626" max="15626" width="8.85546875" customWidth="1"/>
    <col min="15627" max="15627" width="9" customWidth="1"/>
    <col min="15628" max="15628" width="9.140625" customWidth="1"/>
    <col min="15629" max="15629" width="7.85546875" customWidth="1"/>
    <col min="15630" max="15630" width="10" customWidth="1"/>
    <col min="15631" max="15631" width="9.28515625" customWidth="1"/>
    <col min="15632" max="15632" width="8.85546875" customWidth="1"/>
    <col min="15633" max="15633" width="47.42578125" customWidth="1"/>
    <col min="15634" max="15634" width="9" bestFit="1" customWidth="1"/>
    <col min="15873" max="15873" width="3.85546875" customWidth="1"/>
    <col min="15874" max="15874" width="19.42578125" customWidth="1"/>
    <col min="15875" max="15875" width="14.42578125" customWidth="1"/>
    <col min="15876" max="15876" width="0" hidden="1" customWidth="1"/>
    <col min="15877" max="15877" width="11" customWidth="1"/>
    <col min="15878" max="15878" width="9.42578125" customWidth="1"/>
    <col min="15879" max="15879" width="5" customWidth="1"/>
    <col min="15880" max="15880" width="8.85546875" customWidth="1"/>
    <col min="15881" max="15881" width="9.42578125" customWidth="1"/>
    <col min="15882" max="15882" width="8.85546875" customWidth="1"/>
    <col min="15883" max="15883" width="9" customWidth="1"/>
    <col min="15884" max="15884" width="9.140625" customWidth="1"/>
    <col min="15885" max="15885" width="7.85546875" customWidth="1"/>
    <col min="15886" max="15886" width="10" customWidth="1"/>
    <col min="15887" max="15887" width="9.28515625" customWidth="1"/>
    <col min="15888" max="15888" width="8.85546875" customWidth="1"/>
    <col min="15889" max="15889" width="47.42578125" customWidth="1"/>
    <col min="15890" max="15890" width="9" bestFit="1" customWidth="1"/>
    <col min="16129" max="16129" width="3.85546875" customWidth="1"/>
    <col min="16130" max="16130" width="19.42578125" customWidth="1"/>
    <col min="16131" max="16131" width="14.42578125" customWidth="1"/>
    <col min="16132" max="16132" width="0" hidden="1" customWidth="1"/>
    <col min="16133" max="16133" width="11" customWidth="1"/>
    <col min="16134" max="16134" width="9.42578125" customWidth="1"/>
    <col min="16135" max="16135" width="5" customWidth="1"/>
    <col min="16136" max="16136" width="8.85546875" customWidth="1"/>
    <col min="16137" max="16137" width="9.42578125" customWidth="1"/>
    <col min="16138" max="16138" width="8.85546875" customWidth="1"/>
    <col min="16139" max="16139" width="9" customWidth="1"/>
    <col min="16140" max="16140" width="9.140625" customWidth="1"/>
    <col min="16141" max="16141" width="7.85546875" customWidth="1"/>
    <col min="16142" max="16142" width="10" customWidth="1"/>
    <col min="16143" max="16143" width="9.28515625" customWidth="1"/>
    <col min="16144" max="16144" width="8.85546875" customWidth="1"/>
    <col min="16145" max="16145" width="47.42578125" customWidth="1"/>
    <col min="16146" max="16146" width="9" bestFit="1" customWidth="1"/>
  </cols>
  <sheetData>
    <row r="1" spans="1:21" ht="36.75" customHeight="1" x14ac:dyDescent="0.25">
      <c r="A1" s="316" t="s">
        <v>340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8"/>
    </row>
    <row r="2" spans="1:21" x14ac:dyDescent="0.25">
      <c r="A2" s="319" t="s">
        <v>331</v>
      </c>
      <c r="B2" s="321" t="s">
        <v>353</v>
      </c>
      <c r="C2" s="323" t="s">
        <v>341</v>
      </c>
      <c r="D2" s="323" t="s">
        <v>332</v>
      </c>
      <c r="E2" s="323" t="s">
        <v>342</v>
      </c>
      <c r="F2" s="323" t="s">
        <v>343</v>
      </c>
      <c r="G2" s="323" t="s">
        <v>333</v>
      </c>
      <c r="H2" s="326" t="s">
        <v>344</v>
      </c>
      <c r="I2" s="326" t="s">
        <v>345</v>
      </c>
      <c r="J2" s="326" t="s">
        <v>354</v>
      </c>
      <c r="K2" s="326" t="s">
        <v>334</v>
      </c>
      <c r="L2" s="326" t="s">
        <v>335</v>
      </c>
      <c r="M2" s="326" t="s">
        <v>336</v>
      </c>
      <c r="N2" s="330" t="s">
        <v>347</v>
      </c>
      <c r="O2" s="328" t="s">
        <v>355</v>
      </c>
      <c r="P2" s="323" t="s">
        <v>356</v>
      </c>
      <c r="Q2" s="323" t="s">
        <v>346</v>
      </c>
    </row>
    <row r="3" spans="1:21" ht="44.25" customHeight="1" x14ac:dyDescent="0.25">
      <c r="A3" s="320"/>
      <c r="B3" s="322"/>
      <c r="C3" s="324"/>
      <c r="D3" s="325"/>
      <c r="E3" s="325"/>
      <c r="F3" s="325"/>
      <c r="G3" s="324"/>
      <c r="H3" s="327"/>
      <c r="I3" s="327"/>
      <c r="J3" s="327"/>
      <c r="K3" s="327"/>
      <c r="L3" s="327"/>
      <c r="M3" s="327"/>
      <c r="N3" s="325"/>
      <c r="O3" s="329"/>
      <c r="P3" s="324"/>
      <c r="Q3" s="324"/>
    </row>
    <row r="4" spans="1:21" x14ac:dyDescent="0.25">
      <c r="A4" s="31">
        <v>1</v>
      </c>
      <c r="B4" s="32">
        <v>2</v>
      </c>
      <c r="C4" s="31">
        <v>3</v>
      </c>
      <c r="D4" s="32">
        <v>4</v>
      </c>
      <c r="E4" s="31">
        <v>5</v>
      </c>
      <c r="F4" s="32">
        <v>6</v>
      </c>
      <c r="G4" s="31">
        <v>7</v>
      </c>
      <c r="H4" s="32">
        <v>8</v>
      </c>
      <c r="I4" s="31">
        <v>9</v>
      </c>
      <c r="J4" s="32">
        <v>10</v>
      </c>
      <c r="K4" s="31">
        <v>11</v>
      </c>
      <c r="L4" s="32">
        <v>12</v>
      </c>
      <c r="M4" s="31">
        <v>13</v>
      </c>
      <c r="N4" s="32">
        <v>14</v>
      </c>
      <c r="O4" s="31">
        <v>15</v>
      </c>
      <c r="P4" s="32">
        <v>16</v>
      </c>
      <c r="Q4" s="31">
        <v>17</v>
      </c>
    </row>
    <row r="5" spans="1:21" x14ac:dyDescent="0.25">
      <c r="A5" s="334"/>
      <c r="B5" s="347" t="s">
        <v>337</v>
      </c>
      <c r="C5" s="346"/>
      <c r="D5" s="346"/>
      <c r="E5" s="346"/>
      <c r="F5" s="346"/>
      <c r="G5" s="24" t="s">
        <v>2</v>
      </c>
      <c r="H5" s="25">
        <f>H6+H7+H8+H9</f>
        <v>381188.08523999999</v>
      </c>
      <c r="I5" s="25">
        <f t="shared" ref="I5:L5" si="0">I6+I7+I8+I9</f>
        <v>81188.08524</v>
      </c>
      <c r="J5" s="25">
        <f t="shared" si="0"/>
        <v>1300015.8</v>
      </c>
      <c r="K5" s="25">
        <f t="shared" si="0"/>
        <v>39218.31</v>
      </c>
      <c r="L5" s="25">
        <f t="shared" si="0"/>
        <v>39218.31</v>
      </c>
      <c r="M5" s="26">
        <v>0</v>
      </c>
      <c r="N5" s="27">
        <f>IFERROR(L5/J5,0)</f>
        <v>3.0167564117297648E-2</v>
      </c>
      <c r="O5" s="331"/>
      <c r="P5" s="331"/>
      <c r="Q5" s="331"/>
      <c r="R5" s="22"/>
      <c r="S5" s="23"/>
      <c r="T5" s="23"/>
      <c r="U5" s="23"/>
    </row>
    <row r="6" spans="1:21" x14ac:dyDescent="0.25">
      <c r="A6" s="335"/>
      <c r="B6" s="348"/>
      <c r="C6" s="346"/>
      <c r="D6" s="346"/>
      <c r="E6" s="346"/>
      <c r="F6" s="346"/>
      <c r="G6" s="24" t="s">
        <v>11</v>
      </c>
      <c r="H6" s="25">
        <f>H11</f>
        <v>300000</v>
      </c>
      <c r="I6" s="25">
        <f t="shared" ref="I6:L6" si="1">I11</f>
        <v>0</v>
      </c>
      <c r="J6" s="25">
        <f t="shared" si="1"/>
        <v>0</v>
      </c>
      <c r="K6" s="25">
        <f t="shared" si="1"/>
        <v>0</v>
      </c>
      <c r="L6" s="25">
        <f t="shared" si="1"/>
        <v>0</v>
      </c>
      <c r="M6" s="26">
        <v>0</v>
      </c>
      <c r="N6" s="27">
        <f t="shared" ref="N6:N19" si="2">IFERROR(L6/J6,0)</f>
        <v>0</v>
      </c>
      <c r="O6" s="332"/>
      <c r="P6" s="332"/>
      <c r="Q6" s="332"/>
      <c r="R6" s="23"/>
    </row>
    <row r="7" spans="1:21" x14ac:dyDescent="0.25">
      <c r="A7" s="335"/>
      <c r="B7" s="348"/>
      <c r="C7" s="346"/>
      <c r="D7" s="346"/>
      <c r="E7" s="346"/>
      <c r="F7" s="346"/>
      <c r="G7" s="24" t="s">
        <v>338</v>
      </c>
      <c r="H7" s="25">
        <f t="shared" ref="H7:L9" si="3">H12</f>
        <v>0</v>
      </c>
      <c r="I7" s="25">
        <f t="shared" si="3"/>
        <v>0</v>
      </c>
      <c r="J7" s="25">
        <f t="shared" si="3"/>
        <v>0</v>
      </c>
      <c r="K7" s="25">
        <f t="shared" si="3"/>
        <v>0</v>
      </c>
      <c r="L7" s="25">
        <f t="shared" si="3"/>
        <v>0</v>
      </c>
      <c r="M7" s="26">
        <v>0</v>
      </c>
      <c r="N7" s="27">
        <f t="shared" si="2"/>
        <v>0</v>
      </c>
      <c r="O7" s="332"/>
      <c r="P7" s="332"/>
      <c r="Q7" s="332"/>
    </row>
    <row r="8" spans="1:21" x14ac:dyDescent="0.25">
      <c r="A8" s="335"/>
      <c r="B8" s="348"/>
      <c r="C8" s="346"/>
      <c r="D8" s="346"/>
      <c r="E8" s="346"/>
      <c r="F8" s="346"/>
      <c r="G8" s="24" t="s">
        <v>22</v>
      </c>
      <c r="H8" s="25">
        <f t="shared" si="3"/>
        <v>0</v>
      </c>
      <c r="I8" s="25">
        <f t="shared" si="3"/>
        <v>0</v>
      </c>
      <c r="J8" s="25">
        <f t="shared" si="3"/>
        <v>0</v>
      </c>
      <c r="K8" s="25">
        <f t="shared" si="3"/>
        <v>0</v>
      </c>
      <c r="L8" s="25">
        <f t="shared" si="3"/>
        <v>0</v>
      </c>
      <c r="M8" s="26">
        <v>0</v>
      </c>
      <c r="N8" s="27">
        <f t="shared" si="2"/>
        <v>0</v>
      </c>
      <c r="O8" s="332"/>
      <c r="P8" s="332"/>
      <c r="Q8" s="332"/>
    </row>
    <row r="9" spans="1:21" x14ac:dyDescent="0.25">
      <c r="A9" s="336"/>
      <c r="B9" s="349"/>
      <c r="C9" s="346"/>
      <c r="D9" s="346"/>
      <c r="E9" s="346"/>
      <c r="F9" s="346"/>
      <c r="G9" s="24" t="s">
        <v>4</v>
      </c>
      <c r="H9" s="25">
        <f t="shared" si="3"/>
        <v>81188.08524</v>
      </c>
      <c r="I9" s="25">
        <f t="shared" si="3"/>
        <v>81188.08524</v>
      </c>
      <c r="J9" s="25">
        <f t="shared" si="3"/>
        <v>1300015.8</v>
      </c>
      <c r="K9" s="25">
        <f t="shared" si="3"/>
        <v>39218.31</v>
      </c>
      <c r="L9" s="25">
        <f t="shared" si="3"/>
        <v>39218.31</v>
      </c>
      <c r="M9" s="26">
        <v>0</v>
      </c>
      <c r="N9" s="27">
        <f t="shared" si="2"/>
        <v>3.0167564117297648E-2</v>
      </c>
      <c r="O9" s="333"/>
      <c r="P9" s="333"/>
      <c r="Q9" s="333"/>
    </row>
    <row r="10" spans="1:21" ht="15" customHeight="1" x14ac:dyDescent="0.25">
      <c r="A10" s="334" t="s">
        <v>339</v>
      </c>
      <c r="B10" s="337" t="s">
        <v>348</v>
      </c>
      <c r="C10" s="338"/>
      <c r="D10" s="338"/>
      <c r="E10" s="338"/>
      <c r="F10" s="339"/>
      <c r="G10" s="24" t="s">
        <v>2</v>
      </c>
      <c r="H10" s="28">
        <f>H11+H12+H13+H14</f>
        <v>381188.08523999999</v>
      </c>
      <c r="I10" s="28">
        <f t="shared" ref="I10:L10" si="4">I11+I12+I13+I14</f>
        <v>81188.08524</v>
      </c>
      <c r="J10" s="28">
        <f t="shared" si="4"/>
        <v>1300015.8</v>
      </c>
      <c r="K10" s="28">
        <f t="shared" si="4"/>
        <v>39218.31</v>
      </c>
      <c r="L10" s="28">
        <f t="shared" si="4"/>
        <v>39218.31</v>
      </c>
      <c r="M10" s="28">
        <v>0</v>
      </c>
      <c r="N10" s="27">
        <f t="shared" si="2"/>
        <v>3.0167564117297648E-2</v>
      </c>
      <c r="O10" s="331"/>
      <c r="P10" s="331"/>
      <c r="Q10" s="331"/>
    </row>
    <row r="11" spans="1:21" x14ac:dyDescent="0.25">
      <c r="A11" s="335"/>
      <c r="B11" s="340"/>
      <c r="C11" s="341"/>
      <c r="D11" s="341"/>
      <c r="E11" s="341"/>
      <c r="F11" s="342"/>
      <c r="G11" s="24" t="s">
        <v>11</v>
      </c>
      <c r="H11" s="28">
        <f>H16</f>
        <v>300000</v>
      </c>
      <c r="I11" s="28">
        <f t="shared" ref="I11:M11" si="5">I16</f>
        <v>0</v>
      </c>
      <c r="J11" s="28">
        <f t="shared" si="5"/>
        <v>0</v>
      </c>
      <c r="K11" s="28">
        <f t="shared" si="5"/>
        <v>0</v>
      </c>
      <c r="L11" s="28">
        <f t="shared" si="5"/>
        <v>0</v>
      </c>
      <c r="M11" s="28">
        <f t="shared" si="5"/>
        <v>0</v>
      </c>
      <c r="N11" s="27">
        <f t="shared" si="2"/>
        <v>0</v>
      </c>
      <c r="O11" s="332"/>
      <c r="P11" s="332"/>
      <c r="Q11" s="332"/>
    </row>
    <row r="12" spans="1:21" x14ac:dyDescent="0.25">
      <c r="A12" s="335"/>
      <c r="B12" s="340"/>
      <c r="C12" s="341"/>
      <c r="D12" s="341"/>
      <c r="E12" s="341"/>
      <c r="F12" s="342"/>
      <c r="G12" s="24" t="s">
        <v>338</v>
      </c>
      <c r="H12" s="28">
        <f t="shared" ref="H12:M14" si="6">H17</f>
        <v>0</v>
      </c>
      <c r="I12" s="28">
        <f t="shared" si="6"/>
        <v>0</v>
      </c>
      <c r="J12" s="28">
        <f t="shared" si="6"/>
        <v>0</v>
      </c>
      <c r="K12" s="28">
        <f t="shared" si="6"/>
        <v>0</v>
      </c>
      <c r="L12" s="28">
        <f t="shared" si="6"/>
        <v>0</v>
      </c>
      <c r="M12" s="28">
        <f t="shared" si="6"/>
        <v>0</v>
      </c>
      <c r="N12" s="27">
        <f t="shared" si="2"/>
        <v>0</v>
      </c>
      <c r="O12" s="332"/>
      <c r="P12" s="332"/>
      <c r="Q12" s="332"/>
    </row>
    <row r="13" spans="1:21" x14ac:dyDescent="0.25">
      <c r="A13" s="335"/>
      <c r="B13" s="340"/>
      <c r="C13" s="341"/>
      <c r="D13" s="341"/>
      <c r="E13" s="341"/>
      <c r="F13" s="342"/>
      <c r="G13" s="24" t="s">
        <v>22</v>
      </c>
      <c r="H13" s="28">
        <f t="shared" si="6"/>
        <v>0</v>
      </c>
      <c r="I13" s="28">
        <f t="shared" si="6"/>
        <v>0</v>
      </c>
      <c r="J13" s="28">
        <f t="shared" si="6"/>
        <v>0</v>
      </c>
      <c r="K13" s="28">
        <f t="shared" si="6"/>
        <v>0</v>
      </c>
      <c r="L13" s="28">
        <f t="shared" si="6"/>
        <v>0</v>
      </c>
      <c r="M13" s="28">
        <f t="shared" si="6"/>
        <v>0</v>
      </c>
      <c r="N13" s="27">
        <f t="shared" si="2"/>
        <v>0</v>
      </c>
      <c r="O13" s="332"/>
      <c r="P13" s="332"/>
      <c r="Q13" s="332"/>
    </row>
    <row r="14" spans="1:21" x14ac:dyDescent="0.25">
      <c r="A14" s="336"/>
      <c r="B14" s="343"/>
      <c r="C14" s="344"/>
      <c r="D14" s="344"/>
      <c r="E14" s="344"/>
      <c r="F14" s="345"/>
      <c r="G14" s="24" t="s">
        <v>4</v>
      </c>
      <c r="H14" s="28">
        <f t="shared" si="6"/>
        <v>81188.08524</v>
      </c>
      <c r="I14" s="28">
        <f t="shared" si="6"/>
        <v>81188.08524</v>
      </c>
      <c r="J14" s="28">
        <f t="shared" si="6"/>
        <v>1300015.8</v>
      </c>
      <c r="K14" s="28">
        <f t="shared" si="6"/>
        <v>39218.31</v>
      </c>
      <c r="L14" s="28">
        <f t="shared" si="6"/>
        <v>39218.31</v>
      </c>
      <c r="M14" s="28">
        <f t="shared" si="6"/>
        <v>0</v>
      </c>
      <c r="N14" s="27">
        <f t="shared" si="2"/>
        <v>3.0167564117297648E-2</v>
      </c>
      <c r="O14" s="333"/>
      <c r="P14" s="333"/>
      <c r="Q14" s="333"/>
    </row>
    <row r="15" spans="1:21" x14ac:dyDescent="0.25">
      <c r="A15" s="350" t="s">
        <v>339</v>
      </c>
      <c r="B15" s="353" t="s">
        <v>349</v>
      </c>
      <c r="C15" s="355" t="s">
        <v>350</v>
      </c>
      <c r="D15" s="355" t="s">
        <v>351</v>
      </c>
      <c r="E15" s="350" t="s">
        <v>352</v>
      </c>
      <c r="F15" s="363">
        <v>2225466.7000000002</v>
      </c>
      <c r="G15" s="29" t="s">
        <v>2</v>
      </c>
      <c r="H15" s="26">
        <f>SUM(H16:H19)</f>
        <v>381188.08523999999</v>
      </c>
      <c r="I15" s="26">
        <f t="shared" ref="I15:M15" si="7">SUM(I16:I19)</f>
        <v>81188.08524</v>
      </c>
      <c r="J15" s="26">
        <f t="shared" si="7"/>
        <v>1300015.8</v>
      </c>
      <c r="K15" s="26">
        <f t="shared" si="7"/>
        <v>39218.31</v>
      </c>
      <c r="L15" s="26">
        <f t="shared" si="7"/>
        <v>39218.31</v>
      </c>
      <c r="M15" s="26">
        <f t="shared" si="7"/>
        <v>0</v>
      </c>
      <c r="N15" s="30">
        <f t="shared" si="2"/>
        <v>3.0167564117297648E-2</v>
      </c>
      <c r="O15" s="360">
        <f>(L15+I15)/F15</f>
        <v>5.4103885373795971E-2</v>
      </c>
      <c r="P15" s="361">
        <f>F15-(I15+L15)</f>
        <v>2105060.3047600002</v>
      </c>
      <c r="Q15" s="362" t="s">
        <v>362</v>
      </c>
    </row>
    <row r="16" spans="1:21" x14ac:dyDescent="0.25">
      <c r="A16" s="351"/>
      <c r="B16" s="354"/>
      <c r="C16" s="356"/>
      <c r="D16" s="356"/>
      <c r="E16" s="357"/>
      <c r="F16" s="364"/>
      <c r="G16" s="24" t="s">
        <v>11</v>
      </c>
      <c r="H16" s="28">
        <v>300000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7">
        <f t="shared" si="2"/>
        <v>0</v>
      </c>
      <c r="O16" s="357"/>
      <c r="P16" s="356"/>
      <c r="Q16" s="362"/>
    </row>
    <row r="17" spans="1:17" x14ac:dyDescent="0.25">
      <c r="A17" s="351"/>
      <c r="B17" s="354"/>
      <c r="C17" s="356"/>
      <c r="D17" s="356"/>
      <c r="E17" s="357"/>
      <c r="F17" s="364"/>
      <c r="G17" s="24" t="s">
        <v>338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7">
        <f t="shared" si="2"/>
        <v>0</v>
      </c>
      <c r="O17" s="357"/>
      <c r="P17" s="356"/>
      <c r="Q17" s="362"/>
    </row>
    <row r="18" spans="1:17" x14ac:dyDescent="0.25">
      <c r="A18" s="351"/>
      <c r="B18" s="354"/>
      <c r="C18" s="356"/>
      <c r="D18" s="356"/>
      <c r="E18" s="357"/>
      <c r="F18" s="364"/>
      <c r="G18" s="24" t="s">
        <v>22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7">
        <f t="shared" si="2"/>
        <v>0</v>
      </c>
      <c r="O18" s="357"/>
      <c r="P18" s="356"/>
      <c r="Q18" s="362"/>
    </row>
    <row r="19" spans="1:17" ht="45" customHeight="1" x14ac:dyDescent="0.25">
      <c r="A19" s="352"/>
      <c r="B19" s="354"/>
      <c r="C19" s="356"/>
      <c r="D19" s="356"/>
      <c r="E19" s="358"/>
      <c r="F19" s="365"/>
      <c r="G19" s="24" t="s">
        <v>4</v>
      </c>
      <c r="H19" s="28">
        <v>81188.08524</v>
      </c>
      <c r="I19" s="28">
        <v>81188.08524</v>
      </c>
      <c r="J19" s="28">
        <v>1300015.8</v>
      </c>
      <c r="K19" s="28">
        <v>39218.31</v>
      </c>
      <c r="L19" s="28">
        <v>39218.31</v>
      </c>
      <c r="M19" s="28">
        <v>0</v>
      </c>
      <c r="N19" s="27">
        <f t="shared" si="2"/>
        <v>3.0167564117297648E-2</v>
      </c>
      <c r="O19" s="358"/>
      <c r="P19" s="356"/>
      <c r="Q19" s="362"/>
    </row>
    <row r="21" spans="1:17" ht="15" customHeight="1" x14ac:dyDescent="0.25">
      <c r="B21" s="359" t="s">
        <v>357</v>
      </c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</row>
    <row r="22" spans="1:17" x14ac:dyDescent="0.25"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</row>
    <row r="23" spans="1:17" x14ac:dyDescent="0.25"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</row>
    <row r="24" spans="1:17" x14ac:dyDescent="0.25"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</row>
    <row r="25" spans="1:17" x14ac:dyDescent="0.25"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</row>
    <row r="26" spans="1:17" x14ac:dyDescent="0.25"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</row>
  </sheetData>
  <mergeCells count="42">
    <mergeCell ref="B21:M26"/>
    <mergeCell ref="O15:O19"/>
    <mergeCell ref="P15:P19"/>
    <mergeCell ref="Q15:Q19"/>
    <mergeCell ref="F15:F19"/>
    <mergeCell ref="A15:A19"/>
    <mergeCell ref="B15:B19"/>
    <mergeCell ref="C15:C19"/>
    <mergeCell ref="D15:D19"/>
    <mergeCell ref="E15:E19"/>
    <mergeCell ref="M2:M3"/>
    <mergeCell ref="N2:N3"/>
    <mergeCell ref="Q5:Q9"/>
    <mergeCell ref="A10:A14"/>
    <mergeCell ref="O10:O14"/>
    <mergeCell ref="P10:P14"/>
    <mergeCell ref="Q10:Q14"/>
    <mergeCell ref="B10:F14"/>
    <mergeCell ref="F5:F9"/>
    <mergeCell ref="O5:O9"/>
    <mergeCell ref="P5:P9"/>
    <mergeCell ref="A5:A9"/>
    <mergeCell ref="B5:B9"/>
    <mergeCell ref="C5:C9"/>
    <mergeCell ref="D5:D9"/>
    <mergeCell ref="E5:E9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O2:O3"/>
    <mergeCell ref="J2:J3"/>
    <mergeCell ref="K2:K3"/>
    <mergeCell ref="L2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 о ходе реализации М(Р)</vt:lpstr>
      <vt:lpstr>ОКС</vt:lpstr>
      <vt:lpstr>'Сведения о ходе реализации М(Р)'!Область_печати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Покатович</dc:creator>
  <cp:lastModifiedBy>Пашинцева В.С.</cp:lastModifiedBy>
  <cp:lastPrinted>2025-03-20T12:07:11Z</cp:lastPrinted>
  <dcterms:created xsi:type="dcterms:W3CDTF">2018-08-30T12:58:31Z</dcterms:created>
  <dcterms:modified xsi:type="dcterms:W3CDTF">2025-07-18T13:05:13Z</dcterms:modified>
</cp:coreProperties>
</file>