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ashintseva\Desktop\ГП\ОТЧЕТЫ по ГП\2024\9 месяцев 2024 года\ГП Экономический потенциал\"/>
    </mc:Choice>
  </mc:AlternateContent>
  <bookViews>
    <workbookView xWindow="-120" yWindow="-120" windowWidth="15480" windowHeight="8460"/>
  </bookViews>
  <sheets>
    <sheet name="отчет План реализации" sheetId="1" r:id="rId1"/>
  </sheets>
  <definedNames>
    <definedName name="_xlnm._FilterDatabase" localSheetId="0" hidden="1">'отчет План реализации'!$A$3:$M$424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7" i="1" l="1"/>
  <c r="J8" i="1"/>
  <c r="J6" i="1"/>
  <c r="F401" i="1"/>
  <c r="G391" i="1"/>
  <c r="E411" i="1" l="1"/>
  <c r="F411" i="1" s="1"/>
  <c r="J353" i="1" l="1"/>
  <c r="J352" i="1"/>
  <c r="J351" i="1"/>
  <c r="F195" i="1" l="1"/>
  <c r="F33" i="1" l="1"/>
  <c r="F34" i="1"/>
  <c r="E33" i="1"/>
  <c r="E34" i="1"/>
  <c r="D32" i="1"/>
  <c r="D33" i="1"/>
  <c r="D34" i="1"/>
  <c r="D31" i="1"/>
  <c r="F22" i="1"/>
  <c r="F23" i="1"/>
  <c r="G23" i="1" s="1"/>
  <c r="F24" i="1"/>
  <c r="E22" i="1"/>
  <c r="E23" i="1"/>
  <c r="E24" i="1"/>
  <c r="E21" i="1"/>
  <c r="F21" i="1"/>
  <c r="D22" i="1"/>
  <c r="G22" i="1" s="1"/>
  <c r="D23" i="1"/>
  <c r="D20" i="1" s="1"/>
  <c r="D24" i="1"/>
  <c r="D21" i="1"/>
  <c r="G24" i="1"/>
  <c r="G16" i="1"/>
  <c r="G17" i="1"/>
  <c r="G18" i="1"/>
  <c r="G19" i="1"/>
  <c r="G15" i="1"/>
  <c r="F17" i="1"/>
  <c r="F18" i="1"/>
  <c r="F19" i="1"/>
  <c r="E17" i="1"/>
  <c r="E15" i="1" s="1"/>
  <c r="E18" i="1"/>
  <c r="E19" i="1"/>
  <c r="E16" i="1"/>
  <c r="F16" i="1"/>
  <c r="D17" i="1"/>
  <c r="D18" i="1"/>
  <c r="D19" i="1"/>
  <c r="D16" i="1"/>
  <c r="D15" i="1"/>
  <c r="F29" i="1"/>
  <c r="E29" i="1"/>
  <c r="D29" i="1"/>
  <c r="D25" i="1" s="1"/>
  <c r="F28" i="1"/>
  <c r="E28" i="1"/>
  <c r="D28" i="1"/>
  <c r="F27" i="1"/>
  <c r="E27" i="1"/>
  <c r="D27" i="1"/>
  <c r="D26" i="1"/>
  <c r="J25" i="1"/>
  <c r="J29" i="1" s="1"/>
  <c r="J368" i="1"/>
  <c r="J367" i="1"/>
  <c r="J366" i="1"/>
  <c r="E20" i="1" l="1"/>
  <c r="G21" i="1"/>
  <c r="F20" i="1"/>
  <c r="G20" i="1" s="1"/>
  <c r="F15" i="1"/>
  <c r="F253" i="1"/>
  <c r="F254" i="1"/>
  <c r="E253" i="1"/>
  <c r="E254" i="1"/>
  <c r="D252" i="1"/>
  <c r="D253" i="1"/>
  <c r="D254" i="1"/>
  <c r="D251" i="1"/>
  <c r="J303" i="1"/>
  <c r="J302" i="1"/>
  <c r="J301" i="1"/>
  <c r="J288" i="1"/>
  <c r="J287" i="1"/>
  <c r="J286" i="1"/>
  <c r="F302" i="1"/>
  <c r="F303" i="1"/>
  <c r="F304" i="1"/>
  <c r="E302" i="1"/>
  <c r="E303" i="1"/>
  <c r="E304" i="1"/>
  <c r="D302" i="1"/>
  <c r="D303" i="1"/>
  <c r="D304" i="1"/>
  <c r="E301" i="1"/>
  <c r="F301" i="1"/>
  <c r="G301" i="1" s="1"/>
  <c r="D301" i="1"/>
  <c r="D300" i="1" s="1"/>
  <c r="G305" i="1"/>
  <c r="F305" i="1"/>
  <c r="E305" i="1"/>
  <c r="D305" i="1"/>
  <c r="E300" i="1"/>
  <c r="J300" i="1" l="1"/>
  <c r="J304" i="1" s="1"/>
  <c r="F300" i="1"/>
  <c r="G300" i="1"/>
  <c r="D294" i="1" l="1"/>
  <c r="G296" i="1"/>
  <c r="F295" i="1"/>
  <c r="E295" i="1"/>
  <c r="D295" i="1"/>
  <c r="G295" i="1" s="1"/>
  <c r="F290" i="1"/>
  <c r="E290" i="1"/>
  <c r="D290" i="1"/>
  <c r="G290" i="1" s="1"/>
  <c r="F289" i="1"/>
  <c r="E289" i="1"/>
  <c r="D289" i="1"/>
  <c r="F288" i="1"/>
  <c r="E288" i="1"/>
  <c r="D288" i="1"/>
  <c r="F287" i="1"/>
  <c r="E287" i="1"/>
  <c r="D287" i="1"/>
  <c r="J285" i="1"/>
  <c r="F286" i="1"/>
  <c r="G286" i="1" s="1"/>
  <c r="E286" i="1"/>
  <c r="D286" i="1"/>
  <c r="D285" i="1" s="1"/>
  <c r="F285" i="1"/>
  <c r="G285" i="1" s="1"/>
  <c r="E285" i="1"/>
  <c r="D176" i="1"/>
  <c r="F82" i="1"/>
  <c r="F83" i="1"/>
  <c r="F84" i="1"/>
  <c r="E82" i="1"/>
  <c r="E83" i="1"/>
  <c r="E84" i="1"/>
  <c r="D82" i="1"/>
  <c r="D83" i="1"/>
  <c r="D84" i="1"/>
  <c r="E81" i="1"/>
  <c r="F81" i="1"/>
  <c r="D81" i="1"/>
  <c r="J289" i="1" l="1"/>
  <c r="F367" i="1"/>
  <c r="F368" i="1"/>
  <c r="F369" i="1"/>
  <c r="E367" i="1"/>
  <c r="E368" i="1"/>
  <c r="E369" i="1"/>
  <c r="D367" i="1"/>
  <c r="D368" i="1"/>
  <c r="D369" i="1"/>
  <c r="E366" i="1"/>
  <c r="F366" i="1"/>
  <c r="D366" i="1"/>
  <c r="G401" i="1"/>
  <c r="F400" i="1"/>
  <c r="E400" i="1"/>
  <c r="D400" i="1"/>
  <c r="G111" i="1"/>
  <c r="G112" i="1"/>
  <c r="G113" i="1"/>
  <c r="G114" i="1"/>
  <c r="G106" i="1"/>
  <c r="G107" i="1"/>
  <c r="G108" i="1"/>
  <c r="G109" i="1"/>
  <c r="F102" i="1"/>
  <c r="F103" i="1"/>
  <c r="F104" i="1"/>
  <c r="E102" i="1"/>
  <c r="E103" i="1"/>
  <c r="E104" i="1"/>
  <c r="E101" i="1"/>
  <c r="F101" i="1"/>
  <c r="D102" i="1"/>
  <c r="D103" i="1"/>
  <c r="D104" i="1"/>
  <c r="D101" i="1"/>
  <c r="F110" i="1"/>
  <c r="E110" i="1"/>
  <c r="D110" i="1"/>
  <c r="F105" i="1"/>
  <c r="E105" i="1"/>
  <c r="D105" i="1"/>
  <c r="G356" i="1"/>
  <c r="F312" i="1"/>
  <c r="F313" i="1"/>
  <c r="F314" i="1"/>
  <c r="E312" i="1"/>
  <c r="E313" i="1"/>
  <c r="E314" i="1"/>
  <c r="D312" i="1"/>
  <c r="D313" i="1"/>
  <c r="D314" i="1"/>
  <c r="E311" i="1"/>
  <c r="F311" i="1"/>
  <c r="D311" i="1"/>
  <c r="J313" i="1"/>
  <c r="J312" i="1"/>
  <c r="J311" i="1"/>
  <c r="G322" i="1"/>
  <c r="G321" i="1"/>
  <c r="F320" i="1"/>
  <c r="E320" i="1"/>
  <c r="D320" i="1"/>
  <c r="F257" i="1"/>
  <c r="F258" i="1"/>
  <c r="F259" i="1"/>
  <c r="E257" i="1"/>
  <c r="E258" i="1"/>
  <c r="E259" i="1"/>
  <c r="D257" i="1"/>
  <c r="D258" i="1"/>
  <c r="D259" i="1"/>
  <c r="E256" i="1"/>
  <c r="F256" i="1"/>
  <c r="D256" i="1"/>
  <c r="J158" i="1"/>
  <c r="J157" i="1"/>
  <c r="J156" i="1"/>
  <c r="F157" i="1"/>
  <c r="F158" i="1"/>
  <c r="F159" i="1"/>
  <c r="E157" i="1"/>
  <c r="E158" i="1"/>
  <c r="E159" i="1"/>
  <c r="D157" i="1"/>
  <c r="D158" i="1"/>
  <c r="D159" i="1"/>
  <c r="E156" i="1"/>
  <c r="F156" i="1"/>
  <c r="D156" i="1"/>
  <c r="G181" i="1"/>
  <c r="F180" i="1"/>
  <c r="E180" i="1"/>
  <c r="D180" i="1"/>
  <c r="F92" i="1"/>
  <c r="F93" i="1"/>
  <c r="F94" i="1"/>
  <c r="E92" i="1"/>
  <c r="E93" i="1"/>
  <c r="E94" i="1"/>
  <c r="E91" i="1"/>
  <c r="F91" i="1"/>
  <c r="J93" i="1"/>
  <c r="J92" i="1"/>
  <c r="J91" i="1"/>
  <c r="D92" i="1"/>
  <c r="D93" i="1"/>
  <c r="D94" i="1"/>
  <c r="D91" i="1"/>
  <c r="G96" i="1"/>
  <c r="F95" i="1"/>
  <c r="E95" i="1"/>
  <c r="D95" i="1"/>
  <c r="F32" i="1" l="1"/>
  <c r="F252" i="1"/>
  <c r="E32" i="1"/>
  <c r="E252" i="1"/>
  <c r="G105" i="1"/>
  <c r="G102" i="1"/>
  <c r="G110" i="1"/>
  <c r="E100" i="1"/>
  <c r="G104" i="1"/>
  <c r="G103" i="1"/>
  <c r="G101" i="1"/>
  <c r="G400" i="1"/>
  <c r="F100" i="1"/>
  <c r="D100" i="1"/>
  <c r="G320" i="1"/>
  <c r="G180" i="1"/>
  <c r="F90" i="1"/>
  <c r="E90" i="1"/>
  <c r="D90" i="1"/>
  <c r="J90" i="1"/>
  <c r="J94" i="1" s="1"/>
  <c r="G95" i="1"/>
  <c r="G91" i="1"/>
  <c r="G100" i="1" l="1"/>
  <c r="G90" i="1"/>
  <c r="J418" i="1" l="1"/>
  <c r="J417" i="1"/>
  <c r="J416" i="1"/>
  <c r="J408" i="1"/>
  <c r="J407" i="1"/>
  <c r="J406" i="1"/>
  <c r="F352" i="1"/>
  <c r="F353" i="1"/>
  <c r="F354" i="1"/>
  <c r="F351" i="1"/>
  <c r="E352" i="1"/>
  <c r="E353" i="1"/>
  <c r="E354" i="1"/>
  <c r="E351" i="1"/>
  <c r="D352" i="1"/>
  <c r="D353" i="1"/>
  <c r="D354" i="1"/>
  <c r="D351" i="1"/>
  <c r="F355" i="1"/>
  <c r="E355" i="1"/>
  <c r="D355" i="1"/>
  <c r="F272" i="1"/>
  <c r="F273" i="1"/>
  <c r="F274" i="1"/>
  <c r="F271" i="1"/>
  <c r="E272" i="1"/>
  <c r="E273" i="1"/>
  <c r="E274" i="1"/>
  <c r="E271" i="1"/>
  <c r="D272" i="1"/>
  <c r="D273" i="1"/>
  <c r="D274" i="1"/>
  <c r="D271" i="1"/>
  <c r="J243" i="1"/>
  <c r="J242" i="1"/>
  <c r="J241" i="1"/>
  <c r="J203" i="1"/>
  <c r="J202" i="1"/>
  <c r="J201" i="1"/>
  <c r="J188" i="1"/>
  <c r="J187" i="1"/>
  <c r="J186" i="1"/>
  <c r="J148" i="1"/>
  <c r="J147" i="1"/>
  <c r="J146" i="1"/>
  <c r="F147" i="1"/>
  <c r="F148" i="1"/>
  <c r="F149" i="1"/>
  <c r="F146" i="1"/>
  <c r="E147" i="1"/>
  <c r="E148" i="1"/>
  <c r="E149" i="1"/>
  <c r="E146" i="1"/>
  <c r="D147" i="1"/>
  <c r="D148" i="1"/>
  <c r="D149" i="1"/>
  <c r="D146" i="1"/>
  <c r="F122" i="1"/>
  <c r="F123" i="1"/>
  <c r="F124" i="1"/>
  <c r="F121" i="1"/>
  <c r="E122" i="1"/>
  <c r="E123" i="1"/>
  <c r="E124" i="1"/>
  <c r="E121" i="1"/>
  <c r="D122" i="1"/>
  <c r="D123" i="1"/>
  <c r="D124" i="1"/>
  <c r="D121" i="1"/>
  <c r="J83" i="1"/>
  <c r="J82" i="1"/>
  <c r="J81" i="1"/>
  <c r="J73" i="1"/>
  <c r="J72" i="1"/>
  <c r="J71" i="1"/>
  <c r="E251" i="1" l="1"/>
  <c r="F251" i="1"/>
  <c r="G355" i="1"/>
  <c r="G351" i="1"/>
  <c r="J350" i="1"/>
  <c r="J354" i="1" l="1"/>
  <c r="J327" i="1" s="1"/>
  <c r="J328" i="1" l="1"/>
  <c r="J326" i="1"/>
  <c r="F47" i="1"/>
  <c r="F48" i="1"/>
  <c r="F49" i="1"/>
  <c r="F46" i="1"/>
  <c r="E47" i="1"/>
  <c r="E48" i="1"/>
  <c r="E49" i="1"/>
  <c r="E46" i="1"/>
  <c r="D47" i="1"/>
  <c r="D48" i="1"/>
  <c r="D49" i="1"/>
  <c r="D46" i="1"/>
  <c r="G317" i="1" l="1"/>
  <c r="G281" i="1"/>
  <c r="E409" i="1" l="1"/>
  <c r="F409" i="1"/>
  <c r="E408" i="1"/>
  <c r="F408" i="1"/>
  <c r="E407" i="1"/>
  <c r="F407" i="1"/>
  <c r="E406" i="1"/>
  <c r="E26" i="1" s="1"/>
  <c r="E25" i="1" s="1"/>
  <c r="F406" i="1"/>
  <c r="F26" i="1" s="1"/>
  <c r="D407" i="1"/>
  <c r="D408" i="1"/>
  <c r="D409" i="1"/>
  <c r="D406" i="1"/>
  <c r="G316" i="1"/>
  <c r="F315" i="1"/>
  <c r="E315" i="1"/>
  <c r="D315" i="1"/>
  <c r="F25" i="1" l="1"/>
  <c r="G25" i="1" s="1"/>
  <c r="G26" i="1"/>
  <c r="G315" i="1"/>
  <c r="J310" i="1"/>
  <c r="J314" i="1" s="1"/>
  <c r="E219" i="1" l="1"/>
  <c r="F219" i="1"/>
  <c r="E218" i="1"/>
  <c r="F218" i="1"/>
  <c r="E217" i="1"/>
  <c r="E216" i="1"/>
  <c r="D219" i="1"/>
  <c r="D218" i="1"/>
  <c r="D217" i="1"/>
  <c r="D216" i="1"/>
  <c r="J70" i="1" l="1"/>
  <c r="J48" i="1"/>
  <c r="J47" i="1"/>
  <c r="J46" i="1"/>
  <c r="J45" i="1" l="1"/>
  <c r="J273" i="1"/>
  <c r="J272" i="1"/>
  <c r="J271" i="1"/>
  <c r="J258" i="1"/>
  <c r="J257" i="1"/>
  <c r="J256" i="1"/>
  <c r="G266" i="1"/>
  <c r="G261" i="1"/>
  <c r="J270" i="1" l="1"/>
  <c r="J255" i="1"/>
  <c r="J405" i="1"/>
  <c r="G411" i="1"/>
  <c r="G396" i="1" l="1"/>
  <c r="J365" i="1" l="1"/>
  <c r="G381" i="1"/>
  <c r="G376" i="1"/>
  <c r="J333" i="1" l="1"/>
  <c r="J332" i="1"/>
  <c r="J331" i="1"/>
  <c r="J218" i="1"/>
  <c r="J217" i="1"/>
  <c r="J216" i="1"/>
  <c r="F217" i="1"/>
  <c r="F216" i="1"/>
  <c r="J325" i="1" l="1"/>
  <c r="J215" i="1"/>
  <c r="J330" i="1"/>
  <c r="J240" i="1"/>
  <c r="J200" i="1" l="1"/>
  <c r="J185" i="1"/>
  <c r="J155" i="1" l="1"/>
  <c r="J123" i="1"/>
  <c r="J122" i="1"/>
  <c r="J121" i="1"/>
  <c r="J145" i="1" l="1"/>
  <c r="J120" i="1"/>
  <c r="J80" i="1" l="1"/>
  <c r="J84" i="1" l="1"/>
  <c r="D39" i="1"/>
  <c r="D38" i="1"/>
  <c r="D37" i="1"/>
  <c r="F39" i="1"/>
  <c r="E39" i="1"/>
  <c r="F38" i="1"/>
  <c r="E38" i="1"/>
  <c r="F37" i="1"/>
  <c r="E37" i="1"/>
  <c r="F36" i="1"/>
  <c r="E36" i="1"/>
  <c r="D36" i="1"/>
  <c r="F416" i="1"/>
  <c r="F31" i="1" s="1"/>
  <c r="E416" i="1"/>
  <c r="E31" i="1" s="1"/>
  <c r="F419" i="1"/>
  <c r="E419" i="1"/>
  <c r="D419" i="1"/>
  <c r="F418" i="1"/>
  <c r="E418" i="1"/>
  <c r="D418" i="1"/>
  <c r="F417" i="1"/>
  <c r="E417" i="1"/>
  <c r="D417" i="1"/>
  <c r="D416" i="1"/>
  <c r="D334" i="1"/>
  <c r="D329" i="1" s="1"/>
  <c r="D333" i="1"/>
  <c r="D328" i="1" s="1"/>
  <c r="D332" i="1"/>
  <c r="D327" i="1" s="1"/>
  <c r="F334" i="1"/>
  <c r="F329" i="1" s="1"/>
  <c r="E334" i="1"/>
  <c r="E329" i="1" s="1"/>
  <c r="F333" i="1"/>
  <c r="F328" i="1" s="1"/>
  <c r="E333" i="1"/>
  <c r="E328" i="1" s="1"/>
  <c r="F332" i="1"/>
  <c r="F327" i="1" s="1"/>
  <c r="E332" i="1"/>
  <c r="E327" i="1" s="1"/>
  <c r="F331" i="1"/>
  <c r="F326" i="1" s="1"/>
  <c r="E331" i="1"/>
  <c r="E326" i="1" s="1"/>
  <c r="D331" i="1"/>
  <c r="D244" i="1"/>
  <c r="D243" i="1"/>
  <c r="D242" i="1"/>
  <c r="F244" i="1"/>
  <c r="E244" i="1"/>
  <c r="F243" i="1"/>
  <c r="E243" i="1"/>
  <c r="F242" i="1"/>
  <c r="E242" i="1"/>
  <c r="F241" i="1"/>
  <c r="E241" i="1"/>
  <c r="D204" i="1"/>
  <c r="D203" i="1"/>
  <c r="D202" i="1"/>
  <c r="F204" i="1"/>
  <c r="E204" i="1"/>
  <c r="F203" i="1"/>
  <c r="E203" i="1"/>
  <c r="F202" i="1"/>
  <c r="E202" i="1"/>
  <c r="F201" i="1"/>
  <c r="E201" i="1"/>
  <c r="D189" i="1"/>
  <c r="D188" i="1"/>
  <c r="D187" i="1"/>
  <c r="F189" i="1"/>
  <c r="E189" i="1"/>
  <c r="F188" i="1"/>
  <c r="E188" i="1"/>
  <c r="F187" i="1"/>
  <c r="E187" i="1"/>
  <c r="F186" i="1"/>
  <c r="E186" i="1"/>
  <c r="D74" i="1"/>
  <c r="D73" i="1"/>
  <c r="D72" i="1"/>
  <c r="F74" i="1"/>
  <c r="E74" i="1"/>
  <c r="F73" i="1"/>
  <c r="E73" i="1"/>
  <c r="F72" i="1"/>
  <c r="E72" i="1"/>
  <c r="F71" i="1"/>
  <c r="E71" i="1"/>
  <c r="D71" i="1"/>
  <c r="F50" i="1"/>
  <c r="E50" i="1"/>
  <c r="D50" i="1"/>
  <c r="F55" i="1"/>
  <c r="E55" i="1"/>
  <c r="D55" i="1"/>
  <c r="F60" i="1"/>
  <c r="E60" i="1"/>
  <c r="D60" i="1"/>
  <c r="F65" i="1"/>
  <c r="E65" i="1"/>
  <c r="D65" i="1"/>
  <c r="F75" i="1"/>
  <c r="E75" i="1"/>
  <c r="D75" i="1"/>
  <c r="F85" i="1"/>
  <c r="E85" i="1"/>
  <c r="D85" i="1"/>
  <c r="F125" i="1"/>
  <c r="E125" i="1"/>
  <c r="D125" i="1"/>
  <c r="F130" i="1"/>
  <c r="E130" i="1"/>
  <c r="D130" i="1"/>
  <c r="F135" i="1"/>
  <c r="E135" i="1"/>
  <c r="D135" i="1"/>
  <c r="F140" i="1"/>
  <c r="E140" i="1"/>
  <c r="D140" i="1"/>
  <c r="F150" i="1"/>
  <c r="E150" i="1"/>
  <c r="D150" i="1"/>
  <c r="F160" i="1"/>
  <c r="E160" i="1"/>
  <c r="D160" i="1"/>
  <c r="F165" i="1"/>
  <c r="E165" i="1"/>
  <c r="D165" i="1"/>
  <c r="F170" i="1"/>
  <c r="E170" i="1"/>
  <c r="D170" i="1"/>
  <c r="F175" i="1"/>
  <c r="E175" i="1"/>
  <c r="D175" i="1"/>
  <c r="F190" i="1"/>
  <c r="E190" i="1"/>
  <c r="D190" i="1"/>
  <c r="E195" i="1"/>
  <c r="D195" i="1"/>
  <c r="F205" i="1"/>
  <c r="E205" i="1"/>
  <c r="D205" i="1"/>
  <c r="F210" i="1"/>
  <c r="E210" i="1"/>
  <c r="D210" i="1"/>
  <c r="F220" i="1"/>
  <c r="E220" i="1"/>
  <c r="D220" i="1"/>
  <c r="F225" i="1"/>
  <c r="E225" i="1"/>
  <c r="D225" i="1"/>
  <c r="F230" i="1"/>
  <c r="E230" i="1"/>
  <c r="D230" i="1"/>
  <c r="F235" i="1"/>
  <c r="E235" i="1"/>
  <c r="D235" i="1"/>
  <c r="F245" i="1"/>
  <c r="E245" i="1"/>
  <c r="D245" i="1"/>
  <c r="F260" i="1"/>
  <c r="E260" i="1"/>
  <c r="D260" i="1"/>
  <c r="F265" i="1"/>
  <c r="E265" i="1"/>
  <c r="D265" i="1"/>
  <c r="F275" i="1"/>
  <c r="E275" i="1"/>
  <c r="D275" i="1"/>
  <c r="F280" i="1"/>
  <c r="E280" i="1"/>
  <c r="D280" i="1"/>
  <c r="F335" i="1"/>
  <c r="E335" i="1"/>
  <c r="D335" i="1"/>
  <c r="F340" i="1"/>
  <c r="E340" i="1"/>
  <c r="D340" i="1"/>
  <c r="F345" i="1"/>
  <c r="E345" i="1"/>
  <c r="D345" i="1"/>
  <c r="F350" i="1"/>
  <c r="E350" i="1"/>
  <c r="D350" i="1"/>
  <c r="F370" i="1"/>
  <c r="E370" i="1"/>
  <c r="D370" i="1"/>
  <c r="F375" i="1"/>
  <c r="E375" i="1"/>
  <c r="D375" i="1"/>
  <c r="F380" i="1"/>
  <c r="E380" i="1"/>
  <c r="D380" i="1"/>
  <c r="F385" i="1"/>
  <c r="E385" i="1"/>
  <c r="D385" i="1"/>
  <c r="F390" i="1"/>
  <c r="E390" i="1"/>
  <c r="D390" i="1"/>
  <c r="F395" i="1"/>
  <c r="E395" i="1"/>
  <c r="D395" i="1"/>
  <c r="F410" i="1"/>
  <c r="E410" i="1"/>
  <c r="D410" i="1"/>
  <c r="F420" i="1"/>
  <c r="E420" i="1"/>
  <c r="D420" i="1"/>
  <c r="E42" i="1" l="1"/>
  <c r="D41" i="1"/>
  <c r="F42" i="1"/>
  <c r="F44" i="1"/>
  <c r="E41" i="1"/>
  <c r="E43" i="1"/>
  <c r="D42" i="1"/>
  <c r="F41" i="1"/>
  <c r="F43" i="1"/>
  <c r="D43" i="1"/>
  <c r="G350" i="1"/>
  <c r="E44" i="1"/>
  <c r="D44" i="1"/>
  <c r="E70" i="1"/>
  <c r="E80" i="1"/>
  <c r="F35" i="1"/>
  <c r="G195" i="1"/>
  <c r="G75" i="1"/>
  <c r="E35" i="1"/>
  <c r="G410" i="1"/>
  <c r="G50" i="1"/>
  <c r="G375" i="1"/>
  <c r="G275" i="1"/>
  <c r="E145" i="1"/>
  <c r="E255" i="1"/>
  <c r="F325" i="1"/>
  <c r="G380" i="1"/>
  <c r="D365" i="1"/>
  <c r="G150" i="1"/>
  <c r="G130" i="1"/>
  <c r="G85" i="1"/>
  <c r="G55" i="1"/>
  <c r="D80" i="1"/>
  <c r="E200" i="1"/>
  <c r="F240" i="1"/>
  <c r="F270" i="1"/>
  <c r="E361" i="1"/>
  <c r="E363" i="1"/>
  <c r="D362" i="1"/>
  <c r="F415" i="1"/>
  <c r="G335" i="1"/>
  <c r="G265" i="1"/>
  <c r="G235" i="1"/>
  <c r="G165" i="1"/>
  <c r="E120" i="1"/>
  <c r="E118" i="1"/>
  <c r="E13" i="1" s="1"/>
  <c r="D117" i="1"/>
  <c r="D12" i="1" s="1"/>
  <c r="D155" i="1"/>
  <c r="E185" i="1"/>
  <c r="F255" i="1"/>
  <c r="E270" i="1"/>
  <c r="G280" i="1"/>
  <c r="G245" i="1"/>
  <c r="G205" i="1"/>
  <c r="F362" i="1"/>
  <c r="F364" i="1"/>
  <c r="D415" i="1"/>
  <c r="G230" i="1"/>
  <c r="G210" i="1"/>
  <c r="F361" i="1"/>
  <c r="F363" i="1"/>
  <c r="D363" i="1"/>
  <c r="F117" i="1"/>
  <c r="F12" i="1" s="1"/>
  <c r="F119" i="1"/>
  <c r="F14" i="1" s="1"/>
  <c r="E117" i="1"/>
  <c r="E12" i="1" s="1"/>
  <c r="E119" i="1"/>
  <c r="E14" i="1" s="1"/>
  <c r="D119" i="1"/>
  <c r="D14" i="1" s="1"/>
  <c r="D215" i="1"/>
  <c r="F118" i="1"/>
  <c r="F13" i="1" s="1"/>
  <c r="D118" i="1"/>
  <c r="D13" i="1" s="1"/>
  <c r="D310" i="1"/>
  <c r="D330" i="1"/>
  <c r="E362" i="1"/>
  <c r="E364" i="1"/>
  <c r="D364" i="1"/>
  <c r="G385" i="1"/>
  <c r="G220" i="1"/>
  <c r="G170" i="1"/>
  <c r="G135" i="1"/>
  <c r="G60" i="1"/>
  <c r="E45" i="1"/>
  <c r="F70" i="1"/>
  <c r="F405" i="1"/>
  <c r="F116" i="1"/>
  <c r="F11" i="1" s="1"/>
  <c r="E325" i="1"/>
  <c r="G395" i="1"/>
  <c r="G340" i="1"/>
  <c r="G390" i="1"/>
  <c r="G370" i="1"/>
  <c r="G345" i="1"/>
  <c r="G260" i="1"/>
  <c r="G225" i="1"/>
  <c r="G190" i="1"/>
  <c r="G175" i="1"/>
  <c r="G160" i="1"/>
  <c r="G140" i="1"/>
  <c r="G125" i="1"/>
  <c r="G65" i="1"/>
  <c r="F145" i="1"/>
  <c r="F200" i="1"/>
  <c r="E240" i="1"/>
  <c r="E116" i="1"/>
  <c r="E11" i="1" s="1"/>
  <c r="E405" i="1"/>
  <c r="E415" i="1"/>
  <c r="E365" i="1"/>
  <c r="F365" i="1"/>
  <c r="E330" i="1"/>
  <c r="F330" i="1"/>
  <c r="F310" i="1"/>
  <c r="E310" i="1"/>
  <c r="F215" i="1"/>
  <c r="E215" i="1"/>
  <c r="F155" i="1"/>
  <c r="E155" i="1"/>
  <c r="F185" i="1"/>
  <c r="D145" i="1"/>
  <c r="F120" i="1"/>
  <c r="F80" i="1"/>
  <c r="D70" i="1"/>
  <c r="F45" i="1"/>
  <c r="F30" i="1" l="1"/>
  <c r="G252" i="1"/>
  <c r="E10" i="1"/>
  <c r="F10" i="1"/>
  <c r="G365" i="1"/>
  <c r="E9" i="1"/>
  <c r="D9" i="1"/>
  <c r="D8" i="1"/>
  <c r="E7" i="1"/>
  <c r="F40" i="1"/>
  <c r="F8" i="1"/>
  <c r="F7" i="1"/>
  <c r="F6" i="1"/>
  <c r="F9" i="1"/>
  <c r="D7" i="1"/>
  <c r="G70" i="1"/>
  <c r="G155" i="1"/>
  <c r="G415" i="1"/>
  <c r="E8" i="1"/>
  <c r="E6" i="1"/>
  <c r="G80" i="1"/>
  <c r="E360" i="1"/>
  <c r="E250" i="1"/>
  <c r="E30" i="1"/>
  <c r="F360" i="1"/>
  <c r="G145" i="1"/>
  <c r="G330" i="1"/>
  <c r="E115" i="1"/>
  <c r="F250" i="1"/>
  <c r="G215" i="1"/>
  <c r="F115" i="1"/>
  <c r="E40" i="1"/>
  <c r="F5" i="1" l="1"/>
  <c r="E5" i="1"/>
  <c r="G176" i="1" l="1"/>
  <c r="G421" i="1"/>
  <c r="G420" i="1"/>
  <c r="G416" i="1"/>
  <c r="J415" i="1"/>
  <c r="J419" i="1" s="1"/>
  <c r="J409" i="1"/>
  <c r="G371" i="1"/>
  <c r="J369" i="1"/>
  <c r="G366" i="1"/>
  <c r="J363" i="1"/>
  <c r="J362" i="1"/>
  <c r="J361" i="1"/>
  <c r="G346" i="1"/>
  <c r="G341" i="1"/>
  <c r="G336" i="1"/>
  <c r="J334" i="1"/>
  <c r="G331" i="1"/>
  <c r="J329" i="1"/>
  <c r="J274" i="1"/>
  <c r="J259" i="1"/>
  <c r="G247" i="1"/>
  <c r="G246" i="1"/>
  <c r="J244" i="1"/>
  <c r="G244" i="1"/>
  <c r="G243" i="1"/>
  <c r="D241" i="1"/>
  <c r="G237" i="1"/>
  <c r="G236" i="1"/>
  <c r="G231" i="1"/>
  <c r="G226" i="1"/>
  <c r="G221" i="1"/>
  <c r="J219" i="1"/>
  <c r="G217" i="1"/>
  <c r="G212" i="1"/>
  <c r="G211" i="1"/>
  <c r="G207" i="1"/>
  <c r="G206" i="1"/>
  <c r="J204" i="1"/>
  <c r="G202" i="1"/>
  <c r="D201" i="1"/>
  <c r="G196" i="1"/>
  <c r="G191" i="1"/>
  <c r="J189" i="1"/>
  <c r="D186" i="1"/>
  <c r="G171" i="1"/>
  <c r="G169" i="1"/>
  <c r="G167" i="1"/>
  <c r="G166" i="1"/>
  <c r="G161" i="1"/>
  <c r="J159" i="1"/>
  <c r="G159" i="1"/>
  <c r="G157" i="1"/>
  <c r="G151" i="1"/>
  <c r="J149" i="1"/>
  <c r="G146" i="1"/>
  <c r="G141" i="1"/>
  <c r="G136" i="1"/>
  <c r="G131" i="1"/>
  <c r="G126" i="1"/>
  <c r="J124" i="1"/>
  <c r="J118" i="1"/>
  <c r="J117" i="1"/>
  <c r="J116" i="1"/>
  <c r="G86" i="1"/>
  <c r="G81" i="1"/>
  <c r="J35" i="1"/>
  <c r="J39" i="1" s="1"/>
  <c r="G76" i="1"/>
  <c r="J74" i="1"/>
  <c r="G71" i="1"/>
  <c r="G66" i="1"/>
  <c r="G56" i="1"/>
  <c r="G51" i="1"/>
  <c r="J49" i="1"/>
  <c r="G14" i="1"/>
  <c r="G12" i="1"/>
  <c r="G7" i="1"/>
  <c r="J251" i="1" l="1"/>
  <c r="J252" i="1"/>
  <c r="J253" i="1"/>
  <c r="J43" i="1"/>
  <c r="J42" i="1"/>
  <c r="J41" i="1"/>
  <c r="D185" i="1"/>
  <c r="G185" i="1" s="1"/>
  <c r="D405" i="1"/>
  <c r="G405" i="1" s="1"/>
  <c r="G271" i="1"/>
  <c r="D270" i="1"/>
  <c r="G270" i="1" s="1"/>
  <c r="G201" i="1"/>
  <c r="D200" i="1"/>
  <c r="G200" i="1" s="1"/>
  <c r="D45" i="1"/>
  <c r="G45" i="1" s="1"/>
  <c r="G241" i="1"/>
  <c r="D240" i="1"/>
  <c r="G240" i="1" s="1"/>
  <c r="D255" i="1"/>
  <c r="G255" i="1" s="1"/>
  <c r="G31" i="1"/>
  <c r="G121" i="1"/>
  <c r="D120" i="1"/>
  <c r="G120" i="1" s="1"/>
  <c r="D35" i="1"/>
  <c r="G35" i="1" s="1"/>
  <c r="D361" i="1"/>
  <c r="D326" i="1"/>
  <c r="D325" i="1" s="1"/>
  <c r="G325" i="1" s="1"/>
  <c r="J360" i="1"/>
  <c r="J364" i="1" s="1"/>
  <c r="G406" i="1"/>
  <c r="G256" i="1"/>
  <c r="J115" i="1"/>
  <c r="J119" i="1" s="1"/>
  <c r="G119" i="1"/>
  <c r="G216" i="1"/>
  <c r="D116" i="1"/>
  <c r="G156" i="1"/>
  <c r="G186" i="1"/>
  <c r="G242" i="1"/>
  <c r="G36" i="1"/>
  <c r="G46" i="1"/>
  <c r="D11" i="1" l="1"/>
  <c r="J250" i="1"/>
  <c r="J254" i="1" s="1"/>
  <c r="J11" i="1" s="1"/>
  <c r="J40" i="1"/>
  <c r="J44" i="1" s="1"/>
  <c r="D6" i="1"/>
  <c r="D30" i="1"/>
  <c r="G30" i="1" s="1"/>
  <c r="D40" i="1"/>
  <c r="G40" i="1" s="1"/>
  <c r="G41" i="1"/>
  <c r="G361" i="1"/>
  <c r="D360" i="1"/>
  <c r="G360" i="1" s="1"/>
  <c r="D250" i="1"/>
  <c r="G250" i="1" s="1"/>
  <c r="G117" i="1"/>
  <c r="D115" i="1"/>
  <c r="G115" i="1" s="1"/>
  <c r="G326" i="1"/>
  <c r="G251" i="1"/>
  <c r="G116" i="1"/>
  <c r="J23" i="1" l="1"/>
  <c r="J16" i="1"/>
  <c r="J17" i="1"/>
  <c r="J21" i="1"/>
  <c r="J22" i="1"/>
  <c r="J18" i="1"/>
  <c r="G11" i="1"/>
  <c r="D10" i="1"/>
  <c r="G10" i="1" s="1"/>
  <c r="J31" i="1"/>
  <c r="J13" i="1"/>
  <c r="J32" i="1"/>
  <c r="J12" i="1"/>
  <c r="J33" i="1"/>
  <c r="G6" i="1"/>
  <c r="D5" i="1"/>
  <c r="G5" i="1" s="1"/>
  <c r="J15" i="1" l="1"/>
  <c r="J19" i="1" s="1"/>
  <c r="J20" i="1"/>
  <c r="J24" i="1" s="1"/>
  <c r="J30" i="1"/>
  <c r="J34" i="1" s="1"/>
  <c r="J10" i="1"/>
  <c r="J14" i="1" s="1"/>
  <c r="J5" i="1" l="1"/>
  <c r="J9" i="1" s="1"/>
</calcChain>
</file>

<file path=xl/sharedStrings.xml><?xml version="1.0" encoding="utf-8"?>
<sst xmlns="http://schemas.openxmlformats.org/spreadsheetml/2006/main" count="1086" uniqueCount="371">
  <si>
    <t xml:space="preserve"> № п/п</t>
  </si>
  <si>
    <t>Государственная программа, подпрограмма, основное мероприятие, проект, мероприятие</t>
  </si>
  <si>
    <t xml:space="preserve">Государственная программа Мурманской области "Экономический потенциал"
</t>
  </si>
  <si>
    <t>Министерство развития Арктики и экономики Мурманской области</t>
  </si>
  <si>
    <t>Комитет по тарифному регулированию Мурманской области</t>
  </si>
  <si>
    <t>Комитет по туризму Мурманской области</t>
  </si>
  <si>
    <t>Комитет по конкурентной политике Мурманской области</t>
  </si>
  <si>
    <t>1.</t>
  </si>
  <si>
    <t>Подпрограмма 1. Создание условий для привлечения инвестиций, развития и модернизации промышленного комплекса, повышения конкурентоспособности производства (деятельности)</t>
  </si>
  <si>
    <t>ОМ 1.1.</t>
  </si>
  <si>
    <t>Основное мероприятие 1. Поддержка инвестиционной деятельности, сопровождение инвестиционных проектов, информирование бизнес-сообщества об инвестиционном потенциале территории региона</t>
  </si>
  <si>
    <t>1.1.1.</t>
  </si>
  <si>
    <t>Реализация функции "одного окна" АО "Корпорация развития Мурманской области"</t>
  </si>
  <si>
    <t>1.1.2.</t>
  </si>
  <si>
    <t>Проведение и участие в форумах, семинарах, круглых столах, программах повышения квалификации, конференциях, рабочих встречах по вопросам привлечения инвестиций, улучшения инвестиционного и предпринимательского климата</t>
  </si>
  <si>
    <t>1.1.3.</t>
  </si>
  <si>
    <t>Проведение мониторинга состояния конкурентной среды на рынках товаров, работ, услуг Мурманской области</t>
  </si>
  <si>
    <t>1.1.4.</t>
  </si>
  <si>
    <t>Стимулирование органов местного самоуправления к повышению инвестиционной привлекательности территории муниципального образования</t>
  </si>
  <si>
    <t>ОМ 1.2.</t>
  </si>
  <si>
    <t>1.2.1.</t>
  </si>
  <si>
    <t>П 1.1.</t>
  </si>
  <si>
    <t>Реализация регионального проекта "Адресная поддержка повышения производительности труда на предприятиях"</t>
  </si>
  <si>
    <t>П 1.1.1.</t>
  </si>
  <si>
    <t>Предоставление субсидии АНО "Арктический центр компетенций" на финансовое обеспечение деятельности по реализации регионального проекта "Адресная поддержка повышения производительности труда на предприятиях"</t>
  </si>
  <si>
    <t>П 1.2.</t>
  </si>
  <si>
    <t>Региональный проект "Системные меры по повышению производительности труда"</t>
  </si>
  <si>
    <t>2.</t>
  </si>
  <si>
    <t>Подпрограмма 2. Поддержка малого и среднего предпринимательства</t>
  </si>
  <si>
    <t>ОМ 2.1.</t>
  </si>
  <si>
    <t>Основное мероприятие 1. Оказание финансовой поддержки субъектам малого и среднего предпринимательства</t>
  </si>
  <si>
    <t>2.1.1.</t>
  </si>
  <si>
    <t>Предоставление субсидий субъектам малого и среднего предпринимательства на возмещение затрат, связанных с кредитно-лизинговыми обязательствами</t>
  </si>
  <si>
    <t>2.1.2.</t>
  </si>
  <si>
    <t>Предоставление субсидий субъектам предпринимательства, осуществляющим общественно-значимую деятельность</t>
  </si>
  <si>
    <t>2.1.4.</t>
  </si>
  <si>
    <t>Предоставление Губернаторского стартапа на поддержку предпринимательских инициатив</t>
  </si>
  <si>
    <t>2.1.5.</t>
  </si>
  <si>
    <t>Предоставление грантов для действующих предпринимателей на приобретение франшизы</t>
  </si>
  <si>
    <t>ОМ 2.2.</t>
  </si>
  <si>
    <t>Основное мероприятие 2. Создание и развитие объектов инфраструктуры поддержки малого и среднего предпринимательства</t>
  </si>
  <si>
    <t>ОМ 2.3.</t>
  </si>
  <si>
    <t>Основное мероприятие 3. Оказание информационной, консультационной поддержки субъектам малого и среднего предпринимательства, а также поддержки в области подготовки, переподготовки и повышения квалификации кадров субъектов малого и среднего предпринимательства</t>
  </si>
  <si>
    <t>2.3.1.</t>
  </si>
  <si>
    <t xml:space="preserve">Организация и проведение регионального конкурса проектов среди некоммерческих организаций, выражающих интересы предпринимателей, иных организаций - инициаторов международных, межрегиональных и межмуниципальных проектов в сфере развития предпринимательства </t>
  </si>
  <si>
    <t xml:space="preserve">Подготовка управленческих кадров для организаций народного хозяйства Российской Федерации </t>
  </si>
  <si>
    <t>2.3.7.</t>
  </si>
  <si>
    <t>2.3.8.</t>
  </si>
  <si>
    <t xml:space="preserve">Имущественный взнос в организацию инфраструктуры поддержки для предоставления инновационных ваучеров субъектам малого и среднего предпринимательства </t>
  </si>
  <si>
    <t>2.3.9.</t>
  </si>
  <si>
    <t>Организация и проведение мероприятий Центром поддержки предпринимательства Мурманской области  по вопросам предпринимательской деятельности, в том числе проведение исследований  по проблемам и перспективам развития предпринимательства и инноваций, организация и участие представителей Мурманской области в межрегиональных и международных мероприятиях направленных на развитие малого предпринимательства</t>
  </si>
  <si>
    <t>ОМ 2.4.</t>
  </si>
  <si>
    <t>Основное мероприятие 4. Поддержка начинающих предпринимателей, в том числе путем предоставления в аренду нежилых помещений и оказания услуг бизнес-инкубирования</t>
  </si>
  <si>
    <t>2.4.1.</t>
  </si>
  <si>
    <t>Субсидия на финансовое обеспечение выполнения государственного задания</t>
  </si>
  <si>
    <t>2.4.2.</t>
  </si>
  <si>
    <t>Субсидия на компенсацию расходов на оплату стоимости проезда и провоза багажа к месту использования отпуска и обратно лицам, работающим в организациях финансируемых из областного бюджета</t>
  </si>
  <si>
    <t>П 2.1.</t>
  </si>
  <si>
    <t>Региональный проект "Создание условий для лёгкого старта и комфортного ведения бизнеса"</t>
  </si>
  <si>
    <t>П 2.1.1.</t>
  </si>
  <si>
    <t>Предоставление комплекса услуг организаций инфраструктуры поддержки, направленных на вовлечение в предпринимательскую деятельность</t>
  </si>
  <si>
    <t>П 2.1.2.</t>
  </si>
  <si>
    <t>Предоставление финансовой поддержки в виде грантов субъектам малого и среднего предпринимательства, включенным в реестр социальных предприятий, и субъектам малого и среднего предпринимательства, созданным физическими лицами в возрасте до 25 лет включительно</t>
  </si>
  <si>
    <t>П 2.2.</t>
  </si>
  <si>
    <t>Региональный проект "Акселерация субъектов малого и среднего предпринимательства"</t>
  </si>
  <si>
    <t>П 2.2.2.</t>
  </si>
  <si>
    <t>Развитие Центра "Мой бизнес"</t>
  </si>
  <si>
    <t>П 2.2.3.</t>
  </si>
  <si>
    <t>Развитие ЦПП и осуществление им деятельности по поддержке субъектов малого и среднего предпринимательства</t>
  </si>
  <si>
    <t>П 2.2.4.</t>
  </si>
  <si>
    <t>П 2.2.5.</t>
  </si>
  <si>
    <t>Обеспечение деятельности Центра поддержки экспорта</t>
  </si>
  <si>
    <t>П 2.3.</t>
  </si>
  <si>
    <t>Региональный проект "Создание благоприятных условий для осуществления деятельности самозанятыми гражданами"</t>
  </si>
  <si>
    <t>П. 2.3.1</t>
  </si>
  <si>
    <t>Предоставление комплекса услуг организациями инфраструктуры поддержки самозанятым гражданам</t>
  </si>
  <si>
    <t>3.</t>
  </si>
  <si>
    <t xml:space="preserve">Подпрограмма 3. Развитие туризма </t>
  </si>
  <si>
    <t>ОМ 3.1.</t>
  </si>
  <si>
    <t>Основное мероприятие 1. Продвижение Мурманской области как привлекательного для туристов региона</t>
  </si>
  <si>
    <t>3.1.2.</t>
  </si>
  <si>
    <t>Функционирование АНО "Туристский информационный центр Мурманской области"</t>
  </si>
  <si>
    <t>ОМ 3.2.</t>
  </si>
  <si>
    <t>Основное мероприятие 2. Государственная поддержка субъектов туриндустрии</t>
  </si>
  <si>
    <t>3.2.1.</t>
  </si>
  <si>
    <t xml:space="preserve">Внедрение системы навигации и ориентирующей информации для туристов на территории Мурманской области </t>
  </si>
  <si>
    <t>3.2.2.</t>
  </si>
  <si>
    <t>Предоставление субсидий субъектам туриндустрии Мурманской области, осуществляющим деятельность в сфере развития внутреннего и въездного туризма</t>
  </si>
  <si>
    <t>П. 3.1</t>
  </si>
  <si>
    <t>4.</t>
  </si>
  <si>
    <t>Подпрограмма 4 "Развитие международных и внешнеэкономических связей, приграничного, межрегионального сотрудничества"</t>
  </si>
  <si>
    <t>ОМ 4.1.</t>
  </si>
  <si>
    <t>Основное мероприятие 1. Содействие в подготовке и проведении приоритетных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t>
  </si>
  <si>
    <t>4.1.1.</t>
  </si>
  <si>
    <t>Организация и проведение международных и межрегиональных мероприятий в сфере развития международных, внешнеэкономических связей и межрегионального сотрудничества</t>
  </si>
  <si>
    <t>4.1.2.</t>
  </si>
  <si>
    <t>Изготовление имиджевой презентационной, полиграфической и аудиовизуальной продукции  по вопросам, связанным с развитием международных, внешнеэкономических связей, межрегионального сотрудничества, экспортного потенциала региона</t>
  </si>
  <si>
    <t>4.1.3.</t>
  </si>
  <si>
    <t>П 4.1.</t>
  </si>
  <si>
    <t>Региональный проект "Системные меры развития международной кооперации и экспорта"</t>
  </si>
  <si>
    <t>5.</t>
  </si>
  <si>
    <t>Подпрограмма 5. Обеспечение реализации государственной программы</t>
  </si>
  <si>
    <t>ОМ 5.1.</t>
  </si>
  <si>
    <t>Основное мероприятие 1. Обеспечение реализации государственных функций в сферах стратегического планирования, налогового регулирования,  стимулирования развития производства в добывающих и обрабатывающих отраслях промышленности, поддержки и сопровождения крупных инвестиционных проектов, экономики социальной сферы, международных и внешнеэкономических связей, приграничного, межрегионального сотрудничества, торговой деятельности, инвестиций, предпринимательства и инноваций, лицензирования отдельных видов деятельности</t>
  </si>
  <si>
    <t>5.1.1.</t>
  </si>
  <si>
    <t>Обеспечение реализации государственных функций Министерства развития Арктики и экономики Мурманской области</t>
  </si>
  <si>
    <t>5.1.2.</t>
  </si>
  <si>
    <t>Предоставление субсидии Арктическому центру компетенций на финансовое обеспечение затрат, связанных с осуществлением уставной деятельности</t>
  </si>
  <si>
    <t>5.1.3.</t>
  </si>
  <si>
    <t>5.1.4.</t>
  </si>
  <si>
    <t>Предоставление грантов муниципальным образованиям Мурманской области в целях содействия достижению и (или) поощрения достижения наилучших значений показателей деятельности органов местного самоуправления</t>
  </si>
  <si>
    <t>5.1.5.</t>
  </si>
  <si>
    <t xml:space="preserve">Предоставление субвенций на исполнение органами местного самоуправления муниципальных образований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 </t>
  </si>
  <si>
    <t>5.1.8.</t>
  </si>
  <si>
    <t>Предоставление субсидии некоммерческим организациям на осуществление деятельности Ресурсного центра СО НКО</t>
  </si>
  <si>
    <t>ОМ 5.3.</t>
  </si>
  <si>
    <t>Основное мероприятие 3. Обеспечение реализации функций в сфере тарифного регулирования на территории Мурманской области</t>
  </si>
  <si>
    <t>5.3.1.</t>
  </si>
  <si>
    <t>Обеспечение реализации функций в сфере государственного регулирования цен (тарифов) на территории МО</t>
  </si>
  <si>
    <t>ОМ 5.4.</t>
  </si>
  <si>
    <t>Основное мероприятие 4. Обеспечение реализации государственных функций в сфере туризма</t>
  </si>
  <si>
    <t>5.4.1.</t>
  </si>
  <si>
    <t>Обеспечение реализации государственных функций Комитета по туризму Мурманской области</t>
  </si>
  <si>
    <t>Объемы и источники финансирования (тыс. руб.)</t>
  </si>
  <si>
    <t>Степень освоения средств</t>
  </si>
  <si>
    <t xml:space="preserve"> Результаты выполнения мероприятий </t>
  </si>
  <si>
    <t>Соисполнители, участники, исполнители</t>
  </si>
  <si>
    <t>Причины низкой степени освоения средств, невыполнения мероприятий</t>
  </si>
  <si>
    <t>Код ГРБС</t>
  </si>
  <si>
    <t>Источник</t>
  </si>
  <si>
    <t>Запланировано на отчетный год</t>
  </si>
  <si>
    <t>Кассовое исполнение ГРБС</t>
  </si>
  <si>
    <t>Фактическое исполнение</t>
  </si>
  <si>
    <t>Ожидаемые результаты реализации (краткая характеристика) мероприятий</t>
  </si>
  <si>
    <t>Фактические результаты реализации (краткая характеристика) мероприятий</t>
  </si>
  <si>
    <t>Выполнение (да/нет/ частично)</t>
  </si>
  <si>
    <t>Всего</t>
  </si>
  <si>
    <t>ОБ</t>
  </si>
  <si>
    <t>Выполнено в полном объеме</t>
  </si>
  <si>
    <t>ФБ</t>
  </si>
  <si>
    <t>Выполнено частично</t>
  </si>
  <si>
    <t>МБ</t>
  </si>
  <si>
    <t>Не выполнено</t>
  </si>
  <si>
    <t>ВБС</t>
  </si>
  <si>
    <t>Степень выполнения мероприятий</t>
  </si>
  <si>
    <t>Министерство развития Арктики и экономики Мурманской области, Комитет по конкурентной политике Мурманской области, Министерство имущественных отношений Мурманской области,  АО "Корпорация развития Мурманской области"</t>
  </si>
  <si>
    <t xml:space="preserve">Министерство развития Арктики и экономики Мурманской области, Министерство имущественных Мурманской области </t>
  </si>
  <si>
    <t>Проведение ежегодного мониторинга состояния конкурентной среды на рынках товаров, работ, услуг Мурманской области</t>
  </si>
  <si>
    <t>Обеспечение проведения мероприятий в интересах лидеров рейтинга органов местного самоуправления по содействию развитию конкуренции и обеспечению благоприятного инвестиционного климата, участие сотрудников органов местного самоуправления в выездных мероприятиях, не менее 3 органов местного самоуправления в год</t>
  </si>
  <si>
    <t>1. Предоставление государственной поддержки не менее 7 субъектам социального предпринимательства в год.
2. Сохранение не менее 55 рабочих мест в год</t>
  </si>
  <si>
    <t>Министерство развития Арктики и экономики Мурманской области, ГОБУ МРИБИ</t>
  </si>
  <si>
    <t>Ежегодное финансирование не менее 1 проекта</t>
  </si>
  <si>
    <t>Министерство развития Арктики и экономики Мурманской области, предприятия региона - участники федеральной программы по подготовке управленческих кадров для организаций народного хозяйства Российской Федерации</t>
  </si>
  <si>
    <t xml:space="preserve">Обеспечение предоставления ГОБУ МРИБИ консультационных и методических услуг субъектам малого и среднего предпринимательства </t>
  </si>
  <si>
    <t>Обеспечение своевременной оплаты расходов, связанных с оплатой проезда и провоза багажа</t>
  </si>
  <si>
    <t>Количество организаций инфраструктуры поддержки малого и среднего предпринимательства, задействованных в "цепочках" услуг Центра "Мой бизнес", не менее 5 ежегодно</t>
  </si>
  <si>
    <t>Министерство развития Арктики и экономики Мурманской области, 
АНО "Центр поддержки экспорта"</t>
  </si>
  <si>
    <t>Комитет по туризму Мурманской области АНО "Туристский информационный центр Мурманской области"</t>
  </si>
  <si>
    <t>Региональный проект «Развитие туристической инфраструктуры»</t>
  </si>
  <si>
    <t>Министерство развития Арктики и экономики Мурманской области, Комитет по тарифному регулированию Мурманской области, Комитет по туризму Мурманской области</t>
  </si>
  <si>
    <t>Финансовое обеспечение реализации функций Министерства в сферах стратегического планирования, налогового регулирования,  стимулирования развития производства в добывающих и обрабатывающих отраслях промышленности, поддержки и сопровождения крупных инвестиционных проектов, экономики социальной сферы, международных и внешнеэкономических связей, приграничного, межрегионального сотрудничества, торговой деятельности, инвестиций, предпринимательства и инноваций, лицензирования отдельных видов деятельности</t>
  </si>
  <si>
    <t xml:space="preserve">Предоставление субвенции 17 муниципальным образованиям Мурманской области на исполнение отдельных государственных полномочий по сбору сведений для формирования и ведения торгового реестра </t>
  </si>
  <si>
    <t xml:space="preserve">Министерство развития Арктики и экономики Мурманской области </t>
  </si>
  <si>
    <t>Обеспечение консультационного сопровождения СО НКО по вопросам доступа к предоставлению услуг социальной сферы</t>
  </si>
  <si>
    <t>Финансовое обеспечение реализации 26 функций Комитета</t>
  </si>
  <si>
    <t>1.6. Количество предприятий-участников, вовлеченных в национальный проект «Производительность труда» через получение адресной поддержки, нарастающим итогом</t>
  </si>
  <si>
    <t>1.7. Количество руководителей, обученных по программе управленческих навыков для повышения производительности труда, нарастающим итогом</t>
  </si>
  <si>
    <t>0.3. Численность занятых в сфере малого и среднего предпринимательства, включая индивидуальных предпринимателей.
2.2. Темп роста оборота продукции (услуг), производимых средними и малыми предприятиями, в том числе микропредприятиями и индивидуальными предпринимателями.
2.3. Количество субъектов малого и среднего предпринимательства (включая индивидуальных предпринимателей) в расчете на 1 тыс. человек населения</t>
  </si>
  <si>
    <t>0.3. Численность занятых в сфере малого и среднего предпринимательства, включая индивидуальных предпринимателей.
2.3. Количество субъектов малого и среднего предпринимательства (включая индивидуальных предпринимателей) в расчете на 1 тыс. человек населения</t>
  </si>
  <si>
    <t xml:space="preserve">2.4. Количество самозанятых граждан, зафиксировавших свой статус и применяющих специальный налоговый режим «Налог на профессиональный доход» </t>
  </si>
  <si>
    <t>0.4. Объем платных услуг, оказанных населению в сфере туризма (включая туристские услуги, услуги гостиниц и аналогичных средств размещения, санаторно-оздоровительных организаций).
3.1. Объем туристского потока в Мурманской области</t>
  </si>
  <si>
    <t>4.2. Количество приоритетных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t>
  </si>
  <si>
    <t xml:space="preserve">4.1. Внедрен и реализуется Региональный экспортный стандарт 2.0.
4.3. Доля экспорта товаров в объеме внешнеторгового оборота не менее 90 %                                                   </t>
  </si>
  <si>
    <t>Приобретение статистических материалов</t>
  </si>
  <si>
    <t>Финансовое обеспечение реализации 40 функции Комитета, и необходимыми программно-техническими средствами</t>
  </si>
  <si>
    <t>Министерство развития Арктики и экономики Мурманской области, 
НМКК "ФОРМАП" (фонд), ГОБУ МРИБИ</t>
  </si>
  <si>
    <t>Министерство развития Арктики и экономики Мурманской области, 
НМКК "ФОРМАП" (фонд)</t>
  </si>
  <si>
    <t>Министерство развития Арктики и экономики Мурманской области, 
НМКК "ФОРМАП" (фонд), АНО "Центр поддержки экспорта Мурманской области"</t>
  </si>
  <si>
    <t>Количество мероприятий, всего, в т..:</t>
  </si>
  <si>
    <t>Количество мероприятий, всего, в т.ч..:</t>
  </si>
  <si>
    <t>Функционирование регионального Центра кластерного развития Мурманской области</t>
  </si>
  <si>
    <t>Министерство развития Арктики и экономики Мурманской области, ИО МО</t>
  </si>
  <si>
    <t>Развитие информационно-коммуникационной инфраструктуры и предоставление доступа исполнительным органам Мурманской области к статистической информации</t>
  </si>
  <si>
    <t>313J153320</t>
  </si>
  <si>
    <t>314T629990</t>
  </si>
  <si>
    <t>31203R0660</t>
  </si>
  <si>
    <t>312I455272</t>
  </si>
  <si>
    <t>312I455273</t>
  </si>
  <si>
    <t>312I555271</t>
  </si>
  <si>
    <t>312I555272</t>
  </si>
  <si>
    <t>312I255272</t>
  </si>
  <si>
    <t>целевая статья</t>
  </si>
  <si>
    <t>мероприятие</t>
  </si>
  <si>
    <t xml:space="preserve">Количество инвесторов и проектов, которым оказано содействие в рамках заключенных соглашений с АО «Корпорация развития Мурманской области» или Правительством Мурманской области, а также в рамках поручений Губернатора или Правительства Мурманской области, 20 ед. 
Количество инвестиционных инициатив и проектов, одобренных Рабочими группами по рассмотрению инвестиционных проектов в Мурманской области и (или) Межведомственной комиссией по рассмотрению инвестиционных проектов Мурманской области и (или) иным уполномоченным Правительством Мурманской области органом в текущем году, 5 ед.
</t>
  </si>
  <si>
    <t>0.1. Индекс промышленного производства.                                                                                                                                                                                                                                                                    
0.2. Объем инвестиций в основной капитал (за исключением бюджетных средств).
1.1. Коэффициент бюджетной эффективности от предоставленных налоговых льгот в рамках соглашений с компаниями о защите и поощрении капитальных вложений, о государственной поддержке инвестиционной деятельности, СПИК не менее 1 (1 рубль налоговых и неналоговых поступлений в консолидированный бюджет региона от реализуемых инвестиционных проектов на 1 рубль предоставленных налоговых льгот)
1.2. Количество заключенных соглашений о защите и поощрении капитальных вложений, о государственной поддержке инвестиционной деятельности (нарастающим итогом к 2019 году).                                                                                                                                                                                                                                                                                                                                                                                                                                                                                                                                   
1.8. Интегральный индекс Мурманской области в Национальном рейтинге состояния инвестиционного климата в субъектах Российской Федерации (нарастающим итогом с 2020 года).                                                                                                                                                                                                                                                              1.9. Место Мурманской области в рейтинге субъектов Российской Федерации по уровню развития сферы государственно-частного партнерства.</t>
  </si>
  <si>
    <t>Министерство развития Арктики и экономики Мурманской области, ООО "КРДВ Мурманск",  АО "Корпорация развития Мурманской области"</t>
  </si>
  <si>
    <t>Обеспечение деятельности управляющей компании ООО "КРДВ Мурманск"</t>
  </si>
  <si>
    <t>Министерство развития Арктики и экономики Мурманской области, Комитет по конкурентной политике Мурманской области, Министерство имущественных отношений Мурманской области, Министерство транспорта и дорожного хозяйства Мурманской области, Министерство градостроительства и благоустройства Мурманской области, Министерство энергетики и жилищно-коммунального хозяйства Мурманской области, Министерство строительства Мурманской области, АО "Корпорация развития Мурманской области", ООО "КРДВ Мурманск", АНО "Арктический центр компетенций", НМКК "ФОРМАП" (фонд)</t>
  </si>
  <si>
    <t>0.3. Численность занятых в сфере малого и среднего предпринимательства, включая индивидуальных предпринимателей.
2.1. Доля субъектов малого и среднего предпринимательства и самозанятых граждан в общей численности занятого населения.
2.2. Темп роста оборота продукции (услуг), производимых средними и малыми предприятиями, в том числе микропредприятиями и индивидуальными предпринимателями.
2.3. Количество субъектов малого и среднего предпринимательства (включая индивидуальных предпринимателей) в расчете на 1 тыс. человек населения</t>
  </si>
  <si>
    <t xml:space="preserve">0.3. Численность занятых в сфере малого и среднего предпринимательства, включая индивидуальных предпринимателей.
2.1. Доля субъектов малого и среднего предпринимательства и самозанятых граждан в общей численности занятого населения.
2.2. Темп роста оборота продукции (услуг), производимых средними и малыми предприятиями, в том числе микропредприятиями и индивидуальными предпринимателями.
2.3. Количество субъектов малого и среднего предпринимательства (включая индивидуальных предпринимателей) в расчете на 1 тыс. человек населения
</t>
  </si>
  <si>
    <t>П 4.1.1.</t>
  </si>
  <si>
    <t>Внедрение и реализация Регионального экспортного стандарта 2.0</t>
  </si>
  <si>
    <t>Министерство развития Арктики и экономики Мурманской области, Министерство строительства Мурманской области, Министерство цифрового развития Мурманской области, Министерство имущественных отношений Мурманской области,  Министерство транспорта и дорожного хозяйства Мурманской области, Министерство градостроительства и благоустройства Мурманской области, Министерство энергетики и жилищно-коммунального хозяйства Мурманской области, Комитет по тарифному регулированию Мурманской области, Комитет по туризму Мурманской области, Комитет по конкурентной политике Мурманской области, АО "Корпорация развития Мурманской области, ООО "КРДВ Мурманск", НМКК "ФОРМАП" (фонд), ГОБУ МРИБИ, ГОБУ "МФЦ МО", АНО "Арктический центр компетенций", Автономная некоммерческая организация по развитию 
конгрессно-выставочной, ярмарочной и информационной деятельности «Мурманконгресс», АНО "Центр поддержки экспорта Мурманской области", АНО "Туристский информационный центр Мурманской области"</t>
  </si>
  <si>
    <t>Обеспечение изготовления рекламной продукции, проведения мероприятий и участия сотрудников Министерства развития Арктики и экономики Мурманской области в 2024-2026 гг. - не менее 2 мероприятий в год</t>
  </si>
  <si>
    <t>0.1. Индекс промышленного производства.                                                        
0.2. Объем инвестиций в основной капитал (без бюджетных средств).                                                                                                                      
1.1. Коэффициент бюджетной эффективности от предоставленных налоговых льгот в рамках соглашений с компаниями о защите и поощрении капитальных вложений, о государственной поддержке инвестиционной деятельности, СПИК не менее 1 (1 рубль налоговых и неналоговых поступлений в консолидированный бюджет региона от реализуемых инвестиционных проектов на 1 рубль предоставленных налоговых льгот)
1.3. Количество резидентов Арктической зоны Российской Федерации и территории опережающего развития "Столица Арктики" (нарастающим итогом с 2020 года).                                                            
1.4. Объем инвестиций, привлеченных резидентами Арктической зоны Российской Федерации и территории опережающего развития «Столица Арктики» (нарастающим итогом с 2020 года).                                                                                 
1.5. Количество созданных и сохраненных рабочих мест резидентами Арктической зоны Российской Федерации и территории опережающего развития "Столица Арктики" (нарастающим итогом с 2020 года)</t>
  </si>
  <si>
    <t xml:space="preserve">Основное мероприятие 2. Обеспечение условий для реализации инвестиционных проектов резидентами Арктической зоны Российской Федерации и территории опережающего развития «Столица Арктики» </t>
  </si>
  <si>
    <t>Предоставление субсидии на финансовое обеспечение затрат ООО "КРДВ Мурманск", связанных с выполнением в Мурманской области функций управляющей компании по управлению территорией опережающего развития "Столица Арктики" и Арктической зоны Российской Федерации</t>
  </si>
  <si>
    <t>ОМ 1.4.</t>
  </si>
  <si>
    <t>Основное мероприятие 4. Докапитализация фонда развития промышленности Мурманской области</t>
  </si>
  <si>
    <t>0.1. Индекс промышленного производства                                                                           0.2. Объем инвестиций в основной капитал (за исключением бюджетных средств)</t>
  </si>
  <si>
    <t>Министерство развития Арктики и экономики Мурманской области, НМКК "ФОРМАП" (фонд)</t>
  </si>
  <si>
    <t>Обеспечение деятельности регионального фонда развития промышленности</t>
  </si>
  <si>
    <t>1.4.2.</t>
  </si>
  <si>
    <t>Выполнение функций регионального фонда развития промышленности</t>
  </si>
  <si>
    <t>ОМ 1.6.</t>
  </si>
  <si>
    <t>Основное мероприятие 6. Формирование условий для роста производительности труда в
Мурманской области</t>
  </si>
  <si>
    <t>1.6.1.</t>
  </si>
  <si>
    <t>Предоставление субсидии автономной некоммерческой организации «Арктический центр компетенций» на финансовое обеспечение деятельности по реализации мероприятий по внедрению принципов бережливого производства в организациях Мурманской области</t>
  </si>
  <si>
    <t>1.11. Количество организаций, реализующих мероприятия по внедрению принципов бережливого производства при поддержке Регионального центра компетенций
1.12. Количество сотрудников организаций и студентов, прошедших обучение инструментам повышения производительности труда при поддержке Регионального центра компетенций</t>
  </si>
  <si>
    <t>Реализовано не менее четырех проектов по внедрению в организациях Мурманской области принципов бережливого производства, направленных на рост производительности труда, с помощью Регионального центра компетенций в сфере производительности труда</t>
  </si>
  <si>
    <t>Министерство развития Арктики и экономики Мурманской области, АНО "Арктический центр компетенций"</t>
  </si>
  <si>
    <t>Министерство развития Арктики и экономики Мурманской области, Министерство цифрового развития Мурманской области, НМКК "ФОРМАП" (фонд), ГОБУ МРИБИ, ГОБУ "МФЦ МО", Автономная некоммерческая организация по развитию 
конгрессно-выставочной, ярмарочной и информационной деятельности «Мурманконгресс», АНО "Центр поддержки экспорта Мурманской области", Автономная некоммерческая организация  «Агентство по проведению спортивно-массовых и культурно-зрелищных мероприятий «СпортКульт51»</t>
  </si>
  <si>
    <t xml:space="preserve">Предоставление субсидий СМСП и создание рабочих мест:
2024-2026 гг.: не менее 9 субсидий и 3 рабочих мест                                                                                                                                                                                                                                                                                                                                                                                                                                                               </t>
  </si>
  <si>
    <t>Предоставление поддержки:
- в 2024 г. - не менее 23 СМСП</t>
  </si>
  <si>
    <t>Предоставление поддержки не менее 3 СМСП в год</t>
  </si>
  <si>
    <t>Министерство развития Арктики и экономики Мурманской области, Автономная некоммерческая организация  «Агентство по проведению спортивно-массовых и культурно-зрелищных мероприятий «СпортКульт51»</t>
  </si>
  <si>
    <t>Субсидия автономной некоммерческой организации «Агентство по проведению спортивно-массовых и культурно-зрелищных мероприятий «СпортКульт51» на финансовое обеспечение затрат в сфере ярмарочных, выставочных мероприятий, конференций, направленных в том числе на поддержку субъектов малого и среднего предпринимательства</t>
  </si>
  <si>
    <t>2.2.9.</t>
  </si>
  <si>
    <t>Ежегодное обучение:
2024-2026 гг.: не менее 3 человек</t>
  </si>
  <si>
    <t>2.3.5.</t>
  </si>
  <si>
    <t>2023-2026 гг.: предоставление не менее 2 инновационных ваучеров в год</t>
  </si>
  <si>
    <t>В 2023 - 2024 г.г. - проведение не менее 1 мероприятия в год</t>
  </si>
  <si>
    <t>Субсидия некоммерческим организациям, осуществляющим функции торгово-промышленных палат</t>
  </si>
  <si>
    <t>Обеспечение организации и проведения не менее 1 мероприятия в год</t>
  </si>
  <si>
    <t>Министерство развития Арктики и экономики, НМКК "ФОРМАП" (фонд)</t>
  </si>
  <si>
    <t>Проведение не менее 6 мероприятий ежегодно (в том числе тренингов, мастер классов, семинаров).
Количество граждан, желающих вести бизнес, начинающих и действующих предпринимателей, получивших услуги, составит:
- в 2024 году: не менее 1739 чел.</t>
  </si>
  <si>
    <t>Предоставление грантов:
2024 год - не менее 2 СМСП</t>
  </si>
  <si>
    <t>Предоставление государственной поддержки:
2023-2024 годы - не менее 209 СМСП в год.
Обеспечение бюджетного финансирования объекта инфраструктуры поддержки субъектов МСП</t>
  </si>
  <si>
    <t>Финансовое обеспечение деятельности регионального Центра кластерного развития Мурманской области, оказание поддержки в 2021-2024 годах - не менее 35 СМCП ежегодно, количество проведенных мероприятий для субъектов малого и среднего предпринимательства, являющихся участниками территориальных кластеров не менее 5 ежегодно</t>
  </si>
  <si>
    <t>2024 год: обеспечение вывода 12 субъектов МСП на экспорт</t>
  </si>
  <si>
    <t>Количество самозанятых граждан, получивших услуги, в том числе прошедших программы обучения, составит:
- в 2024 году: не менее 229 чел.</t>
  </si>
  <si>
    <t>2024-2026: обеспечение деятельности АНО "ТИЦ", организация пресс-туров и инфо-туров не менее 3, обеспечение работы туристического портала, координация деятельности муниципальных ТИЦов Мурманской области, количество обслуженных туристов (не менее 10 000 чел.).</t>
  </si>
  <si>
    <t>Субсидия автономной некоммерческой организации "Агентство по проведению спортивно-массовых и культурно-зрелищных мероприятий "Спорткульт51" на финансовое обеспечение затрат, связанных с проведением событийных, ярмарочных мероприятий, направленных на развитие туризма в Мурманской области</t>
  </si>
  <si>
    <t>3.1.4.</t>
  </si>
  <si>
    <t>2024-2026:
1. Проведение Гастрономического фестиваля – путешествия «Вкус Арктики»
Количество участников и (или) зрителей (посетителей), посетивших мероприятие  - 7 000 человек. 
2. Проведения Арктического фестиваля "Териберка" 
Количество участников и (или) зрителей (посетителей), посетивших мероприятие  - 10 000 человек.</t>
  </si>
  <si>
    <t>Комитет по туризму Мурманской области, 
Автономная некоммерческая организация «Агентство по проведению спортивно-массовых и культурно-зрелищных мероприятий «СпортКульт51»</t>
  </si>
  <si>
    <t>Комитет по туризму Мурманской области, 
НМКК "ФОРМАП" (фонд), Автономная некоммерческая организация «Агентство по проведению спортивно-массовых и культурно-зрелищных мероприятий «СпортКульт51»</t>
  </si>
  <si>
    <t>Установка знаков туристской навигации:
2023-2026 год - не менее 7 указателей в год</t>
  </si>
  <si>
    <t>Предоставление субсидий субъектам туриндустрии в сфере внутреннего и въездного туризма (2021 год - не менее 10 субсидий, 2022-2026 год - не менее 4 субсидий в год)</t>
  </si>
  <si>
    <t>3.2. Количество инвестиционных проектов, поддержанных путем софинансирования строительства (реконструкции) объектов обеспечивающей инфраструктуры с длительным сроком окупаемости
3.3. Количество общественных инициатив, направленных на развитие туризма
3.4. Количество предпринимательских инициатив, направленных на развитие туризма, обеспеченных грантовой поддержкой
3.5. Количество введенных в эксплуатацию номеров в модульных некапитальных средствах размещения
3.6. Число туристских поездок</t>
  </si>
  <si>
    <t>П. 3.1.6</t>
  </si>
  <si>
    <t>Предоставление субсидий юридическим лицам и индивидуальным предпринимателям на финансовое обеспечение части затрат на поддержку инвестиционных проектов по созданию модульных некапитальных средств размещения</t>
  </si>
  <si>
    <t>Введенно в эксплуатацию номеров в модульных некапитальных средствах размещения: в 2023 - 12 номеров, в 2024 году - 20 номеров (нарастающим итогом)</t>
  </si>
  <si>
    <t>П. 3.1.7</t>
  </si>
  <si>
    <t>Государственная поддержка общественных инициатив и проектов юридических лиц (за исключением некоммерческих организаций, являющихся государственными (муниципальными) учреждениями) и индивидуальных предпринимателей, направленных на развитие туристской инфраструктуры</t>
  </si>
  <si>
    <t>Министерство развития Арктики и экономики Мурманской области, АНО "Арктический информационный центр"</t>
  </si>
  <si>
    <t>Проведение не менее 1 приоритетного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t>
  </si>
  <si>
    <t>Изготовление информационных носителей: в 2024-2026 годах - не менее 1500</t>
  </si>
  <si>
    <t>Субсидия автономной некоммерческой организации "Арктический информационный центр" на финансовое обеспечение затрат по сопровождению проведения международных и межрегиональных мероприятий в сфере развития международных, внешнеэкономических связей и межрегионального сотрудничества</t>
  </si>
  <si>
    <t>Внедрены и реализуются инструменты Регионального экспортного стандарта 2.0 (2024 год - 13 ед.)</t>
  </si>
  <si>
    <t>Проведение обучения сотрудников предприятий-участников регионального проекта методам повышения прооизводительности труда с использованием инструментов бережливого производства</t>
  </si>
  <si>
    <t xml:space="preserve">Министерство развития Арктики и экономики Мурманской области, АНО "Арктический центр компетенций" </t>
  </si>
  <si>
    <t>Предоставление грантов муниципальным образованиям Мурманской области, достигшим наилучших значений по комплексной оценке эффективности деятельности органов местного самоуправления на социально-экономические цели (на реализацию приоритетных проектов): 2022-2026 годы – 4 муниципальных образования)</t>
  </si>
  <si>
    <t>5.1.11.</t>
  </si>
  <si>
    <t>Субсидия на финансовое обеспечение затрат, связанных с осуществлением уставной деятельности автономной некоммерческой организации «Агентство территориального развития Мурманской области»</t>
  </si>
  <si>
    <t>Разработка и реализация мероприятий по просвещению, распространению успешных практик и вовлечению граждан и организаций в процессы территориального развития Мурманской области, а также разработка аналитических документов и материалов по вопросам пространственного и территориального развития региона</t>
  </si>
  <si>
    <t>2024 год: обеспечение организации и проведения не менее 6 мероприятий:
- ярмарка «На Севере - Тепло!»; 
- ярмарка «На Севере – Весна!»;  
- выставка-ярмарка «На Севере – Светло!»;  
- ярмарка «На Севере – День Знаний!»;  
- ярмарка «На Севере – Вкусно!», приуроченной ко Дню города Мурманска; 
- организация участия Мурманской области в «Международной выставке-форуме «Россия» в г. Москва,  перенос экспозиции в г. Мурманск, в том числе демонтаж экспозиции в г. Москва, транспортировка и монтаж в г. Мурманск</t>
  </si>
  <si>
    <t>ОМ 3.3.</t>
  </si>
  <si>
    <t>3.3.1.</t>
  </si>
  <si>
    <t>3.3.2.</t>
  </si>
  <si>
    <t>Основное мероприятие 3. Создание инженерной и туристской инфраструктуры в рамках реализации инвестиционного проекта "Строительство туристического кластера в городе Мурманске"</t>
  </si>
  <si>
    <t xml:space="preserve">Технологическое присоединение к сетям электроснабжения, водоотведения и водоснабжения </t>
  </si>
  <si>
    <t xml:space="preserve">Создание / строительство объекта туристской инфраструктуры - Акватермальный комплекс </t>
  </si>
  <si>
    <t>Министерство энергетики и ЖКХ МО</t>
  </si>
  <si>
    <t>0.2. Объем инвестиций в основной капитал (без бюджетных средств)
3.2. Количество инвестиционных проектов, поддержанных путем софинансирования строительства (реконструкции) объектов обеспечивающей инфраструктуры, с длительным сроком окупаемости
3.1. Объем туристского потока в Мурманской области</t>
  </si>
  <si>
    <t>Министерство строительства Мурманской области, Министерство энергетики и ЖКХ МО</t>
  </si>
  <si>
    <t>Министерство строительства Мурманской области</t>
  </si>
  <si>
    <t>В 2024 году предоставлен капитальный грант на технологическое присоединение к сетям электроснабжения, водоотведения и водоснабжения в рамках концессионного соглашения в отношении создания и эксплуатации регионального центра здоровья и отдыха "Арктический акватермальный физкультурно-оздоровительный комплекс"</t>
  </si>
  <si>
    <t>В 2024 году предоставлен капитальный грант на строительство объекта в рамках концессионного соглашения в отношении создания и эксплуатации регионального центра здоровья и отдыха "Арктический акватермальный физкультурно-оздоровительный комплекс"</t>
  </si>
  <si>
    <t>ОМ 3.5.</t>
  </si>
  <si>
    <t>3.5.1.</t>
  </si>
  <si>
    <t>Основное мероприятие 5. Создание инженерной инфраструктуры при реализации инвестиционного проекта "Строительство туристического кластера в г. Кировск Мурманской области"</t>
  </si>
  <si>
    <t>Технологическое присоединение к сетям эектроснабжения, теплоснабжения, водоснабжения и водоотведения</t>
  </si>
  <si>
    <t>В 2024 году проведены работы по технологическому присоединению к сетям электроснабжения, водоотведения и водоснабжения (заключены договоры о подключении (технологическом присоединении), оформлена разрешительная и проектная документация, выполнены строительные и электромонтажные работы в соответствии с ТУ).</t>
  </si>
  <si>
    <t>Обеспечена поддержка не менее 11 предпринимательских инициатив, направленных на развитие туристской инфраструктуры, в том числе: 
- на обустройство и развитие национальных туристских маршрутов на территории Мурманской области, не менее 3-х предпринимательских инициатив на общую сумму 21 млн. руб.;
 - на развитие инфраструктуры туризма в рамках проектов юридических лиц и индивидуальных предпринимателей, в том числе приобретение туристского оборудования, используемого в целях обеспечения эксплуатации туристских объектов, объектов туристского показа, приобретение оборудования для туристских информационных центров, пунктов проката,  не менее 5-ти предпинимательских инициатив на общую  сумму 16,6 млн. руб;
- на создание круглогодичных объектов кемпинг-размещения,используемых для организации пребывания (ночлега),  не менее 3-х предпринимательских инициатив на общую сумму 15 млн. руб.</t>
  </si>
  <si>
    <t>Комитет по туризму Мурманской области, Министерство строительства Мурманской области, Министерство энергетики и жилищно-коммунального хозяйства Мурманской области, НМКК "ФОРМАП" (фонд), АНО "Туристский информационный центр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 Автономная некоммерческая организация «Агентство по проведению спортивно-массовых и культурно-зрелищных мероприятий «СпортКульт51»</t>
  </si>
  <si>
    <t>Проведение не менее 4 (в 2024 году - не менее 5) приоритетных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t>
  </si>
  <si>
    <t>Создание системы мониторинга мероприятий, включенных в план приоритетных направлений развития Мурманской области, позволяющей обеспечить регулярную актуализацию информации о статусе выполнения мероприятий, оценивать эффекты от их реализации, прогнозировать риски, а также реализация мероприятий, направленных на организацию разработки (корректировки) и реализации плана (планов, программ) мероприятий по приоритетным направлениям</t>
  </si>
  <si>
    <t>Сведения о ходе реализации мероприятий государственной программы "Экономический потенциал" за 9 месяцев 2024 года</t>
  </si>
  <si>
    <t>Министерство энергетики и жилищно-коммунального хозяйства Мурманской области</t>
  </si>
  <si>
    <t>Количество инвесторов и проектов, которым оказано содействие в рамках заключенных соглашений с АО «Корпорация развития Мурманской области» или Правительством Мурманской области, а также в рамках поручений Губернатора или Правительства Мурманской области, 13 ед.
Количество инвестиционных инициатив и проектов, одобренных Рабочими группами по рассмотрению инвестиционных проектов в Мурманской области и (или) Межведомственной комиссией по рассмотрению инвестиционных проектов Мурманской области и (или) иным уполномоченным Правительством Мурманской области органом в текущем году, 3 ед.</t>
  </si>
  <si>
    <t>частично</t>
  </si>
  <si>
    <t>Мероприятие реализуется в течение года</t>
  </si>
  <si>
    <t>Мероприятие реализуется в течение года, оплата по факту проведения мероприятия</t>
  </si>
  <si>
    <t>Государственный контракт на оказание услуг по проведению мониторинга состояния и развития конкурентной среды на рынках товаров, работ, услуг Мурманской области за 2022 - 2024 годы заключен с ФГАОУ ВО "Мурманский арктический  университет" 14.10.2022, по итогам  закупки на торговой площадке "Закупки Мурманской области" (ИМЗ-2022-016610). 16.10.2024 осуществлена приемка первого этапа государственного контракта.</t>
  </si>
  <si>
    <t>Оплата услуг по заключенному контракту запланирована на декабрь 2024 года</t>
  </si>
  <si>
    <t>нет</t>
  </si>
  <si>
    <t>Обеспечено проведение выездного мероприятия для муниципалитетов региона – лидеров Рейтинга. 4 органа местного самоуправления муниципальных образований Мурманской области приняли участие в семинар-совещании по вопросам развития конкуренции в субъектах 
Российской Федерации в г. Казань. В мероприятии также приняли участие представители Центрального аппарата ФАС России, руководители территориальных УФАС России и уполномоченные органы по реализации стандарта развития конкуренции субъектов Российской Федерации</t>
  </si>
  <si>
    <t>Экономия сложилась по причене направления меньшего количества представителей муниципальных образований. По сложившейся экономии до конца 2024 года планируется к проведению мероприятие</t>
  </si>
  <si>
    <t>По состоянию на 30.09.2024:
зарегистрировано 278 резидентов ТОР и АЗРФ;
привлечено инвестиций – 220 млрд руб.;
создано 5772 рабочих места</t>
  </si>
  <si>
    <t>На отчетную дату в активной стадии находится 4 проекта по внедрению принципов бережливого производства, направленных на рост производительности труда, с помощью Регионального центра компетенций (РЦК) в сфере производительности труда.
245 сотрудников организаций и студентов прошли обучение инструментам повышения производительности труда при поддержке РЦК</t>
  </si>
  <si>
    <t xml:space="preserve">Мероприятие реализуется в течение года, завершение проектов запланировано до конеца 2024 года </t>
  </si>
  <si>
    <t>В рамках регионального проекта «Системные меры повышения производительности труда» 36 человека из числа руководящего звена компаний-участников обучились по программе «Лидеры производительности». В настоящее время проходят обучение 3 человека</t>
  </si>
  <si>
    <t>-</t>
  </si>
  <si>
    <t>В текущем году субсидия АНО"АЦК" на финансовое обеспечение деятельности по реализации РП "Адресная поддержка повышения производительности труда на предприятиях" не предоставлялась в связи с отсутсвием установленных целей по вовлечению предприятий. 
Обучено по состоянию на 01.01.2024 424 сотрудника организаций-участников нацпроекта, в том числе силами экспертов РЦК АНО "АЦК" - 341 сотрудник.
Финансирование АНО "АЦК" на осуществление деятельности по реализации мероприятий по внедрению принципов бережливого производства осуществляется в ракмах ОМ 1.6</t>
  </si>
  <si>
    <t>Прием заявок на конкурс запланирован на ноябрь 2024 года</t>
  </si>
  <si>
    <t>По итогам первого конкурсного отбора в 2024 году (прием заявок осуществлялся с 06.02.2024 по 07.03.2024) 20 предпринимателей получили финансовую поддержку (приказы МинАрктики МО от 15.05.2024 № 135-ОД, от 05.07.2024 № 174-ОД). 
По итогам второго конкурсного отбора в 2024 году (прием заявок осуществлялся с 03.06.2024 по 30.06.2024) 14 предпринимателей опеределены победителями конкурса (приказ МинАрктики МО от 19.05.2024 №  205-ОД).</t>
  </si>
  <si>
    <t>Заключение соглашений с победителями второго  конкурсного отбора - в сентябре-октябре. Перечисление средств субсидии - в октябре 2024 года</t>
  </si>
  <si>
    <t>По итогам первого конкурсного отбора в 2024 году (прием заявок осуществлялся с 03.05.2024 по 05.06.2024) 2 предпринимателя получили финансовую поддержку (приказы МинАрктики МО от 02.05.2024 № 130-ОД, от 05.08.2024 № 193-ОД). Прием заявок на второй конкурсный отбор осуществляется с 16.09.2024 по 15.10.2024</t>
  </si>
  <si>
    <t>Подведение итогов второго конкурсного отбора и заключение соглашений с победителями планируется в ноябре-декабре 2024 года</t>
  </si>
  <si>
    <t>Обеспечены организация и проведение следующих мероприятий:
- ярмарка «На Севере - Тепло!»; 
- ярмарка «На Севере – Весна!»;  
- выставка-ярмарка «На Севере – Светло!»;  
- ярмарка «На Севере – День Знаний!»;  
- ярмарка «На Севере – Вкусно!», приуроченная ко Дню города Мурманска; 
- организация участия Мурманской области в «Международной выставке-форуме «Россия» в г. Москва,  перенос экспозиции в г. Мурманск, в том числе демонтаж экспозиции в г. Москва, транспортировка и монтаж в г. Мурманск</t>
  </si>
  <si>
    <t>Часть мероприятий запланирована на 4 квартал 2024 года, средства субсидии израсходованы по фактической потребности</t>
  </si>
  <si>
    <t>Реализация проектов запланирована на 4 квартал 2024 года</t>
  </si>
  <si>
    <t>По итогам конкурсного отбора в 2024 году (прием заявок осуществлялся с 12.07.2024 по 09.08.2024) 2 некоммерческие организации были признаны победителями (приказ МинАрктики МО от 16.08.2024 № 201-ОД)</t>
  </si>
  <si>
    <t>В соответствии с Протоколом заседания региональной Комиссии по организации подготовки управленческих кадров для организаций народного хозяйства Российской Федерации осуществляется обучение 3 человек</t>
  </si>
  <si>
    <t>Оплата обучения будет произведена в ноябре текущего года по завершении обучения</t>
  </si>
  <si>
    <t>Прием заявок на конкурс осуществлялся с 25.03.2024 по 27.04.2024. По итогам конкурсного отбора победителями признаны 2 заявителя на общую сумму 1,0 млн рублей (протокол  МинАрктики МО от 17.05.2023 № 04-07/04)</t>
  </si>
  <si>
    <t>Срок использования инновационного ваучера составляет 6 месяцев со дня подписания трехстороннего договора</t>
  </si>
  <si>
    <t>Организовано заседание Совета по экспорту и развитию малого и среднего предпринимательства при Правительстве Мурманской области 30.05.2024, организовано мероприятие Открытый диалог с предпринимательским сообществом Мурманской области с участием генерального директора АО «Корпорация «МСП» Александра  Исаевича и представителей МРАиЭМО 27.09.2024</t>
  </si>
  <si>
    <t>Полное освоение средств запланировано в 4 квартале в рамках организации и проведения обучающего семинара Региональные бренды - новые точки роста, а также частичная оплата в рамках проведения и организации мероприятия Открытый диалог с предпринимательским сообществом Мурманской области с участием генерального директора АО «Корпорация «МСП» Александра  Исаевича и представителей МРАиЭМО 27.09.2024 будет осуществлена в октябре 2024</t>
  </si>
  <si>
    <t>Отбор заявок проведен в период с 22.06.2024 по 26.06.2024. В связи с отсутствием поданных заявок проводился дополнительный отбор в период с 01.07.2024 по 05.07.2024. По результатам конкурсного отбора 1 некоммерческая организация признана победителем (приказ МинАрктики МО от 08.07.2024 № 177-ОД)</t>
  </si>
  <si>
    <t>Расходование средств запланировано на 4 квартал 2024 года</t>
  </si>
  <si>
    <t>Специалистами ГОБУ МРИБИ проведено 403 консультации с субъектами МСП по вопросам бизнес-планирования и оказания государственной поддержки; проведено 270 экспертиз пакетов конкурсной документации (ПКД), представленной СМСП на получение государственной поддержки; проведен мониторинг деятельности в отношении 196 субъектов МСП - получателей государственной поддержки</t>
  </si>
  <si>
    <t>Обеспечена компенсация расходов на оплату стоимости проезжа и провоза багажа к месту использования отпуска и обратно лицам, работающим в ГОБУ МРИБИ</t>
  </si>
  <si>
    <t>Услуги предоставлены 2208 гражданам, желающим вести бизнес, начинающим и действующим предпринимателям. Центром поддержки предпринимательства Мурманской области заключено 75 договоров на условиях софинансирования по направлениям:
Маркетинг - 54, бухгалтерия - 4, юридическое -2, патент-3, выход на ВБ- 12.                                                                                               16.01.2024 - 26.01.2024" обучающая программа "Азбука предпринимателя"
08.02.2024 семинар "Заключение соцконтракта"
20.02.2024 семинар "Как получить статус социального предпринимателя"
27.02.2024 тренинг "Генерация бизнес-идеи"
01.03.2024 семинар "Женский бизнес"
09.03.2024 мастер-класс "Продавай в ВК"
16.03.2024 бизнес-конференция "Бизнес-конференция
Wildberries"
20.03.2024 вебинар "Как получить статус социального предпринимателя"
30.03.2024 мастер-класс "Мобильное фото"
02.04.2024 вебинар "Маркировка рекламы"
06.04.2024 мастер-класс "Нейросети"
06.04.2024 мастер-класс "Продавай в ВК"
15.04.2024 семинар "Бизнес по франшизе"
25.04.2024 вебинар Dashboard руководителя. Анализ финансовых показателей.
03.05.2024 мастер-класс "Нейросети"
03.05.2024 тернинг Продажи на маркетплейсах
11.05.2024 мастер-класс "Продавай в ВК"
18.05.2024 тренинг "Продажи на маркетплейсах"
18.05.2024 мастер-класс "Мобильное фото"
23.05.2024 вебинар "Как продавать на МегаМаркет"
28.05.2024 мастер-класс «Как предпринимателю запустить команду и выстроить стратегию»
29.05.2024 вебинар "Создание и развитие личного бренда"
30.05.2024 очно Совет МСП
06.06.2024 семинар Личный бренд предпринимателя
15.06.2024 мастер-класс "Мобильное фото"
20.06.2024 мастер-класс "Деловой этикет"
20.06.2024 вебинар "Услуги Альфа-банка для действующих и будущих предпринимателей "
23.06.2024 мастер-класс "Мобильное фото"
24.06.2024 вебинар "Основы бизнес-планирования"
13.07.2024 БизнесЛето51, деловое меропритие
23.07.2024 вебинар «Как налоговая проверяет бизнес. Риски и ответственность»
24.07.2024 вебинар "Теория поколений в маркетинге и продажах: практическое применение"
30.07.2024 вебинар "Комплексная защита бизнеса на маркетплейсах"
02.08.2024 семинар "Событийный маркетинг"
06.08.2024 семинар "Как получить статус социального предпринимателя"
14.08.2024 вебинар "Создание и развитие личного бренда"
30.08.2024 тренинг "Продажи на маркетплейсах"
31.08.2024 мастер-класс "Нейросети"
"02.09.2024
06.09.2024" обучающая программа "Мама-предприниматель"
07.09.2024 мастер-класс "Продавай в ВК"
15.09.2024 мастер-класс "Продавай в ВК"
21.09.2024 тренинг "Продажи на маркетплейсах"
24.09.2024 тренинг "Первые продажи"
22.04-22.07 обучающая онлайн-программа "Системный малый бизнес!
24.07-15.09 обучающая онлайн-программа "Управление финансами в бизнесе"
16.09-26.11 обучающая онлайн-программа "Системный малый бизнес"</t>
  </si>
  <si>
    <t>В 4 квартале 2024 года запланировано проведение ряда мероприятий, по завершении которых средства субсидии будут израходованы в полном объеме, кроме того, под реализацию мероприятий средства субсидии законтрактованы, но не выплачены, пока подрядчик не выполнит свои обязательства по проведению мероприятий, после подписания акта приемки-сдачи услуг.</t>
  </si>
  <si>
    <t>Проведение конкурса запланировано на ноябрь 2024</t>
  </si>
  <si>
    <t>На территории Мурманской области функционируют следующие организации инфраструктуры поддержки СМСП: Центр "Мой бизнес", ЦПП МО, ЦКР МО, НМКК "ФОРМАП" (Фонд), ЦМИТ</t>
  </si>
  <si>
    <t>Государственная поддержка в виде оказания комплексных услуг предоставлена 155 субъектам МСП. Проведено 6 мероприятий для субъектов малого и среднего предпринимательства, являющихся участниками территориальных кластеров:                                            12.02.2024 Вебинар с участниками ТРК
12.02.2024 Вебинар с участниками ППК и КСД
14.02.2024 Вебинар с Компаниями-партнерами
23.05.2024  Круглый стол «Рабочая встреча по реализации задач подготовки кадров»
13-14.06.2024 Деловые переговоры в формате В2В в рамках Международной выставки продуктов и потребительских товаров «Белые ночи 2024» в г. Санкт-Петербург
26.09.2024 Рабочая встреча с предпринимателями IT-отрасли.</t>
  </si>
  <si>
    <t>Государственная поддержка в виде оказания комплексных услуг предоставлена 239 субъектам МСП. Центром поддержки предпринимательства Мурманской области заключено 112 договоров на условиях софинансирования по направлениям: маркетинг - 73, бухгалтерия - 38, патент – 1</t>
  </si>
  <si>
    <t>12 субъектов МСП осуществляет экспорт товаров (работ, услуг) при поддержке ЦПЭ</t>
  </si>
  <si>
    <t>да</t>
  </si>
  <si>
    <t>Количество самозанятых граждан, получивших услуги, в том числе прошедших программы обучения, составило 427 чел. Центром поддержки предпринимательства Мурманской области заключено 66 договоров на условиях софинансирования по направлениям:
Маркетинг - 47, выход на ВБ-18</t>
  </si>
  <si>
    <t>Средства на реализацию мероприятия доведены в конце апреля текущего года. Мероприятие реализуется в течение года</t>
  </si>
  <si>
    <t>Во взаимодействии с Управлением международных связей Министерства образования Республики Куба установлено взаимодействие двух кубинских школ с мурманскими (гимназии № 1 и гимназия №2). Обеспечено сопровождение визита в Мурманскую область делегации Международного агентства по атомной энергии (проведение экскурсии)</t>
  </si>
  <si>
    <t>Идет проработка и согласование технического задания в целях заключения государственного контракта на изготовление имиджевой презентационной, полиграфической и аудиовизуальной продукции</t>
  </si>
  <si>
    <t>Проведены мероприятия:
1. Мурманская область представлена на деловом мероприятии, направленном на демонстрацию национальных брендов стран БРИКС в рамках Петербургского Международного экономического форума;
2. Организовано сопровождение проведения на территории Мурманской области рабочей группы БРИКС по сотрудничеству в океанической и полярной зонах исследований</t>
  </si>
  <si>
    <t>Мероприятия запланированы к реализации в 4 квартале 2024 года</t>
  </si>
  <si>
    <t>Запланировано заключение государственного контракта в 4 квартале 2024 года</t>
  </si>
  <si>
    <t>Запланированная ранее к проведению на территории Мурманской  встреча министров транспорта стран БРИКС отменилась (перенесена в другой регион) по решению Министерства транспорта РФ. Также часть мероприятий запланированы к проведению в четвертом квартале 2024 года</t>
  </si>
  <si>
    <t>Внедрено 7 инструментов Регионального экспортного стандарта (53,8%)</t>
  </si>
  <si>
    <t>Обеспечена деятельность АНО "ТИЦ", обеспечена работа туристического портала, координация деятельности муниципальных ТИЦов Мурманской области, количество обслуженных туристов - головной офис - 4070
Северный - 314, Южный - 720 Кол-во обслуженных туристов на мероприятиях на 30.09.2024 - 12 762</t>
  </si>
  <si>
    <t xml:space="preserve">Бюджетные ассигнования в размере 10 519,1 тыс. рублей перераспределяются Министерству имущества МО на мероприятие в ГП "Государственное управление и гражданское общество", в соответствии со служебной запиской от 27.08.2024  вх. № 13166  </t>
  </si>
  <si>
    <t xml:space="preserve">25.05-26.05.2024 Проведен Гастрономический фестиваль – путешествие «Вкус Арктики»
Количество участников и (или) зрителей (посетителей), посетивших мероприятие - 25 000 человек
14.09-15.09.2024 Проведен Арктический фестиваль «Териберка» 
Количество участников и (или) зрителей (посетителей), посетивших мероприятие - 10 000 человек
</t>
  </si>
  <si>
    <t>Заключено 6 договоров на установку 10 знаков туристской навигации и 2 договора на ремонт 5-ти знаков туристской навигации.  До 15.12.2024 – оказание подрядчиком комплекса услуг по установке знаков туристской навигации, приемка услуг Комитетом</t>
  </si>
  <si>
    <t>Проведен конкурсный отбор на предоставление субсидий субъектам туриндустрии в сфере внутреннего и въездного туризма в рамках культурно-познавательного туризма. Количество победителей - 6. На 30.09.2024 со всеми победителеями заключены соглашения и доведены средства субсидии. Проект реализовываются в соответствии с план-графиками</t>
  </si>
  <si>
    <t>Оплата контракта после принятия комплекса улуг по установке знаков туристской навигации, выполненых подрядчиком, в декабре 2024 года</t>
  </si>
  <si>
    <t>Капитальный грант не предоставлен</t>
  </si>
  <si>
    <t>Заявка на выплату капитального гранта поступила в Министерство 03.10.2024</t>
  </si>
  <si>
    <t>Утвержден порядок предоставления субсидии юридическим лицам на финансовое обеспечение затрат, связанных с технологическим присоединением к сетям инженерно-технического обеспечения, в рамках реализации инфраструктурных проектов Мурманской области, источником финансового обеспечения расходов на реализацию которых является ИБК (ППМО от 05.08.2024 № 526-ПП). Отбор юридических лиц на право получения субсидии, объявленный 09.08.2024, признан несостоявшимся (не подано ни одного предложения).</t>
  </si>
  <si>
    <t xml:space="preserve">Проведение повторного отбора юр. лиц на право получения субсидии планируется в ноябре т.г. </t>
  </si>
  <si>
    <t>На 30.09.2024. Осуществлена доставка 6-ти модульных некапитальных средств размещения, 4 коттеджа смонтированы 8 номеров готовы к оснащению</t>
  </si>
  <si>
    <t>До 10.12.2024 будут полностью установлены 10 модулей</t>
  </si>
  <si>
    <t>Обеспечено финансовая реализация 26 функций Комитета</t>
  </si>
  <si>
    <t>Обеспечено выполнение функций регионального фонда развития промышленности</t>
  </si>
  <si>
    <t>По итогам  конкурсного отбора выданы субсидии 13 субъектам туриндустрии (на обустройство и развитие национальных туристских маршрутов – 4 субъектам; на развитие инфраструктуры туризма в рамках проектов – 6 субъектам; на создание круглогодичных объектов кемпинг-размещения – 3 субъектам). В рамках реализации мероприятий получателями  будет приобретено туристическое  оборудование, объекты малой инфраструктуры, модульные дома, мебель и техника, производственное оборудование.</t>
  </si>
  <si>
    <t>Предоставление капитального гранта планируется в 4 квартале 2024 года</t>
  </si>
  <si>
    <t>Обеспечивается реализация всех функций Комитета (в том числе и необходимыми программно-техническими средствами)</t>
  </si>
  <si>
    <t>Расходы производятся по фактической потребности, платежи и выплаты запланированы на 4 квартал 2024 года, а также учитывая специфику работы Комитета (проведение тарифных кампаний в период  с сентября по декабрь) большая часть расходов будет произведена в 4 квартале 2024 года.</t>
  </si>
  <si>
    <t>Обеспечена реализация функций Министерства</t>
  </si>
  <si>
    <t>1. Проведен конкурс и заключено соглашение от 19.02.2024 № 04-04/6 с ЧУСО "Социальный центр - SOS Мурманск" о предоставлении субсидии из областного бюджета на финансовое обеспечение деятельности Ресурсного центра СО НКО в 2024 году.                                                                     2. Ресурсным центром СО НКО по итогам 9 месяцев :
- разработана программа «Школа для создания СО НКО», зарегистрированы 12 новых СО НКО;
- оказано 146 консультаций по различным направлениям деятельности СО НКО;
- проведено 1 обучающее мероприятие для представителей СО НКО с суммарным охватом 23 участника.                                                   При поддержке Ресурсного центра СО НКО:
- СО НКО подготовлены и направлены в фонды 8 заявок на участие в конкурсе грантовой поддержки;                                                         - 6 СО НКО подали заявки на участие в конкурсах для получения бюджетных средств                                                  - 1 СО НКО получила статус исполнителя общественно полезных услуг</t>
  </si>
  <si>
    <t>Мероприятие реализуется в течение года, проедение крупного регионального форума СО НКО запланировано на 4 квартал 2024 года</t>
  </si>
  <si>
    <t>Подготовлены:
- информационно-аналитические и экспертно-аналитические материалы в части медиапланирования, брендирования национальных проектов - 3 у.е.
- информационно-аналитические мероприятия по сопровождению (мониторингу) плана мероприятий по приоритетным направлениям развития Мурманской области (ПНСЖ) - 3 у.е.
- мероприятия по организации и проведению исследований в рамках разработки и (или) реализации стратегии социально-экономического развития Мурманской области - 3 у.е.</t>
  </si>
  <si>
    <t>Заключен государственный контракт от 22.02.2024 № 04-04/7 на оказание информационных услуг по предоставлению статистической информации на сумму 774 534,0 рублей. Обеспечено получение и передача ИО МО статистической информации</t>
  </si>
  <si>
    <t>Мероприятие реализуется в течение года, часть предоставления статистических материалов по срокам выпадает на 4 квартал 2024 года</t>
  </si>
  <si>
    <t>Проводится мониторинг оценки эффективности деятельности органов местного самоуправления муниципальных, городских округов и муниципальных районов Мурманской области за 2023 год, по итогам которого планируется предоставление грантов 4 муниципальным образованиям</t>
  </si>
  <si>
    <t>Гранты будут предоставлены в 4 квартале 2024 года после принятия решения Комиссией по подведению итогов оценки эффективности деятельности органов местного самоуправления Мурманской области</t>
  </si>
  <si>
    <t>Приказом Министерства экономического развития МО от 27.12.2017 № ОД-98 полномочия получателя средств субвенций на осуществление государственных полномочий по формированию и ведению торгового реестра переданы Управлению Федерального казначейства по Мурманской области (УФК по МО). Приказом Министерства развития Арктики и экономики МО от 20.12.2023 № 319-ОД утверждены средства субвенций ОМСУ на формирование и ведение торгового реестра на 2023 год. Расходное расписание по доведению лимитов бюджетных обязательств было доведено до ОМСУ через УФК по МО в январе 2024 года.</t>
  </si>
  <si>
    <t>Организовано 29 мероприятий по просвещению, распространению  успешных практик и вовлечению граждан и организаций Мурманской области в процессы пространственного, территориального развития</t>
  </si>
  <si>
    <t>Организована отраслевая стратегическая сессия «Малый бизнес – большие перспективы Арктики» в рамках формирования нового плана «На Севере – жить» для инвесторов и предпринимателей Мурманской области, издан печатный материал, посвященный вопросам получения статуса ресторана.</t>
  </si>
  <si>
    <t>Средства субвенции израсходованы в соответствии с фактически сложившейся потребностью</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</si>
</sst>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
    <numFmt numFmtId="167" formatCode="0.0"/>
  </numFmts>
  <fonts count="10" x14ac:knownFonts="1">
    <font>
      <sz val="11"/>
      <color theme="1"/>
      <name val="Calibri"/>
      <family val="2"/>
      <charset val="204"/>
      <scheme val="minor"/>
    </font>
    <font>
      <sz val="11"/>
      <color rgb="FF9C0006"/>
      <name val="Calibri"/>
      <family val="2"/>
      <charset val="204"/>
      <scheme val="minor"/>
    </font>
    <font>
      <sz val="10"/>
      <color theme="1"/>
      <name val="Times New Roman"/>
      <family val="1"/>
      <charset val="204"/>
    </font>
    <font>
      <b/>
      <sz val="10"/>
      <color theme="1"/>
      <name val="Times New Roman"/>
      <family val="1"/>
      <charset val="204"/>
    </font>
    <font>
      <b/>
      <sz val="10"/>
      <name val="Times New Roman"/>
      <family val="1"/>
      <charset val="204"/>
    </font>
    <font>
      <strike/>
      <sz val="10"/>
      <color theme="1"/>
      <name val="Times New Roman"/>
      <family val="1"/>
      <charset val="204"/>
    </font>
    <font>
      <sz val="10"/>
      <name val="Times New Roman"/>
      <family val="1"/>
      <charset val="204"/>
    </font>
    <font>
      <b/>
      <sz val="14"/>
      <color theme="1"/>
      <name val="Times New Roman"/>
      <family val="1"/>
      <charset val="204"/>
    </font>
    <font>
      <sz val="10"/>
      <color theme="1"/>
      <name val="Calibri"/>
      <family val="2"/>
      <charset val="204"/>
      <scheme val="minor"/>
    </font>
    <font>
      <sz val="10"/>
      <color theme="1"/>
      <name val="Times New Roman"/>
    </font>
  </fonts>
  <fills count="7">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1" fillId="2" borderId="0" applyNumberFormat="0" applyBorder="0" applyAlignment="0" applyProtection="0"/>
  </cellStyleXfs>
  <cellXfs count="299">
    <xf numFmtId="0" fontId="0" fillId="0" borderId="0" xfId="0"/>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165" fontId="2" fillId="0" borderId="1" xfId="0" applyNumberFormat="1" applyFont="1" applyBorder="1" applyAlignment="1">
      <alignment horizontal="center" vertical="center" wrapText="1"/>
    </xf>
    <xf numFmtId="0" fontId="2" fillId="0" borderId="8" xfId="0" applyFont="1" applyBorder="1" applyAlignment="1">
      <alignment horizontal="center" vertical="top" wrapText="1"/>
    </xf>
    <xf numFmtId="166" fontId="3" fillId="0" borderId="1" xfId="0" applyNumberFormat="1" applyFont="1" applyBorder="1" applyAlignment="1">
      <alignment horizontal="center" vertical="top" wrapText="1"/>
    </xf>
    <xf numFmtId="3" fontId="3" fillId="0" borderId="1" xfId="0" applyNumberFormat="1" applyFont="1" applyBorder="1" applyAlignment="1">
      <alignment horizontal="center" vertical="top" wrapText="1"/>
    </xf>
    <xf numFmtId="166" fontId="2" fillId="0" borderId="1" xfId="0" applyNumberFormat="1" applyFont="1" applyBorder="1" applyAlignment="1">
      <alignment horizontal="center" vertical="center" wrapText="1"/>
    </xf>
    <xf numFmtId="0" fontId="3" fillId="4" borderId="1" xfId="0" applyFont="1" applyFill="1" applyBorder="1" applyAlignment="1">
      <alignment horizontal="center" vertical="top" wrapText="1"/>
    </xf>
    <xf numFmtId="166" fontId="3" fillId="4" borderId="1" xfId="0" applyNumberFormat="1" applyFont="1" applyFill="1" applyBorder="1" applyAlignment="1">
      <alignment horizontal="center" vertical="top" wrapText="1"/>
    </xf>
    <xf numFmtId="0" fontId="3" fillId="4" borderId="1" xfId="0" applyFont="1" applyFill="1" applyBorder="1" applyAlignment="1">
      <alignment horizontal="center" vertical="center" wrapText="1"/>
    </xf>
    <xf numFmtId="166" fontId="2" fillId="6" borderId="1" xfId="0" applyNumberFormat="1" applyFont="1" applyFill="1" applyBorder="1" applyAlignment="1">
      <alignment horizontal="center" vertical="top" wrapText="1"/>
    </xf>
    <xf numFmtId="0" fontId="3" fillId="6" borderId="1" xfId="0" applyFont="1" applyFill="1" applyBorder="1" applyAlignment="1">
      <alignment horizontal="center" vertical="top" wrapText="1"/>
    </xf>
    <xf numFmtId="166" fontId="3" fillId="6" borderId="1" xfId="0" applyNumberFormat="1" applyFont="1" applyFill="1" applyBorder="1" applyAlignment="1">
      <alignment horizontal="center" vertical="top" wrapText="1"/>
    </xf>
    <xf numFmtId="0" fontId="3" fillId="6" borderId="1" xfId="0" applyFont="1" applyFill="1" applyBorder="1" applyAlignment="1">
      <alignment horizontal="center" vertical="center" wrapText="1"/>
    </xf>
    <xf numFmtId="166" fontId="3" fillId="5" borderId="1" xfId="0" applyNumberFormat="1" applyFont="1" applyFill="1" applyBorder="1" applyAlignment="1">
      <alignment horizontal="center" vertical="top" wrapText="1"/>
    </xf>
    <xf numFmtId="0" fontId="3" fillId="5" borderId="1" xfId="0" applyFont="1" applyFill="1" applyBorder="1" applyAlignment="1">
      <alignment horizontal="center" vertical="top"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6" borderId="7" xfId="0" applyFont="1" applyFill="1" applyBorder="1" applyAlignment="1">
      <alignment horizontal="center" vertical="center" wrapText="1"/>
    </xf>
    <xf numFmtId="0" fontId="3" fillId="6" borderId="7" xfId="0" applyFont="1" applyFill="1" applyBorder="1" applyAlignment="1">
      <alignment horizontal="center" vertical="center" wrapText="1"/>
    </xf>
    <xf numFmtId="165" fontId="2" fillId="0" borderId="1" xfId="0" applyNumberFormat="1" applyFont="1" applyBorder="1" applyAlignment="1">
      <alignment horizontal="right" vertical="center" wrapText="1"/>
    </xf>
    <xf numFmtId="165" fontId="2" fillId="3" borderId="1" xfId="0" applyNumberFormat="1" applyFont="1" applyFill="1" applyBorder="1" applyAlignment="1">
      <alignment horizontal="right" vertical="center" wrapText="1"/>
    </xf>
    <xf numFmtId="165" fontId="3" fillId="0" borderId="1" xfId="0" applyNumberFormat="1" applyFont="1" applyBorder="1" applyAlignment="1">
      <alignment horizontal="right" vertical="center" wrapText="1"/>
    </xf>
    <xf numFmtId="165" fontId="3" fillId="4" borderId="1" xfId="0" applyNumberFormat="1" applyFont="1" applyFill="1" applyBorder="1" applyAlignment="1">
      <alignment horizontal="right" vertical="center" wrapText="1"/>
    </xf>
    <xf numFmtId="165" fontId="2" fillId="6" borderId="1" xfId="0" applyNumberFormat="1" applyFont="1" applyFill="1" applyBorder="1" applyAlignment="1">
      <alignment horizontal="right" vertical="center" wrapText="1"/>
    </xf>
    <xf numFmtId="165" fontId="3" fillId="6" borderId="1" xfId="0" applyNumberFormat="1" applyFont="1" applyFill="1" applyBorder="1" applyAlignment="1">
      <alignment horizontal="right" vertical="center" wrapText="1"/>
    </xf>
    <xf numFmtId="165" fontId="3" fillId="5" borderId="1"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3" fillId="4" borderId="1" xfId="0" applyFont="1" applyFill="1" applyBorder="1" applyAlignment="1">
      <alignment horizontal="center" vertical="top" wrapText="1"/>
    </xf>
    <xf numFmtId="0" fontId="3" fillId="4"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top" wrapText="1"/>
    </xf>
    <xf numFmtId="0" fontId="3"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3" fillId="6" borderId="1" xfId="0" applyFont="1" applyFill="1" applyBorder="1" applyAlignment="1">
      <alignment horizontal="center" vertical="top" wrapText="1"/>
    </xf>
    <xf numFmtId="0" fontId="2" fillId="3" borderId="7" xfId="0" applyFont="1" applyFill="1" applyBorder="1" applyAlignment="1">
      <alignment horizontal="center" vertical="center" wrapText="1"/>
    </xf>
    <xf numFmtId="166" fontId="3" fillId="0" borderId="1" xfId="0" applyNumberFormat="1" applyFont="1" applyBorder="1" applyAlignment="1">
      <alignment horizontal="center" vertical="center" wrapText="1"/>
    </xf>
    <xf numFmtId="166" fontId="3" fillId="4" borderId="1" xfId="0" applyNumberFormat="1" applyFont="1" applyFill="1" applyBorder="1" applyAlignment="1">
      <alignment horizontal="center" vertical="center" wrapText="1"/>
    </xf>
    <xf numFmtId="166" fontId="2" fillId="6" borderId="1" xfId="0" applyNumberFormat="1" applyFont="1" applyFill="1" applyBorder="1" applyAlignment="1">
      <alignment horizontal="center" vertical="center" wrapText="1"/>
    </xf>
    <xf numFmtId="166" fontId="3" fillId="6" borderId="1" xfId="0" applyNumberFormat="1" applyFont="1" applyFill="1" applyBorder="1" applyAlignment="1">
      <alignment horizontal="center" vertical="center" wrapText="1"/>
    </xf>
    <xf numFmtId="165" fontId="3" fillId="6" borderId="1" xfId="0" applyNumberFormat="1" applyFont="1" applyFill="1" applyBorder="1" applyAlignment="1">
      <alignment horizontal="center" vertical="center" wrapText="1"/>
    </xf>
    <xf numFmtId="166" fontId="2" fillId="3" borderId="1" xfId="0" applyNumberFormat="1" applyFont="1" applyFill="1" applyBorder="1" applyAlignment="1">
      <alignment horizontal="center" vertical="center" wrapText="1"/>
    </xf>
    <xf numFmtId="166" fontId="3" fillId="5"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65" fontId="4" fillId="4" borderId="1" xfId="0" applyNumberFormat="1" applyFont="1" applyFill="1" applyBorder="1" applyAlignment="1">
      <alignment horizontal="right" vertical="center" wrapText="1"/>
    </xf>
    <xf numFmtId="166" fontId="4"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3" fillId="6" borderId="1"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5" borderId="1" xfId="0" applyFont="1" applyFill="1" applyBorder="1" applyAlignment="1">
      <alignment horizontal="center" vertical="top" wrapText="1"/>
    </xf>
    <xf numFmtId="165" fontId="2" fillId="0" borderId="1" xfId="0" applyNumberFormat="1" applyFont="1" applyFill="1" applyBorder="1" applyAlignment="1">
      <alignment horizontal="right" vertical="center" wrapText="1"/>
    </xf>
    <xf numFmtId="165" fontId="3" fillId="0" borderId="1" xfId="0" applyNumberFormat="1" applyFont="1" applyFill="1" applyBorder="1" applyAlignment="1">
      <alignment horizontal="right" vertical="center" wrapText="1"/>
    </xf>
    <xf numFmtId="165" fontId="6" fillId="0" borderId="1" xfId="0" applyNumberFormat="1" applyFont="1" applyFill="1" applyBorder="1" applyAlignment="1">
      <alignment horizontal="right" vertical="center" wrapText="1"/>
    </xf>
    <xf numFmtId="166" fontId="3"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0" fontId="3" fillId="4" borderId="1" xfId="0" applyFont="1" applyFill="1" applyBorder="1" applyAlignment="1">
      <alignment horizontal="center" vertical="top" wrapText="1"/>
    </xf>
    <xf numFmtId="0" fontId="2" fillId="6" borderId="1" xfId="0" applyFont="1" applyFill="1" applyBorder="1" applyAlignment="1">
      <alignment horizontal="center" vertical="top" wrapText="1"/>
    </xf>
    <xf numFmtId="165" fontId="2"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right" vertical="center"/>
    </xf>
    <xf numFmtId="0" fontId="2" fillId="0" borderId="1" xfId="0" applyFont="1" applyFill="1" applyBorder="1" applyAlignment="1">
      <alignment horizontal="center" vertical="top" wrapText="1"/>
    </xf>
    <xf numFmtId="0" fontId="0" fillId="0" borderId="0" xfId="0"/>
    <xf numFmtId="166" fontId="2" fillId="0" borderId="1" xfId="0" applyNumberFormat="1" applyFont="1" applyFill="1" applyBorder="1" applyAlignment="1">
      <alignment horizontal="center" vertical="top" wrapText="1"/>
    </xf>
    <xf numFmtId="3" fontId="2" fillId="0" borderId="1" xfId="0" applyNumberFormat="1" applyFont="1" applyFill="1" applyBorder="1" applyAlignment="1">
      <alignment horizontal="center" vertical="top" wrapText="1"/>
    </xf>
    <xf numFmtId="165" fontId="3" fillId="5" borderId="1" xfId="0" applyNumberFormat="1" applyFont="1" applyFill="1" applyBorder="1" applyAlignment="1">
      <alignment horizontal="center" vertical="center" wrapText="1"/>
    </xf>
    <xf numFmtId="165" fontId="0" fillId="0" borderId="0" xfId="0" applyNumberFormat="1"/>
    <xf numFmtId="0" fontId="2" fillId="3" borderId="1"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3" fillId="5" borderId="1" xfId="0" applyFont="1" applyFill="1" applyBorder="1" applyAlignment="1">
      <alignment horizontal="center" vertical="top" wrapText="1"/>
    </xf>
    <xf numFmtId="0" fontId="8" fillId="0" borderId="0" xfId="0" applyFont="1"/>
    <xf numFmtId="0" fontId="2" fillId="0" borderId="0" xfId="0" applyFont="1"/>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3" fillId="6" borderId="1" xfId="0" applyFont="1" applyFill="1" applyBorder="1" applyAlignment="1">
      <alignment horizontal="center" vertical="top"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top" wrapText="1"/>
    </xf>
    <xf numFmtId="0" fontId="2" fillId="0" borderId="1"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top" wrapText="1"/>
    </xf>
    <xf numFmtId="0" fontId="2" fillId="3"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167" fontId="2" fillId="0" borderId="1" xfId="0" applyNumberFormat="1" applyFont="1" applyFill="1" applyBorder="1" applyAlignment="1">
      <alignment horizontal="right" vertical="center"/>
    </xf>
    <xf numFmtId="167" fontId="2" fillId="0" borderId="1" xfId="0" applyNumberFormat="1" applyFont="1" applyBorder="1" applyAlignment="1">
      <alignment horizontal="right" vertical="center"/>
    </xf>
    <xf numFmtId="0" fontId="2" fillId="0" borderId="1" xfId="0" applyFont="1" applyBorder="1" applyAlignment="1">
      <alignment horizontal="center" vertical="center" wrapText="1"/>
    </xf>
    <xf numFmtId="0" fontId="3" fillId="6" borderId="1" xfId="0" applyFont="1" applyFill="1" applyBorder="1" applyAlignment="1">
      <alignment horizontal="center" vertical="top" wrapText="1"/>
    </xf>
    <xf numFmtId="0" fontId="3" fillId="6" borderId="1"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2" fillId="0" borderId="1" xfId="0" applyFont="1" applyBorder="1" applyAlignment="1">
      <alignment horizontal="center" vertical="center" wrapText="1"/>
    </xf>
    <xf numFmtId="0" fontId="3" fillId="6" borderId="1" xfId="0" applyFont="1" applyFill="1" applyBorder="1" applyAlignment="1">
      <alignment horizontal="center" vertical="top" wrapText="1"/>
    </xf>
    <xf numFmtId="0" fontId="3" fillId="4" borderId="1" xfId="0" applyFont="1" applyFill="1" applyBorder="1" applyAlignment="1">
      <alignment horizontal="center" vertical="top" wrapText="1"/>
    </xf>
    <xf numFmtId="0" fontId="2" fillId="0" borderId="1" xfId="0" applyFont="1" applyBorder="1" applyAlignment="1">
      <alignment horizontal="left" vertical="center" wrapText="1"/>
    </xf>
    <xf numFmtId="0" fontId="3" fillId="5" borderId="1" xfId="0" applyFont="1" applyFill="1" applyBorder="1" applyAlignment="1">
      <alignment horizontal="center" vertical="top" wrapText="1"/>
    </xf>
    <xf numFmtId="165" fontId="2" fillId="0" borderId="1" xfId="0" applyNumberFormat="1" applyFont="1" applyBorder="1" applyAlignment="1">
      <alignment horizontal="right" vertical="center"/>
    </xf>
    <xf numFmtId="165" fontId="9" fillId="0" borderId="1" xfId="0" applyNumberFormat="1" applyFont="1" applyFill="1" applyBorder="1" applyAlignment="1">
      <alignment horizontal="righ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top" wrapText="1"/>
    </xf>
    <xf numFmtId="165" fontId="2" fillId="0" borderId="1" xfId="0" applyNumberFormat="1" applyFont="1" applyBorder="1" applyAlignment="1">
      <alignment horizontal="left" vertical="center"/>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2"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4" xfId="0" applyFont="1" applyFill="1" applyBorder="1" applyAlignment="1">
      <alignment horizontal="left" vertical="top"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1" xfId="0" applyFont="1" applyFill="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2" xfId="0" applyFont="1" applyFill="1" applyBorder="1" applyAlignment="1">
      <alignment horizontal="center" vertical="top" wrapText="1"/>
    </xf>
    <xf numFmtId="0" fontId="2" fillId="5" borderId="3" xfId="0" applyFont="1" applyFill="1" applyBorder="1" applyAlignment="1">
      <alignment horizontal="center" vertical="top" wrapText="1"/>
    </xf>
    <xf numFmtId="0" fontId="2" fillId="5" borderId="4" xfId="0" applyFont="1" applyFill="1" applyBorder="1" applyAlignment="1">
      <alignment horizontal="center" vertical="top"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166" fontId="2" fillId="0" borderId="2" xfId="0" applyNumberFormat="1" applyFont="1" applyBorder="1" applyAlignment="1">
      <alignment horizontal="center" vertical="top" wrapText="1"/>
    </xf>
    <xf numFmtId="166" fontId="2" fillId="0" borderId="3" xfId="0" applyNumberFormat="1" applyFont="1" applyBorder="1" applyAlignment="1">
      <alignment horizontal="center" vertical="top" wrapText="1"/>
    </xf>
    <xf numFmtId="166" fontId="2" fillId="0" borderId="4" xfId="0" applyNumberFormat="1" applyFont="1" applyBorder="1" applyAlignment="1">
      <alignment horizontal="center" vertical="top" wrapText="1"/>
    </xf>
    <xf numFmtId="0" fontId="2" fillId="3" borderId="1" xfId="0" applyFont="1" applyFill="1" applyBorder="1" applyAlignment="1">
      <alignment horizontal="center" vertical="top"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 fillId="6" borderId="1"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3" fillId="6" borderId="2" xfId="0" applyFont="1" applyFill="1" applyBorder="1" applyAlignment="1">
      <alignment horizontal="left" vertical="center"/>
    </xf>
    <xf numFmtId="0" fontId="3" fillId="6" borderId="3" xfId="0" applyFont="1" applyFill="1" applyBorder="1" applyAlignment="1">
      <alignment horizontal="left" vertical="center"/>
    </xf>
    <xf numFmtId="0" fontId="3" fillId="6" borderId="4" xfId="0" applyFont="1" applyFill="1" applyBorder="1" applyAlignment="1">
      <alignment horizontal="left" vertical="center"/>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66" fontId="2" fillId="0" borderId="2" xfId="0" applyNumberFormat="1" applyFont="1" applyFill="1" applyBorder="1" applyAlignment="1">
      <alignment horizontal="center" vertical="top" wrapText="1"/>
    </xf>
    <xf numFmtId="166" fontId="2" fillId="0" borderId="3" xfId="0" applyNumberFormat="1" applyFont="1" applyFill="1" applyBorder="1" applyAlignment="1">
      <alignment horizontal="center" vertical="top" wrapText="1"/>
    </xf>
    <xf numFmtId="166" fontId="2" fillId="0" borderId="4" xfId="0" applyNumberFormat="1" applyFont="1" applyFill="1" applyBorder="1" applyAlignment="1">
      <alignment horizontal="center" vertical="top"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top"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6" borderId="2"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6" borderId="4" xfId="0" applyFont="1" applyFill="1" applyBorder="1" applyAlignment="1">
      <alignment horizontal="left" vertical="center" wrapText="1"/>
    </xf>
    <xf numFmtId="0" fontId="3" fillId="6" borderId="2"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4" xfId="0" applyFont="1" applyFill="1" applyBorder="1" applyAlignment="1">
      <alignment horizontal="center" vertical="top"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0" fontId="6" fillId="5" borderId="2" xfId="0" applyFont="1" applyFill="1" applyBorder="1" applyAlignment="1">
      <alignment horizontal="left" vertical="top" wrapText="1"/>
    </xf>
    <xf numFmtId="0" fontId="6" fillId="5" borderId="3" xfId="0" applyFont="1" applyFill="1" applyBorder="1" applyAlignment="1">
      <alignment horizontal="left" vertical="top" wrapText="1"/>
    </xf>
    <xf numFmtId="0" fontId="6" fillId="5" borderId="4" xfId="0" applyFont="1" applyFill="1" applyBorder="1" applyAlignment="1">
      <alignment horizontal="left" vertical="top"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6" borderId="1" xfId="0" applyFont="1" applyFill="1" applyBorder="1" applyAlignment="1">
      <alignment horizontal="left" vertical="center"/>
    </xf>
    <xf numFmtId="0" fontId="2" fillId="6" borderId="1" xfId="0" applyFont="1" applyFill="1" applyBorder="1" applyAlignment="1">
      <alignment horizontal="center" vertical="top" wrapText="1"/>
    </xf>
    <xf numFmtId="0" fontId="3" fillId="4" borderId="1" xfId="0" applyFont="1" applyFill="1" applyBorder="1" applyAlignment="1">
      <alignment horizontal="left" vertical="center"/>
    </xf>
    <xf numFmtId="0" fontId="2" fillId="4" borderId="1" xfId="0" applyFont="1" applyFill="1" applyBorder="1" applyAlignment="1">
      <alignment horizontal="center" vertical="top" wrapText="1"/>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top" wrapText="1"/>
    </xf>
    <xf numFmtId="0" fontId="2" fillId="5"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5" borderId="1" xfId="0" applyFont="1" applyFill="1" applyBorder="1" applyAlignment="1">
      <alignment horizontal="left" vertical="top" wrapText="1"/>
    </xf>
    <xf numFmtId="0" fontId="2" fillId="5" borderId="1" xfId="0" applyFont="1" applyFill="1" applyBorder="1" applyAlignment="1">
      <alignment horizontal="left" vertical="center" wrapText="1"/>
    </xf>
    <xf numFmtId="0" fontId="6" fillId="0" borderId="1" xfId="0" applyFont="1" applyBorder="1" applyAlignment="1">
      <alignment horizontal="left" vertical="top" wrapText="1"/>
    </xf>
    <xf numFmtId="0" fontId="6" fillId="0" borderId="1" xfId="0" applyFont="1" applyBorder="1" applyAlignment="1">
      <alignment horizontal="center" vertical="top" wrapText="1"/>
    </xf>
    <xf numFmtId="0" fontId="6" fillId="0" borderId="1" xfId="0" applyFont="1" applyFill="1" applyBorder="1" applyAlignment="1">
      <alignment horizontal="center" vertical="top" wrapText="1"/>
    </xf>
    <xf numFmtId="0" fontId="5" fillId="0" borderId="1" xfId="0" applyFont="1" applyFill="1" applyBorder="1" applyAlignment="1">
      <alignment horizontal="center" vertical="top" wrapText="1"/>
    </xf>
    <xf numFmtId="0" fontId="2" fillId="3" borderId="1" xfId="0" applyFont="1" applyFill="1" applyBorder="1" applyAlignment="1">
      <alignment horizontal="left" vertical="center" wrapText="1"/>
    </xf>
    <xf numFmtId="0" fontId="6" fillId="0" borderId="1" xfId="0" applyFont="1" applyBorder="1" applyAlignment="1">
      <alignment horizontal="left" vertical="center" wrapText="1"/>
    </xf>
    <xf numFmtId="0" fontId="2" fillId="0" borderId="1" xfId="0" applyFont="1" applyFill="1" applyBorder="1" applyAlignment="1">
      <alignment horizontal="left" vertical="top" wrapText="1"/>
    </xf>
    <xf numFmtId="0" fontId="2" fillId="6" borderId="1" xfId="0" applyFont="1" applyFill="1" applyBorder="1" applyAlignment="1">
      <alignment horizontal="left" vertical="top" wrapText="1"/>
    </xf>
    <xf numFmtId="0" fontId="2" fillId="6" borderId="1" xfId="0" applyFont="1" applyFill="1" applyBorder="1" applyAlignment="1">
      <alignment horizontal="center" vertical="center" wrapText="1"/>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2" fillId="6" borderId="2" xfId="0" applyFont="1" applyFill="1" applyBorder="1" applyAlignment="1">
      <alignment horizontal="left" vertical="top" wrapText="1"/>
    </xf>
    <xf numFmtId="0" fontId="2" fillId="6" borderId="3" xfId="0" applyFont="1" applyFill="1" applyBorder="1" applyAlignment="1">
      <alignment horizontal="left" vertical="top"/>
    </xf>
    <xf numFmtId="0" fontId="2" fillId="6" borderId="4" xfId="0" applyFont="1" applyFill="1" applyBorder="1" applyAlignment="1">
      <alignment horizontal="left" vertical="top"/>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6" borderId="3" xfId="0" applyFont="1" applyFill="1" applyBorder="1" applyAlignment="1">
      <alignment horizontal="left" vertical="center" wrapText="1"/>
    </xf>
    <xf numFmtId="0" fontId="4" fillId="6" borderId="4"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4" xfId="0" applyFont="1" applyFill="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6" borderId="3" xfId="0" applyFont="1" applyFill="1" applyBorder="1" applyAlignment="1">
      <alignment horizontal="left" vertical="top" wrapText="1"/>
    </xf>
    <xf numFmtId="0" fontId="2" fillId="6" borderId="4" xfId="0" applyFont="1" applyFill="1" applyBorder="1" applyAlignment="1">
      <alignment horizontal="left" vertical="top" wrapText="1"/>
    </xf>
    <xf numFmtId="0" fontId="6" fillId="0" borderId="4" xfId="0" applyFont="1" applyFill="1" applyBorder="1" applyAlignment="1">
      <alignment horizontal="left" vertical="center" wrapText="1"/>
    </xf>
    <xf numFmtId="0" fontId="2" fillId="5" borderId="2" xfId="0" applyFont="1" applyFill="1" applyBorder="1" applyAlignment="1">
      <alignment horizontal="left" vertical="top" wrapText="1"/>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1" xfId="0" applyFont="1" applyFill="1" applyBorder="1" applyAlignment="1">
      <alignment horizontal="center" vertical="top" wrapText="1"/>
    </xf>
    <xf numFmtId="0" fontId="2" fillId="6" borderId="2"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4" xfId="0" applyFont="1" applyFill="1" applyBorder="1" applyAlignment="1">
      <alignment horizontal="left" vertical="center" wrapText="1"/>
    </xf>
    <xf numFmtId="0" fontId="5" fillId="0" borderId="1" xfId="0" applyFont="1" applyBorder="1" applyAlignment="1">
      <alignment horizontal="center" vertical="top"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164" fontId="3" fillId="0" borderId="2" xfId="0" applyNumberFormat="1" applyFont="1" applyBorder="1" applyAlignment="1">
      <alignment horizontal="left" vertical="center"/>
    </xf>
    <xf numFmtId="164" fontId="3" fillId="0" borderId="3" xfId="0" applyNumberFormat="1" applyFont="1" applyBorder="1" applyAlignment="1">
      <alignment horizontal="left" vertical="center"/>
    </xf>
    <xf numFmtId="164" fontId="3" fillId="0" borderId="4" xfId="0" applyNumberFormat="1" applyFont="1" applyBorder="1" applyAlignment="1">
      <alignment horizontal="left" vertical="center"/>
    </xf>
    <xf numFmtId="0" fontId="3" fillId="0" borderId="1" xfId="0" applyFont="1" applyFill="1" applyBorder="1" applyAlignment="1">
      <alignment horizontal="center"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14" fontId="6" fillId="3" borderId="2" xfId="0" applyNumberFormat="1" applyFont="1" applyFill="1" applyBorder="1" applyAlignment="1">
      <alignment horizontal="center" vertical="center" wrapText="1"/>
    </xf>
    <xf numFmtId="14" fontId="6" fillId="3" borderId="3" xfId="0" applyNumberFormat="1" applyFont="1" applyFill="1" applyBorder="1" applyAlignment="1">
      <alignment horizontal="center" vertical="center" wrapText="1"/>
    </xf>
    <xf numFmtId="14" fontId="6" fillId="3" borderId="4"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6" fillId="3" borderId="4" xfId="0" applyNumberFormat="1" applyFont="1" applyFill="1" applyBorder="1" applyAlignment="1">
      <alignment horizontal="center" vertical="center" wrapText="1"/>
    </xf>
    <xf numFmtId="0" fontId="7" fillId="0" borderId="0" xfId="0" applyFont="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3"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2" fillId="4" borderId="2" xfId="0" applyFont="1" applyFill="1" applyBorder="1" applyAlignment="1">
      <alignment horizontal="center" vertical="top" wrapText="1"/>
    </xf>
    <xf numFmtId="0" fontId="2" fillId="4" borderId="3" xfId="0" applyFont="1" applyFill="1" applyBorder="1" applyAlignment="1">
      <alignment horizontal="center" vertical="top" wrapText="1"/>
    </xf>
    <xf numFmtId="0" fontId="2" fillId="4" borderId="4" xfId="0" applyFont="1" applyFill="1" applyBorder="1" applyAlignment="1">
      <alignment horizontal="center" vertical="top" wrapText="1"/>
    </xf>
  </cellXfs>
  <cellStyles count="2">
    <cellStyle name="Обычный" xfId="0" builtinId="0"/>
    <cellStyle name="Плохой 2" xfId="1"/>
  </cellStyles>
  <dxfs count="0"/>
  <tableStyles count="0" defaultTableStyle="TableStyleMedium2" defaultPivotStyle="PivotStyleLight16"/>
  <colors>
    <mruColors>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24"/>
  <sheetViews>
    <sheetView tabSelected="1" zoomScale="80" zoomScaleNormal="80" workbookViewId="0">
      <pane ySplit="4" topLeftCell="A374" activePane="bottomLeft" state="frozen"/>
      <selection pane="bottomLeft" activeCell="L395" sqref="L395:L399"/>
    </sheetView>
  </sheetViews>
  <sheetFormatPr defaultRowHeight="15" x14ac:dyDescent="0.25"/>
  <cols>
    <col min="1" max="1" width="9.140625" style="78"/>
    <col min="2" max="2" width="46" customWidth="1"/>
    <col min="3" max="3" width="9.140625" customWidth="1"/>
    <col min="4" max="4" width="15.28515625" customWidth="1"/>
    <col min="5" max="6" width="11.7109375" customWidth="1"/>
    <col min="7" max="7" width="13.140625" customWidth="1"/>
    <col min="8" max="8" width="52.42578125" customWidth="1"/>
    <col min="9" max="9" width="54.28515625" customWidth="1"/>
    <col min="10" max="10" width="12.28515625" customWidth="1"/>
    <col min="11" max="11" width="26.140625" customWidth="1"/>
    <col min="12" max="12" width="32.5703125" customWidth="1"/>
    <col min="14" max="14" width="13.5703125" style="79" hidden="1" customWidth="1"/>
    <col min="15" max="15" width="12.42578125" hidden="1" customWidth="1"/>
  </cols>
  <sheetData>
    <row r="1" spans="1:17" ht="18.75" x14ac:dyDescent="0.25">
      <c r="C1" s="290" t="s">
        <v>288</v>
      </c>
      <c r="D1" s="290"/>
      <c r="E1" s="290"/>
      <c r="F1" s="290"/>
      <c r="G1" s="290"/>
      <c r="H1" s="290"/>
      <c r="I1" s="290"/>
      <c r="J1" s="290"/>
      <c r="K1" s="290"/>
    </row>
    <row r="3" spans="1:17" ht="38.25" customHeight="1" x14ac:dyDescent="0.25">
      <c r="A3" s="111" t="s">
        <v>0</v>
      </c>
      <c r="B3" s="111" t="s">
        <v>1</v>
      </c>
      <c r="C3" s="105" t="s">
        <v>123</v>
      </c>
      <c r="D3" s="105"/>
      <c r="E3" s="105"/>
      <c r="F3" s="105"/>
      <c r="G3" s="280" t="s">
        <v>124</v>
      </c>
      <c r="H3" s="291" t="s">
        <v>125</v>
      </c>
      <c r="I3" s="292"/>
      <c r="J3" s="293"/>
      <c r="K3" s="127" t="s">
        <v>126</v>
      </c>
      <c r="L3" s="127" t="s">
        <v>127</v>
      </c>
      <c r="M3" s="105" t="s">
        <v>128</v>
      </c>
    </row>
    <row r="4" spans="1:17" ht="38.25" x14ac:dyDescent="0.25">
      <c r="A4" s="113"/>
      <c r="B4" s="113"/>
      <c r="C4" s="2" t="s">
        <v>129</v>
      </c>
      <c r="D4" s="3" t="s">
        <v>130</v>
      </c>
      <c r="E4" s="3" t="s">
        <v>131</v>
      </c>
      <c r="F4" s="3" t="s">
        <v>132</v>
      </c>
      <c r="G4" s="280"/>
      <c r="H4" s="2" t="s">
        <v>133</v>
      </c>
      <c r="I4" s="2" t="s">
        <v>134</v>
      </c>
      <c r="J4" s="4" t="s">
        <v>135</v>
      </c>
      <c r="K4" s="129"/>
      <c r="L4" s="129"/>
      <c r="M4" s="105"/>
      <c r="N4" s="80" t="s">
        <v>191</v>
      </c>
      <c r="O4" s="80" t="s">
        <v>192</v>
      </c>
    </row>
    <row r="5" spans="1:17" ht="15" customHeight="1" x14ac:dyDescent="0.25">
      <c r="A5" s="111"/>
      <c r="B5" s="281" t="s">
        <v>2</v>
      </c>
      <c r="C5" s="22" t="s">
        <v>136</v>
      </c>
      <c r="D5" s="61">
        <f>SUM(D6:D9)</f>
        <v>2919144.88582</v>
      </c>
      <c r="E5" s="27">
        <f t="shared" ref="E5" si="0">SUM(E6:E9)</f>
        <v>775323.06518000003</v>
      </c>
      <c r="F5" s="27">
        <f t="shared" ref="F5" si="1">SUM(F6:F9)</f>
        <v>578717.2794</v>
      </c>
      <c r="G5" s="46">
        <f>F5/D5</f>
        <v>0.19824890577071713</v>
      </c>
      <c r="H5" s="267"/>
      <c r="I5" s="32" t="s">
        <v>179</v>
      </c>
      <c r="J5" s="6">
        <f>SUM(J6:J8)</f>
        <v>48</v>
      </c>
      <c r="K5" s="105" t="s">
        <v>202</v>
      </c>
      <c r="L5" s="126"/>
      <c r="M5" s="271"/>
    </row>
    <row r="6" spans="1:17" x14ac:dyDescent="0.25">
      <c r="A6" s="112"/>
      <c r="B6" s="282"/>
      <c r="C6" s="22" t="s">
        <v>137</v>
      </c>
      <c r="D6" s="61">
        <f t="shared" ref="D6:F9" si="2">D41+D116+D251+D326+D361</f>
        <v>2227535.0158199999</v>
      </c>
      <c r="E6" s="27">
        <f t="shared" si="2"/>
        <v>686245.66518000001</v>
      </c>
      <c r="F6" s="27">
        <f t="shared" si="2"/>
        <v>498441.54940000002</v>
      </c>
      <c r="G6" s="46">
        <f t="shared" ref="G6:G7" si="3">F6/D6</f>
        <v>0.22376373249356701</v>
      </c>
      <c r="H6" s="268"/>
      <c r="I6" s="32" t="s">
        <v>138</v>
      </c>
      <c r="J6" s="6">
        <f>J11+J16+J21+J26+J31+J36</f>
        <v>4</v>
      </c>
      <c r="K6" s="105"/>
      <c r="L6" s="270"/>
      <c r="M6" s="272"/>
      <c r="O6" s="70"/>
    </row>
    <row r="7" spans="1:17" x14ac:dyDescent="0.25">
      <c r="A7" s="112"/>
      <c r="B7" s="282"/>
      <c r="C7" s="22" t="s">
        <v>139</v>
      </c>
      <c r="D7" s="61">
        <f t="shared" si="2"/>
        <v>91589.5</v>
      </c>
      <c r="E7" s="27">
        <f t="shared" si="2"/>
        <v>89077.4</v>
      </c>
      <c r="F7" s="27">
        <f t="shared" si="2"/>
        <v>80275.73000000001</v>
      </c>
      <c r="G7" s="46">
        <f t="shared" si="3"/>
        <v>0.87647306732758679</v>
      </c>
      <c r="H7" s="268"/>
      <c r="I7" s="32" t="s">
        <v>140</v>
      </c>
      <c r="J7" s="6">
        <f t="shared" ref="J7:J8" si="4">J12+J17+J22+J27+J32+J37</f>
        <v>30</v>
      </c>
      <c r="K7" s="105"/>
      <c r="L7" s="270"/>
      <c r="M7" s="272"/>
      <c r="O7" s="70"/>
      <c r="P7" s="70"/>
      <c r="Q7" s="70"/>
    </row>
    <row r="8" spans="1:17" x14ac:dyDescent="0.25">
      <c r="A8" s="112"/>
      <c r="B8" s="282"/>
      <c r="C8" s="22" t="s">
        <v>141</v>
      </c>
      <c r="D8" s="61">
        <f t="shared" si="2"/>
        <v>0</v>
      </c>
      <c r="E8" s="27">
        <f t="shared" si="2"/>
        <v>0</v>
      </c>
      <c r="F8" s="27">
        <f t="shared" si="2"/>
        <v>0</v>
      </c>
      <c r="G8" s="46">
        <v>0</v>
      </c>
      <c r="H8" s="268"/>
      <c r="I8" s="32" t="s">
        <v>142</v>
      </c>
      <c r="J8" s="6">
        <f t="shared" si="4"/>
        <v>14</v>
      </c>
      <c r="K8" s="105"/>
      <c r="L8" s="270"/>
      <c r="M8" s="272"/>
      <c r="O8" s="70"/>
      <c r="P8" s="70"/>
      <c r="Q8" s="70"/>
    </row>
    <row r="9" spans="1:17" ht="19.5" customHeight="1" x14ac:dyDescent="0.25">
      <c r="A9" s="113"/>
      <c r="B9" s="283"/>
      <c r="C9" s="22" t="s">
        <v>143</v>
      </c>
      <c r="D9" s="61">
        <f t="shared" si="2"/>
        <v>600020.37</v>
      </c>
      <c r="E9" s="27">
        <f t="shared" si="2"/>
        <v>0</v>
      </c>
      <c r="F9" s="27">
        <f t="shared" si="2"/>
        <v>0</v>
      </c>
      <c r="G9" s="46">
        <v>0</v>
      </c>
      <c r="H9" s="269"/>
      <c r="I9" s="32" t="s">
        <v>144</v>
      </c>
      <c r="J9" s="5">
        <f>(J6+0.5*J7)/J5</f>
        <v>0.39583333333333331</v>
      </c>
      <c r="K9" s="105"/>
      <c r="L9" s="270"/>
      <c r="M9" s="273"/>
    </row>
    <row r="10" spans="1:17" ht="15" customHeight="1" x14ac:dyDescent="0.25">
      <c r="A10" s="111"/>
      <c r="B10" s="108" t="s">
        <v>3</v>
      </c>
      <c r="C10" s="22" t="s">
        <v>136</v>
      </c>
      <c r="D10" s="61">
        <f>SUM(D11:D14)</f>
        <v>752822.64373999997</v>
      </c>
      <c r="E10" s="27">
        <f t="shared" ref="E10" si="5">SUM(E11:E14)</f>
        <v>593633.43224999995</v>
      </c>
      <c r="F10" s="27">
        <f t="shared" ref="F10" si="6">SUM(F11:F14)</f>
        <v>408939.91647000005</v>
      </c>
      <c r="G10" s="46">
        <f>F10/D10</f>
        <v>0.54320884191049168</v>
      </c>
      <c r="H10" s="107"/>
      <c r="I10" s="33" t="s">
        <v>179</v>
      </c>
      <c r="J10" s="69">
        <f>SUM(J11:J13)</f>
        <v>35</v>
      </c>
      <c r="K10" s="105" t="s">
        <v>3</v>
      </c>
      <c r="L10" s="106"/>
      <c r="M10" s="105">
        <v>809</v>
      </c>
    </row>
    <row r="11" spans="1:17" x14ac:dyDescent="0.25">
      <c r="A11" s="112"/>
      <c r="B11" s="109"/>
      <c r="C11" s="2" t="s">
        <v>137</v>
      </c>
      <c r="D11" s="25">
        <f t="shared" ref="D11:F14" si="7">D51+D56+D71+D81+D91+D101+D111+D116+D326+D366</f>
        <v>717744.54373999999</v>
      </c>
      <c r="E11" s="25">
        <f t="shared" si="7"/>
        <v>561143.93224999995</v>
      </c>
      <c r="F11" s="25">
        <f t="shared" si="7"/>
        <v>385252.08647000004</v>
      </c>
      <c r="G11" s="7">
        <f t="shared" ref="G11:G14" si="8">F11/D11</f>
        <v>0.53675376543099995</v>
      </c>
      <c r="H11" s="107"/>
      <c r="I11" s="33" t="s">
        <v>138</v>
      </c>
      <c r="J11" s="69">
        <f>COUNTIFS($J$50:$J$424,"да",$M$50:$M$424,"809")</f>
        <v>1</v>
      </c>
      <c r="K11" s="105"/>
      <c r="L11" s="106"/>
      <c r="M11" s="105"/>
    </row>
    <row r="12" spans="1:17" x14ac:dyDescent="0.25">
      <c r="A12" s="112"/>
      <c r="B12" s="109"/>
      <c r="C12" s="2" t="s">
        <v>139</v>
      </c>
      <c r="D12" s="25">
        <f t="shared" si="7"/>
        <v>35001.599999999999</v>
      </c>
      <c r="E12" s="25">
        <f t="shared" si="7"/>
        <v>32489.5</v>
      </c>
      <c r="F12" s="25">
        <f t="shared" si="7"/>
        <v>23687.83</v>
      </c>
      <c r="G12" s="7">
        <f t="shared" si="8"/>
        <v>0.67676420506491142</v>
      </c>
      <c r="H12" s="107"/>
      <c r="I12" s="33" t="s">
        <v>140</v>
      </c>
      <c r="J12" s="69">
        <f>COUNTIFS($J$50:$J$424,"частично",$M$50:$M$424,"809")</f>
        <v>25</v>
      </c>
      <c r="K12" s="105"/>
      <c r="L12" s="106"/>
      <c r="M12" s="105"/>
    </row>
    <row r="13" spans="1:17" x14ac:dyDescent="0.25">
      <c r="A13" s="112"/>
      <c r="B13" s="109"/>
      <c r="C13" s="2" t="s">
        <v>141</v>
      </c>
      <c r="D13" s="25">
        <f t="shared" si="7"/>
        <v>0</v>
      </c>
      <c r="E13" s="25">
        <f t="shared" si="7"/>
        <v>0</v>
      </c>
      <c r="F13" s="25">
        <f t="shared" si="7"/>
        <v>0</v>
      </c>
      <c r="G13" s="7">
        <v>0</v>
      </c>
      <c r="H13" s="107"/>
      <c r="I13" s="33" t="s">
        <v>142</v>
      </c>
      <c r="J13" s="69">
        <f>COUNTIFS($J$50:$J$424,"нет",$M$50:$M$424,"809")</f>
        <v>9</v>
      </c>
      <c r="K13" s="105"/>
      <c r="L13" s="106"/>
      <c r="M13" s="105"/>
    </row>
    <row r="14" spans="1:17" x14ac:dyDescent="0.25">
      <c r="A14" s="113"/>
      <c r="B14" s="110"/>
      <c r="C14" s="2" t="s">
        <v>143</v>
      </c>
      <c r="D14" s="25">
        <f t="shared" si="7"/>
        <v>76.5</v>
      </c>
      <c r="E14" s="25">
        <f t="shared" si="7"/>
        <v>0</v>
      </c>
      <c r="F14" s="25">
        <f t="shared" si="7"/>
        <v>0</v>
      </c>
      <c r="G14" s="7">
        <f t="shared" si="8"/>
        <v>0</v>
      </c>
      <c r="H14" s="107"/>
      <c r="I14" s="33" t="s">
        <v>144</v>
      </c>
      <c r="J14" s="71">
        <f>(J11+0.5*J12)/J10</f>
        <v>0.38571428571428573</v>
      </c>
      <c r="K14" s="105"/>
      <c r="L14" s="106"/>
      <c r="M14" s="105"/>
    </row>
    <row r="15" spans="1:17" s="70" customFormat="1" ht="15" customHeight="1" x14ac:dyDescent="0.25">
      <c r="A15" s="111"/>
      <c r="B15" s="108" t="s">
        <v>276</v>
      </c>
      <c r="C15" s="22" t="s">
        <v>136</v>
      </c>
      <c r="D15" s="61">
        <f>SUM(D16:D19)</f>
        <v>899481.87</v>
      </c>
      <c r="E15" s="27">
        <f t="shared" ref="E15:F15" si="9">SUM(E16:E19)</f>
        <v>0</v>
      </c>
      <c r="F15" s="27">
        <f t="shared" si="9"/>
        <v>0</v>
      </c>
      <c r="G15" s="46">
        <f>IFERROR(F15/D15,0)</f>
        <v>0</v>
      </c>
      <c r="H15" s="107"/>
      <c r="I15" s="101" t="s">
        <v>179</v>
      </c>
      <c r="J15" s="97">
        <f>SUM(J16:J18)</f>
        <v>1</v>
      </c>
      <c r="K15" s="105" t="s">
        <v>276</v>
      </c>
      <c r="L15" s="106"/>
      <c r="M15" s="105">
        <v>807</v>
      </c>
      <c r="N15" s="79"/>
    </row>
    <row r="16" spans="1:17" s="70" customFormat="1" x14ac:dyDescent="0.25">
      <c r="A16" s="112"/>
      <c r="B16" s="109"/>
      <c r="C16" s="98" t="s">
        <v>137</v>
      </c>
      <c r="D16" s="25">
        <f>D296</f>
        <v>300000</v>
      </c>
      <c r="E16" s="25">
        <f t="shared" ref="E16:F16" si="10">E296</f>
        <v>0</v>
      </c>
      <c r="F16" s="25">
        <f t="shared" si="10"/>
        <v>0</v>
      </c>
      <c r="G16" s="7">
        <f t="shared" ref="G16:G19" si="11">IFERROR(F16/D16,0)</f>
        <v>0</v>
      </c>
      <c r="H16" s="107"/>
      <c r="I16" s="101" t="s">
        <v>138</v>
      </c>
      <c r="J16" s="97">
        <f>COUNTIFS($J$50:$J$424,"да",$M$50:$M$424,"807")</f>
        <v>0</v>
      </c>
      <c r="K16" s="105"/>
      <c r="L16" s="106"/>
      <c r="M16" s="105"/>
      <c r="N16" s="79"/>
    </row>
    <row r="17" spans="1:14" s="70" customFormat="1" x14ac:dyDescent="0.25">
      <c r="A17" s="112"/>
      <c r="B17" s="109"/>
      <c r="C17" s="98" t="s">
        <v>139</v>
      </c>
      <c r="D17" s="25">
        <f t="shared" ref="D17:F19" si="12">D297</f>
        <v>0</v>
      </c>
      <c r="E17" s="25">
        <f t="shared" si="12"/>
        <v>0</v>
      </c>
      <c r="F17" s="25">
        <f t="shared" si="12"/>
        <v>0</v>
      </c>
      <c r="G17" s="7">
        <f t="shared" si="11"/>
        <v>0</v>
      </c>
      <c r="H17" s="107"/>
      <c r="I17" s="101" t="s">
        <v>140</v>
      </c>
      <c r="J17" s="97">
        <f>COUNTIFS($J$50:$J$424,"частично",$M$50:$M$424,"807")</f>
        <v>0</v>
      </c>
      <c r="K17" s="105"/>
      <c r="L17" s="106"/>
      <c r="M17" s="105"/>
      <c r="N17" s="79"/>
    </row>
    <row r="18" spans="1:14" s="70" customFormat="1" x14ac:dyDescent="0.25">
      <c r="A18" s="112"/>
      <c r="B18" s="109"/>
      <c r="C18" s="98" t="s">
        <v>141</v>
      </c>
      <c r="D18" s="25">
        <f t="shared" si="12"/>
        <v>0</v>
      </c>
      <c r="E18" s="25">
        <f t="shared" si="12"/>
        <v>0</v>
      </c>
      <c r="F18" s="25">
        <f t="shared" si="12"/>
        <v>0</v>
      </c>
      <c r="G18" s="7">
        <f t="shared" si="11"/>
        <v>0</v>
      </c>
      <c r="H18" s="107"/>
      <c r="I18" s="101" t="s">
        <v>142</v>
      </c>
      <c r="J18" s="97">
        <f>COUNTIFS($J$50:$J$424,"нет",$M$50:$M$424,"807")</f>
        <v>1</v>
      </c>
      <c r="K18" s="105"/>
      <c r="L18" s="106"/>
      <c r="M18" s="105"/>
      <c r="N18" s="79"/>
    </row>
    <row r="19" spans="1:14" s="70" customFormat="1" x14ac:dyDescent="0.25">
      <c r="A19" s="113"/>
      <c r="B19" s="110"/>
      <c r="C19" s="98" t="s">
        <v>143</v>
      </c>
      <c r="D19" s="25">
        <f t="shared" si="12"/>
        <v>599481.87</v>
      </c>
      <c r="E19" s="25">
        <f t="shared" si="12"/>
        <v>0</v>
      </c>
      <c r="F19" s="25">
        <f t="shared" si="12"/>
        <v>0</v>
      </c>
      <c r="G19" s="7">
        <f t="shared" si="11"/>
        <v>0</v>
      </c>
      <c r="H19" s="107"/>
      <c r="I19" s="101" t="s">
        <v>144</v>
      </c>
      <c r="J19" s="71">
        <f>(J16+0.5*J17)/J15</f>
        <v>0</v>
      </c>
      <c r="K19" s="105"/>
      <c r="L19" s="106"/>
      <c r="M19" s="105"/>
      <c r="N19" s="79"/>
    </row>
    <row r="20" spans="1:14" s="70" customFormat="1" x14ac:dyDescent="0.25">
      <c r="A20" s="111"/>
      <c r="B20" s="108" t="s">
        <v>289</v>
      </c>
      <c r="C20" s="22" t="s">
        <v>136</v>
      </c>
      <c r="D20" s="61">
        <f>SUM(D21:D24)</f>
        <v>1036602</v>
      </c>
      <c r="E20" s="27">
        <f t="shared" ref="E20:F20" si="13">SUM(E21:E24)</f>
        <v>0</v>
      </c>
      <c r="F20" s="27">
        <f t="shared" si="13"/>
        <v>0</v>
      </c>
      <c r="G20" s="46">
        <f>IFERROR(F20/D20,0)</f>
        <v>0</v>
      </c>
      <c r="H20" s="107"/>
      <c r="I20" s="101" t="s">
        <v>179</v>
      </c>
      <c r="J20" s="97">
        <f>SUM(J21:J23)</f>
        <v>2</v>
      </c>
      <c r="K20" s="105" t="s">
        <v>289</v>
      </c>
      <c r="L20" s="106"/>
      <c r="M20" s="105">
        <v>813</v>
      </c>
      <c r="N20" s="79"/>
    </row>
    <row r="21" spans="1:14" s="70" customFormat="1" x14ac:dyDescent="0.25">
      <c r="A21" s="112"/>
      <c r="B21" s="109"/>
      <c r="C21" s="98" t="s">
        <v>137</v>
      </c>
      <c r="D21" s="25">
        <f>D291+D306</f>
        <v>1036140</v>
      </c>
      <c r="E21" s="25">
        <f t="shared" ref="E21:F21" si="14">E291+E306</f>
        <v>0</v>
      </c>
      <c r="F21" s="25">
        <f t="shared" si="14"/>
        <v>0</v>
      </c>
      <c r="G21" s="7">
        <f t="shared" ref="G21:G24" si="15">IFERROR(F21/D21,0)</f>
        <v>0</v>
      </c>
      <c r="H21" s="107"/>
      <c r="I21" s="101" t="s">
        <v>138</v>
      </c>
      <c r="J21" s="97">
        <f>COUNTIFS($J$50:$J$424,"да",$M$50:$M$424,"813")</f>
        <v>0</v>
      </c>
      <c r="K21" s="105"/>
      <c r="L21" s="106"/>
      <c r="M21" s="105"/>
      <c r="N21" s="79"/>
    </row>
    <row r="22" spans="1:14" s="70" customFormat="1" x14ac:dyDescent="0.25">
      <c r="A22" s="112"/>
      <c r="B22" s="109"/>
      <c r="C22" s="98" t="s">
        <v>139</v>
      </c>
      <c r="D22" s="25">
        <f t="shared" ref="D22:F24" si="16">D292+D307</f>
        <v>0</v>
      </c>
      <c r="E22" s="25">
        <f t="shared" si="16"/>
        <v>0</v>
      </c>
      <c r="F22" s="25">
        <f t="shared" si="16"/>
        <v>0</v>
      </c>
      <c r="G22" s="7">
        <f t="shared" si="15"/>
        <v>0</v>
      </c>
      <c r="H22" s="107"/>
      <c r="I22" s="101" t="s">
        <v>140</v>
      </c>
      <c r="J22" s="97">
        <f>COUNTIFS($J$50:$J$424,"частично",$M$50:$M$424,"813")</f>
        <v>0</v>
      </c>
      <c r="K22" s="105"/>
      <c r="L22" s="106"/>
      <c r="M22" s="105"/>
      <c r="N22" s="79"/>
    </row>
    <row r="23" spans="1:14" s="70" customFormat="1" x14ac:dyDescent="0.25">
      <c r="A23" s="112"/>
      <c r="B23" s="109"/>
      <c r="C23" s="98" t="s">
        <v>141</v>
      </c>
      <c r="D23" s="25">
        <f t="shared" si="16"/>
        <v>0</v>
      </c>
      <c r="E23" s="25">
        <f t="shared" si="16"/>
        <v>0</v>
      </c>
      <c r="F23" s="25">
        <f t="shared" si="16"/>
        <v>0</v>
      </c>
      <c r="G23" s="7">
        <f t="shared" si="15"/>
        <v>0</v>
      </c>
      <c r="H23" s="107"/>
      <c r="I23" s="101" t="s">
        <v>142</v>
      </c>
      <c r="J23" s="97">
        <f>COUNTIFS($J$50:$J$424,"нет",$M$50:$M$424,"813")</f>
        <v>2</v>
      </c>
      <c r="K23" s="105"/>
      <c r="L23" s="106"/>
      <c r="M23" s="105"/>
      <c r="N23" s="79"/>
    </row>
    <row r="24" spans="1:14" s="70" customFormat="1" x14ac:dyDescent="0.25">
      <c r="A24" s="113"/>
      <c r="B24" s="110"/>
      <c r="C24" s="98" t="s">
        <v>143</v>
      </c>
      <c r="D24" s="25">
        <f t="shared" si="16"/>
        <v>462</v>
      </c>
      <c r="E24" s="25">
        <f t="shared" si="16"/>
        <v>0</v>
      </c>
      <c r="F24" s="25">
        <f t="shared" si="16"/>
        <v>0</v>
      </c>
      <c r="G24" s="7">
        <f t="shared" si="15"/>
        <v>0</v>
      </c>
      <c r="H24" s="107"/>
      <c r="I24" s="101" t="s">
        <v>144</v>
      </c>
      <c r="J24" s="71">
        <f>(J21+0.5*J22)/J20</f>
        <v>0</v>
      </c>
      <c r="K24" s="105"/>
      <c r="L24" s="106"/>
      <c r="M24" s="105"/>
      <c r="N24" s="79"/>
    </row>
    <row r="25" spans="1:14" ht="15" customHeight="1" x14ac:dyDescent="0.25">
      <c r="A25" s="111"/>
      <c r="B25" s="172" t="s">
        <v>4</v>
      </c>
      <c r="C25" s="22" t="s">
        <v>136</v>
      </c>
      <c r="D25" s="61">
        <f>SUM(D26:D29)</f>
        <v>67497.756079999992</v>
      </c>
      <c r="E25" s="27">
        <f t="shared" ref="E25" si="17">SUM(E26:E29)</f>
        <v>45249.279340000001</v>
      </c>
      <c r="F25" s="27">
        <f t="shared" ref="F25" si="18">SUM(F26:F29)</f>
        <v>45249.279340000001</v>
      </c>
      <c r="G25" s="46">
        <f>F25/D25</f>
        <v>0.67038197960787682</v>
      </c>
      <c r="H25" s="249"/>
      <c r="I25" s="101" t="s">
        <v>179</v>
      </c>
      <c r="J25" s="97">
        <f t="shared" ref="J25" si="19">SUM(J26:J28)</f>
        <v>1</v>
      </c>
      <c r="K25" s="237" t="s">
        <v>4</v>
      </c>
      <c r="L25" s="123"/>
      <c r="M25" s="264">
        <v>824</v>
      </c>
    </row>
    <row r="26" spans="1:14" x14ac:dyDescent="0.25">
      <c r="A26" s="112"/>
      <c r="B26" s="173"/>
      <c r="C26" s="98" t="s">
        <v>137</v>
      </c>
      <c r="D26" s="60">
        <f>D406</f>
        <v>67497.756079999992</v>
      </c>
      <c r="E26" s="25">
        <f t="shared" ref="E26:F26" si="20">E406</f>
        <v>45249.279340000001</v>
      </c>
      <c r="F26" s="25">
        <f t="shared" si="20"/>
        <v>45249.279340000001</v>
      </c>
      <c r="G26" s="7">
        <f t="shared" ref="G26" si="21">F26/D26</f>
        <v>0.67038197960787682</v>
      </c>
      <c r="H26" s="250"/>
      <c r="I26" s="101" t="s">
        <v>138</v>
      </c>
      <c r="J26" s="72">
        <v>0</v>
      </c>
      <c r="K26" s="238"/>
      <c r="L26" s="124"/>
      <c r="M26" s="265"/>
    </row>
    <row r="27" spans="1:14" x14ac:dyDescent="0.25">
      <c r="A27" s="112"/>
      <c r="B27" s="173"/>
      <c r="C27" s="98" t="s">
        <v>139</v>
      </c>
      <c r="D27" s="60">
        <f t="shared" ref="D27:D29" si="22">D407</f>
        <v>0</v>
      </c>
      <c r="E27" s="25">
        <f t="shared" ref="E27:F27" si="23">E407</f>
        <v>0</v>
      </c>
      <c r="F27" s="25">
        <f t="shared" si="23"/>
        <v>0</v>
      </c>
      <c r="G27" s="7">
        <v>0</v>
      </c>
      <c r="H27" s="250"/>
      <c r="I27" s="101" t="s">
        <v>140</v>
      </c>
      <c r="J27" s="72">
        <v>1</v>
      </c>
      <c r="K27" s="238"/>
      <c r="L27" s="124"/>
      <c r="M27" s="265"/>
    </row>
    <row r="28" spans="1:14" x14ac:dyDescent="0.25">
      <c r="A28" s="112"/>
      <c r="B28" s="173"/>
      <c r="C28" s="98" t="s">
        <v>141</v>
      </c>
      <c r="D28" s="60">
        <f t="shared" si="22"/>
        <v>0</v>
      </c>
      <c r="E28" s="25">
        <f t="shared" ref="E28:F28" si="24">E408</f>
        <v>0</v>
      </c>
      <c r="F28" s="25">
        <f t="shared" si="24"/>
        <v>0</v>
      </c>
      <c r="G28" s="7">
        <v>0</v>
      </c>
      <c r="H28" s="250"/>
      <c r="I28" s="101" t="s">
        <v>142</v>
      </c>
      <c r="J28" s="72">
        <v>0</v>
      </c>
      <c r="K28" s="238"/>
      <c r="L28" s="124"/>
      <c r="M28" s="265"/>
    </row>
    <row r="29" spans="1:14" x14ac:dyDescent="0.25">
      <c r="A29" s="113"/>
      <c r="B29" s="255"/>
      <c r="C29" s="98" t="s">
        <v>143</v>
      </c>
      <c r="D29" s="60">
        <f t="shared" si="22"/>
        <v>0</v>
      </c>
      <c r="E29" s="25">
        <f t="shared" ref="E29:F29" si="25">E409</f>
        <v>0</v>
      </c>
      <c r="F29" s="25">
        <f t="shared" si="25"/>
        <v>0</v>
      </c>
      <c r="G29" s="7">
        <v>0</v>
      </c>
      <c r="H29" s="251"/>
      <c r="I29" s="101" t="s">
        <v>144</v>
      </c>
      <c r="J29" s="71">
        <f t="shared" ref="J29" si="26">(J26+0.5*J27)/J25</f>
        <v>0.5</v>
      </c>
      <c r="K29" s="239"/>
      <c r="L29" s="125"/>
      <c r="M29" s="266"/>
    </row>
    <row r="30" spans="1:14" x14ac:dyDescent="0.25">
      <c r="A30" s="111"/>
      <c r="B30" s="172" t="s">
        <v>5</v>
      </c>
      <c r="C30" s="22" t="s">
        <v>136</v>
      </c>
      <c r="D30" s="61">
        <f>SUM(D31:D34)</f>
        <v>160904.61600000001</v>
      </c>
      <c r="E30" s="27">
        <f t="shared" ref="E30" si="27">SUM(E31:E34)</f>
        <v>136162.48358999999</v>
      </c>
      <c r="F30" s="27">
        <f t="shared" ref="F30" si="28">SUM(F31:F34)</f>
        <v>124250.21359</v>
      </c>
      <c r="G30" s="46">
        <f>F30/D30</f>
        <v>0.77219794359411043</v>
      </c>
      <c r="H30" s="252"/>
      <c r="I30" s="33" t="s">
        <v>179</v>
      </c>
      <c r="J30" s="69">
        <f t="shared" ref="J30" si="29">SUM(J31:J33)</f>
        <v>7</v>
      </c>
      <c r="K30" s="153" t="s">
        <v>5</v>
      </c>
      <c r="L30" s="106"/>
      <c r="M30" s="264">
        <v>834</v>
      </c>
    </row>
    <row r="31" spans="1:14" x14ac:dyDescent="0.25">
      <c r="A31" s="112"/>
      <c r="B31" s="173"/>
      <c r="C31" s="2" t="s">
        <v>137</v>
      </c>
      <c r="D31" s="60">
        <f>D256+D271+D311+D416</f>
        <v>104316.716</v>
      </c>
      <c r="E31" s="60">
        <f t="shared" ref="E31:F31" si="30">E256+E271+E311+E416</f>
        <v>79574.583589999995</v>
      </c>
      <c r="F31" s="60">
        <f t="shared" si="30"/>
        <v>67662.313590000005</v>
      </c>
      <c r="G31" s="7">
        <f t="shared" ref="G31" si="31">F31/D31</f>
        <v>0.6486238848814988</v>
      </c>
      <c r="H31" s="252"/>
      <c r="I31" s="33" t="s">
        <v>138</v>
      </c>
      <c r="J31" s="72">
        <f>COUNTIFS(J$50:J$424,"да",M$50:M$424,"834")</f>
        <v>3</v>
      </c>
      <c r="K31" s="153"/>
      <c r="L31" s="106"/>
      <c r="M31" s="265"/>
    </row>
    <row r="32" spans="1:14" x14ac:dyDescent="0.25">
      <c r="A32" s="112"/>
      <c r="B32" s="173"/>
      <c r="C32" s="2" t="s">
        <v>139</v>
      </c>
      <c r="D32" s="60">
        <f t="shared" ref="D32:F34" si="32">D257+D272+D312+D417</f>
        <v>56587.9</v>
      </c>
      <c r="E32" s="60">
        <f t="shared" si="32"/>
        <v>56587.9</v>
      </c>
      <c r="F32" s="60">
        <f t="shared" si="32"/>
        <v>56587.9</v>
      </c>
      <c r="G32" s="7">
        <v>0</v>
      </c>
      <c r="H32" s="252"/>
      <c r="I32" s="33" t="s">
        <v>140</v>
      </c>
      <c r="J32" s="72">
        <f>COUNTIFS(J$50:J$424,"частично",M$50:M$424,"834")</f>
        <v>3</v>
      </c>
      <c r="K32" s="153"/>
      <c r="L32" s="106"/>
      <c r="M32" s="265"/>
    </row>
    <row r="33" spans="1:13" x14ac:dyDescent="0.25">
      <c r="A33" s="112"/>
      <c r="B33" s="173"/>
      <c r="C33" s="2" t="s">
        <v>141</v>
      </c>
      <c r="D33" s="60">
        <f t="shared" si="32"/>
        <v>0</v>
      </c>
      <c r="E33" s="60">
        <f t="shared" si="32"/>
        <v>0</v>
      </c>
      <c r="F33" s="60">
        <f t="shared" si="32"/>
        <v>0</v>
      </c>
      <c r="G33" s="7">
        <v>0</v>
      </c>
      <c r="H33" s="252"/>
      <c r="I33" s="33" t="s">
        <v>142</v>
      </c>
      <c r="J33" s="72">
        <f>COUNTIFS(J$50:J$424,"нет",M$50:M$424,"834")</f>
        <v>1</v>
      </c>
      <c r="K33" s="153"/>
      <c r="L33" s="106"/>
      <c r="M33" s="265"/>
    </row>
    <row r="34" spans="1:13" x14ac:dyDescent="0.25">
      <c r="A34" s="113"/>
      <c r="B34" s="255"/>
      <c r="C34" s="2" t="s">
        <v>143</v>
      </c>
      <c r="D34" s="60">
        <f t="shared" si="32"/>
        <v>0</v>
      </c>
      <c r="E34" s="60">
        <f t="shared" si="32"/>
        <v>0</v>
      </c>
      <c r="F34" s="60">
        <f t="shared" si="32"/>
        <v>0</v>
      </c>
      <c r="G34" s="7">
        <v>0</v>
      </c>
      <c r="H34" s="252"/>
      <c r="I34" s="33" t="s">
        <v>144</v>
      </c>
      <c r="J34" s="71">
        <f t="shared" ref="J34" si="33">(J31+0.5*J32)/J30</f>
        <v>0.6428571428571429</v>
      </c>
      <c r="K34" s="153"/>
      <c r="L34" s="106"/>
      <c r="M34" s="266"/>
    </row>
    <row r="35" spans="1:13" ht="15" customHeight="1" x14ac:dyDescent="0.25">
      <c r="A35" s="111"/>
      <c r="B35" s="172" t="s">
        <v>6</v>
      </c>
      <c r="C35" s="22" t="s">
        <v>136</v>
      </c>
      <c r="D35" s="61">
        <f>SUM(D36:D39)</f>
        <v>1836</v>
      </c>
      <c r="E35" s="27">
        <f t="shared" ref="E35" si="34">SUM(E36:E39)</f>
        <v>277.87</v>
      </c>
      <c r="F35" s="27">
        <f t="shared" ref="F35" si="35">SUM(F36:F39)</f>
        <v>277.87</v>
      </c>
      <c r="G35" s="46">
        <f>F35/D35</f>
        <v>0.15134531590413944</v>
      </c>
      <c r="H35" s="252"/>
      <c r="I35" s="33" t="s">
        <v>179</v>
      </c>
      <c r="J35" s="69">
        <f t="shared" ref="J35" si="36">SUM(J36:J38)</f>
        <v>2</v>
      </c>
      <c r="K35" s="153" t="s">
        <v>6</v>
      </c>
      <c r="L35" s="106"/>
      <c r="M35" s="264">
        <v>845</v>
      </c>
    </row>
    <row r="36" spans="1:13" x14ac:dyDescent="0.25">
      <c r="A36" s="112"/>
      <c r="B36" s="173"/>
      <c r="C36" s="2" t="s">
        <v>137</v>
      </c>
      <c r="D36" s="60">
        <f>D61+D66</f>
        <v>1836</v>
      </c>
      <c r="E36" s="25">
        <f t="shared" ref="E36:F36" si="37">E61+E66</f>
        <v>277.87</v>
      </c>
      <c r="F36" s="25">
        <f t="shared" si="37"/>
        <v>277.87</v>
      </c>
      <c r="G36" s="7">
        <f t="shared" ref="G36" si="38">F36/D36</f>
        <v>0.15134531590413944</v>
      </c>
      <c r="H36" s="252"/>
      <c r="I36" s="33" t="s">
        <v>138</v>
      </c>
      <c r="J36" s="72">
        <v>0</v>
      </c>
      <c r="K36" s="153"/>
      <c r="L36" s="106"/>
      <c r="M36" s="265"/>
    </row>
    <row r="37" spans="1:13" x14ac:dyDescent="0.25">
      <c r="A37" s="112"/>
      <c r="B37" s="173"/>
      <c r="C37" s="2" t="s">
        <v>139</v>
      </c>
      <c r="D37" s="60">
        <f t="shared" ref="D37:D39" si="39">D62+D67</f>
        <v>0</v>
      </c>
      <c r="E37" s="25">
        <f t="shared" ref="E37:F37" si="40">E62+E67</f>
        <v>0</v>
      </c>
      <c r="F37" s="25">
        <f t="shared" si="40"/>
        <v>0</v>
      </c>
      <c r="G37" s="7">
        <v>0</v>
      </c>
      <c r="H37" s="252"/>
      <c r="I37" s="33" t="s">
        <v>140</v>
      </c>
      <c r="J37" s="72">
        <v>1</v>
      </c>
      <c r="K37" s="153"/>
      <c r="L37" s="106"/>
      <c r="M37" s="265"/>
    </row>
    <row r="38" spans="1:13" x14ac:dyDescent="0.25">
      <c r="A38" s="112"/>
      <c r="B38" s="173"/>
      <c r="C38" s="2" t="s">
        <v>141</v>
      </c>
      <c r="D38" s="60">
        <f t="shared" si="39"/>
        <v>0</v>
      </c>
      <c r="E38" s="25">
        <f t="shared" ref="E38:F38" si="41">E63+E68</f>
        <v>0</v>
      </c>
      <c r="F38" s="25">
        <f t="shared" si="41"/>
        <v>0</v>
      </c>
      <c r="G38" s="7">
        <v>0</v>
      </c>
      <c r="H38" s="252"/>
      <c r="I38" s="33" t="s">
        <v>142</v>
      </c>
      <c r="J38" s="72">
        <v>1</v>
      </c>
      <c r="K38" s="153"/>
      <c r="L38" s="106"/>
      <c r="M38" s="265"/>
    </row>
    <row r="39" spans="1:13" x14ac:dyDescent="0.25">
      <c r="A39" s="113"/>
      <c r="B39" s="255"/>
      <c r="C39" s="2" t="s">
        <v>143</v>
      </c>
      <c r="D39" s="60">
        <f t="shared" si="39"/>
        <v>0</v>
      </c>
      <c r="E39" s="25">
        <f t="shared" ref="E39:F39" si="42">E64+E69</f>
        <v>0</v>
      </c>
      <c r="F39" s="25">
        <f t="shared" si="42"/>
        <v>0</v>
      </c>
      <c r="G39" s="7">
        <v>0</v>
      </c>
      <c r="H39" s="252"/>
      <c r="I39" s="33" t="s">
        <v>144</v>
      </c>
      <c r="J39" s="71">
        <f t="shared" ref="J39" si="43">(J36+0.5*J37)/J35</f>
        <v>0.25</v>
      </c>
      <c r="K39" s="153"/>
      <c r="L39" s="106"/>
      <c r="M39" s="266"/>
    </row>
    <row r="40" spans="1:13" ht="15" customHeight="1" x14ac:dyDescent="0.25">
      <c r="A40" s="277" t="s">
        <v>7</v>
      </c>
      <c r="B40" s="240" t="s">
        <v>8</v>
      </c>
      <c r="C40" s="39" t="s">
        <v>136</v>
      </c>
      <c r="D40" s="28">
        <f>SUM(D41:D44)</f>
        <v>148766.88526999997</v>
      </c>
      <c r="E40" s="28">
        <f t="shared" ref="E40" si="44">SUM(E41:E44)</f>
        <v>147133.52426999997</v>
      </c>
      <c r="F40" s="28">
        <f t="shared" ref="F40" si="45">SUM(F41:F44)</f>
        <v>71643.523110000009</v>
      </c>
      <c r="G40" s="47">
        <f>F40/D40</f>
        <v>0.48158246359714235</v>
      </c>
      <c r="H40" s="213"/>
      <c r="I40" s="34" t="s">
        <v>179</v>
      </c>
      <c r="J40" s="38">
        <f>J41+J42+J43</f>
        <v>7</v>
      </c>
      <c r="K40" s="214" t="s">
        <v>197</v>
      </c>
      <c r="L40" s="184"/>
      <c r="M40" s="183"/>
    </row>
    <row r="41" spans="1:13" x14ac:dyDescent="0.25">
      <c r="A41" s="278"/>
      <c r="B41" s="241"/>
      <c r="C41" s="39" t="s">
        <v>137</v>
      </c>
      <c r="D41" s="28">
        <f t="shared" ref="D41:F44" si="46">D46+D71+D81+D91</f>
        <v>148766.88526999997</v>
      </c>
      <c r="E41" s="28">
        <f t="shared" si="46"/>
        <v>147133.52426999997</v>
      </c>
      <c r="F41" s="28">
        <f t="shared" si="46"/>
        <v>71643.523110000009</v>
      </c>
      <c r="G41" s="47">
        <f>F41/D41</f>
        <v>0.48158246359714235</v>
      </c>
      <c r="H41" s="213"/>
      <c r="I41" s="34" t="s">
        <v>138</v>
      </c>
      <c r="J41" s="38">
        <f>COUNTIF($J$50:$J$114,"да")</f>
        <v>0</v>
      </c>
      <c r="K41" s="214"/>
      <c r="L41" s="184"/>
      <c r="M41" s="183"/>
    </row>
    <row r="42" spans="1:13" x14ac:dyDescent="0.25">
      <c r="A42" s="278"/>
      <c r="B42" s="241"/>
      <c r="C42" s="39" t="s">
        <v>139</v>
      </c>
      <c r="D42" s="28">
        <f t="shared" si="46"/>
        <v>0</v>
      </c>
      <c r="E42" s="28">
        <f t="shared" si="46"/>
        <v>0</v>
      </c>
      <c r="F42" s="28">
        <f t="shared" si="46"/>
        <v>0</v>
      </c>
      <c r="G42" s="47">
        <v>0</v>
      </c>
      <c r="H42" s="213"/>
      <c r="I42" s="34" t="s">
        <v>140</v>
      </c>
      <c r="J42" s="65">
        <f>COUNTIF($J$50:$J$114,"частично")</f>
        <v>6</v>
      </c>
      <c r="K42" s="214"/>
      <c r="L42" s="184"/>
      <c r="M42" s="183"/>
    </row>
    <row r="43" spans="1:13" x14ac:dyDescent="0.25">
      <c r="A43" s="278"/>
      <c r="B43" s="241"/>
      <c r="C43" s="39" t="s">
        <v>141</v>
      </c>
      <c r="D43" s="28">
        <f t="shared" si="46"/>
        <v>0</v>
      </c>
      <c r="E43" s="28">
        <f t="shared" si="46"/>
        <v>0</v>
      </c>
      <c r="F43" s="28">
        <f t="shared" si="46"/>
        <v>0</v>
      </c>
      <c r="G43" s="47">
        <v>0</v>
      </c>
      <c r="H43" s="213"/>
      <c r="I43" s="34" t="s">
        <v>142</v>
      </c>
      <c r="J43" s="65">
        <f>COUNTIF($J$50:$J$114,"нет")</f>
        <v>1</v>
      </c>
      <c r="K43" s="214"/>
      <c r="L43" s="184"/>
      <c r="M43" s="183"/>
    </row>
    <row r="44" spans="1:13" ht="22.5" customHeight="1" x14ac:dyDescent="0.25">
      <c r="A44" s="279"/>
      <c r="B44" s="242"/>
      <c r="C44" s="39" t="s">
        <v>143</v>
      </c>
      <c r="D44" s="28">
        <f t="shared" si="46"/>
        <v>0</v>
      </c>
      <c r="E44" s="28">
        <f t="shared" si="46"/>
        <v>0</v>
      </c>
      <c r="F44" s="28">
        <f t="shared" si="46"/>
        <v>0</v>
      </c>
      <c r="G44" s="47">
        <v>0</v>
      </c>
      <c r="H44" s="213"/>
      <c r="I44" s="34" t="s">
        <v>144</v>
      </c>
      <c r="J44" s="9">
        <f>(J41+0.5*J42)/J40</f>
        <v>0.42857142857142855</v>
      </c>
      <c r="K44" s="214"/>
      <c r="L44" s="184"/>
      <c r="M44" s="183"/>
    </row>
    <row r="45" spans="1:13" ht="34.5" customHeight="1" x14ac:dyDescent="0.25">
      <c r="A45" s="274" t="s">
        <v>9</v>
      </c>
      <c r="B45" s="243" t="s">
        <v>10</v>
      </c>
      <c r="C45" s="42" t="s">
        <v>136</v>
      </c>
      <c r="D45" s="30">
        <f>SUM(D46:D49)</f>
        <v>110542.22679999999</v>
      </c>
      <c r="E45" s="30">
        <f t="shared" ref="E45" si="47">SUM(E46:E49)</f>
        <v>108908.86579999999</v>
      </c>
      <c r="F45" s="30">
        <f t="shared" ref="F45" si="48">SUM(F46:F49)</f>
        <v>48481.509000000005</v>
      </c>
      <c r="G45" s="49">
        <f>F45/D45</f>
        <v>0.43857908786038685</v>
      </c>
      <c r="H45" s="160" t="s">
        <v>194</v>
      </c>
      <c r="I45" s="43" t="s">
        <v>179</v>
      </c>
      <c r="J45" s="41">
        <f>SUM(J46:J48)</f>
        <v>4</v>
      </c>
      <c r="K45" s="230" t="s">
        <v>145</v>
      </c>
      <c r="L45" s="212"/>
      <c r="M45" s="230"/>
    </row>
    <row r="46" spans="1:13" ht="34.5" customHeight="1" x14ac:dyDescent="0.25">
      <c r="A46" s="275"/>
      <c r="B46" s="244"/>
      <c r="C46" s="40" t="s">
        <v>137</v>
      </c>
      <c r="D46" s="29">
        <f>D51+D56+D61+D66</f>
        <v>110542.22679999999</v>
      </c>
      <c r="E46" s="29">
        <f>E51+E56+E61+E66</f>
        <v>108908.86579999999</v>
      </c>
      <c r="F46" s="29">
        <f>F51+F56+F61+F66</f>
        <v>48481.509000000005</v>
      </c>
      <c r="G46" s="48">
        <f>F46/D46</f>
        <v>0.43857908786038685</v>
      </c>
      <c r="H46" s="211"/>
      <c r="I46" s="43" t="s">
        <v>138</v>
      </c>
      <c r="J46" s="41">
        <f>COUNTIF($J$50:$J$69,"да")</f>
        <v>0</v>
      </c>
      <c r="K46" s="230"/>
      <c r="L46" s="212"/>
      <c r="M46" s="230"/>
    </row>
    <row r="47" spans="1:13" ht="34.5" customHeight="1" x14ac:dyDescent="0.25">
      <c r="A47" s="275"/>
      <c r="B47" s="244"/>
      <c r="C47" s="40" t="s">
        <v>139</v>
      </c>
      <c r="D47" s="29">
        <f t="shared" ref="D47:F49" si="49">D52+D57+D62+D67</f>
        <v>0</v>
      </c>
      <c r="E47" s="29">
        <f t="shared" si="49"/>
        <v>0</v>
      </c>
      <c r="F47" s="29">
        <f t="shared" si="49"/>
        <v>0</v>
      </c>
      <c r="G47" s="48">
        <v>0</v>
      </c>
      <c r="H47" s="211"/>
      <c r="I47" s="43" t="s">
        <v>140</v>
      </c>
      <c r="J47" s="66">
        <f>COUNTIF($J$50:$J$69,"частично")</f>
        <v>3</v>
      </c>
      <c r="K47" s="230"/>
      <c r="L47" s="212"/>
      <c r="M47" s="230"/>
    </row>
    <row r="48" spans="1:13" ht="25.5" customHeight="1" x14ac:dyDescent="0.25">
      <c r="A48" s="275"/>
      <c r="B48" s="244"/>
      <c r="C48" s="40" t="s">
        <v>141</v>
      </c>
      <c r="D48" s="29">
        <f t="shared" si="49"/>
        <v>0</v>
      </c>
      <c r="E48" s="29">
        <f t="shared" si="49"/>
        <v>0</v>
      </c>
      <c r="F48" s="29">
        <f t="shared" si="49"/>
        <v>0</v>
      </c>
      <c r="G48" s="48">
        <v>0</v>
      </c>
      <c r="H48" s="211"/>
      <c r="I48" s="43" t="s">
        <v>142</v>
      </c>
      <c r="J48" s="66">
        <f>COUNTIF($J$50:$J$69,"нет")</f>
        <v>1</v>
      </c>
      <c r="K48" s="230"/>
      <c r="L48" s="212"/>
      <c r="M48" s="230"/>
    </row>
    <row r="49" spans="1:14" ht="28.5" customHeight="1" x14ac:dyDescent="0.25">
      <c r="A49" s="276"/>
      <c r="B49" s="245"/>
      <c r="C49" s="40" t="s">
        <v>143</v>
      </c>
      <c r="D49" s="29">
        <f t="shared" si="49"/>
        <v>0</v>
      </c>
      <c r="E49" s="29">
        <f t="shared" si="49"/>
        <v>0</v>
      </c>
      <c r="F49" s="29">
        <f t="shared" si="49"/>
        <v>0</v>
      </c>
      <c r="G49" s="48">
        <v>0</v>
      </c>
      <c r="H49" s="211"/>
      <c r="I49" s="43" t="s">
        <v>144</v>
      </c>
      <c r="J49" s="11">
        <f>(J46+0.5*J47)/J45</f>
        <v>0.375</v>
      </c>
      <c r="K49" s="230"/>
      <c r="L49" s="212"/>
      <c r="M49" s="230"/>
    </row>
    <row r="50" spans="1:14" ht="24.75" customHeight="1" x14ac:dyDescent="0.25">
      <c r="A50" s="111" t="s">
        <v>11</v>
      </c>
      <c r="B50" s="172" t="s">
        <v>12</v>
      </c>
      <c r="C50" s="22" t="s">
        <v>136</v>
      </c>
      <c r="D50" s="27">
        <f>SUM(D51:D54)</f>
        <v>108561.3268</v>
      </c>
      <c r="E50" s="27">
        <f t="shared" ref="E50" si="50">SUM(E51:E54)</f>
        <v>108561.3268</v>
      </c>
      <c r="F50" s="27">
        <f t="shared" ref="F50" si="51">SUM(F51:F54)</f>
        <v>48133.97</v>
      </c>
      <c r="G50" s="46">
        <f>F50/D50</f>
        <v>0.44338045065234044</v>
      </c>
      <c r="H50" s="144" t="s">
        <v>193</v>
      </c>
      <c r="I50" s="174" t="s">
        <v>290</v>
      </c>
      <c r="J50" s="123" t="s">
        <v>291</v>
      </c>
      <c r="K50" s="105" t="s">
        <v>146</v>
      </c>
      <c r="L50" s="126" t="s">
        <v>292</v>
      </c>
      <c r="M50" s="153">
        <v>809</v>
      </c>
      <c r="N50" s="79">
        <v>3110160050</v>
      </c>
    </row>
    <row r="51" spans="1:14" ht="23.25" customHeight="1" x14ac:dyDescent="0.25">
      <c r="A51" s="112"/>
      <c r="B51" s="173"/>
      <c r="C51" s="37" t="s">
        <v>137</v>
      </c>
      <c r="D51" s="60">
        <v>108561.3268</v>
      </c>
      <c r="E51" s="25">
        <v>108561.3268</v>
      </c>
      <c r="F51" s="25">
        <v>48133.97</v>
      </c>
      <c r="G51" s="7">
        <f>F51/D51</f>
        <v>0.44338045065234044</v>
      </c>
      <c r="H51" s="145"/>
      <c r="I51" s="175"/>
      <c r="J51" s="124"/>
      <c r="K51" s="105"/>
      <c r="L51" s="126"/>
      <c r="M51" s="153"/>
    </row>
    <row r="52" spans="1:14" ht="25.5" customHeight="1" x14ac:dyDescent="0.25">
      <c r="A52" s="112"/>
      <c r="B52" s="173"/>
      <c r="C52" s="37" t="s">
        <v>139</v>
      </c>
      <c r="D52" s="60">
        <v>0</v>
      </c>
      <c r="E52" s="25">
        <v>0</v>
      </c>
      <c r="F52" s="25">
        <v>0</v>
      </c>
      <c r="G52" s="7">
        <v>0</v>
      </c>
      <c r="H52" s="145"/>
      <c r="I52" s="175"/>
      <c r="J52" s="124"/>
      <c r="K52" s="105"/>
      <c r="L52" s="126"/>
      <c r="M52" s="153"/>
    </row>
    <row r="53" spans="1:14" ht="22.5" customHeight="1" x14ac:dyDescent="0.25">
      <c r="A53" s="112"/>
      <c r="B53" s="173"/>
      <c r="C53" s="37" t="s">
        <v>141</v>
      </c>
      <c r="D53" s="60">
        <v>0</v>
      </c>
      <c r="E53" s="25">
        <v>0</v>
      </c>
      <c r="F53" s="25">
        <v>0</v>
      </c>
      <c r="G53" s="7">
        <v>0</v>
      </c>
      <c r="H53" s="145"/>
      <c r="I53" s="175"/>
      <c r="J53" s="124"/>
      <c r="K53" s="105"/>
      <c r="L53" s="126"/>
      <c r="M53" s="153"/>
    </row>
    <row r="54" spans="1:14" ht="27" customHeight="1" x14ac:dyDescent="0.25">
      <c r="A54" s="113"/>
      <c r="B54" s="255"/>
      <c r="C54" s="37" t="s">
        <v>143</v>
      </c>
      <c r="D54" s="60">
        <v>0</v>
      </c>
      <c r="E54" s="25">
        <v>0</v>
      </c>
      <c r="F54" s="25">
        <v>0</v>
      </c>
      <c r="G54" s="3">
        <v>0</v>
      </c>
      <c r="H54" s="146"/>
      <c r="I54" s="176"/>
      <c r="J54" s="125"/>
      <c r="K54" s="105"/>
      <c r="L54" s="126"/>
      <c r="M54" s="153"/>
    </row>
    <row r="55" spans="1:14" ht="21.75" customHeight="1" x14ac:dyDescent="0.25">
      <c r="A55" s="111" t="s">
        <v>13</v>
      </c>
      <c r="B55" s="172" t="s">
        <v>14</v>
      </c>
      <c r="C55" s="22" t="s">
        <v>136</v>
      </c>
      <c r="D55" s="61">
        <f>SUM(D56:D59)</f>
        <v>144.9</v>
      </c>
      <c r="E55" s="27">
        <f t="shared" ref="E55" si="52">SUM(E56:E59)</f>
        <v>69.668999999999997</v>
      </c>
      <c r="F55" s="27">
        <f t="shared" ref="F55" si="53">SUM(F56:F59)</f>
        <v>69.668999999999997</v>
      </c>
      <c r="G55" s="46">
        <f>F55/D55</f>
        <v>0.48080745341614906</v>
      </c>
      <c r="H55" s="117" t="s">
        <v>203</v>
      </c>
      <c r="I55" s="174" t="s">
        <v>369</v>
      </c>
      <c r="J55" s="163" t="s">
        <v>291</v>
      </c>
      <c r="K55" s="105" t="s">
        <v>3</v>
      </c>
      <c r="L55" s="106" t="s">
        <v>293</v>
      </c>
      <c r="M55" s="127">
        <v>809</v>
      </c>
      <c r="N55" s="79">
        <v>3110129990</v>
      </c>
    </row>
    <row r="56" spans="1:14" ht="21.75" customHeight="1" x14ac:dyDescent="0.25">
      <c r="A56" s="112"/>
      <c r="B56" s="173"/>
      <c r="C56" s="37" t="s">
        <v>137</v>
      </c>
      <c r="D56" s="60">
        <v>144.9</v>
      </c>
      <c r="E56" s="25">
        <v>69.668999999999997</v>
      </c>
      <c r="F56" s="25">
        <v>69.668999999999997</v>
      </c>
      <c r="G56" s="7">
        <f>F56/D56</f>
        <v>0.48080745341614906</v>
      </c>
      <c r="H56" s="118"/>
      <c r="I56" s="175"/>
      <c r="J56" s="164"/>
      <c r="K56" s="105"/>
      <c r="L56" s="263"/>
      <c r="M56" s="128"/>
    </row>
    <row r="57" spans="1:14" ht="21" customHeight="1" x14ac:dyDescent="0.25">
      <c r="A57" s="112"/>
      <c r="B57" s="173"/>
      <c r="C57" s="37" t="s">
        <v>139</v>
      </c>
      <c r="D57" s="60">
        <v>0</v>
      </c>
      <c r="E57" s="25">
        <v>0</v>
      </c>
      <c r="F57" s="25">
        <v>0</v>
      </c>
      <c r="G57" s="3">
        <v>0</v>
      </c>
      <c r="H57" s="118"/>
      <c r="I57" s="175"/>
      <c r="J57" s="164"/>
      <c r="K57" s="105"/>
      <c r="L57" s="263"/>
      <c r="M57" s="128"/>
    </row>
    <row r="58" spans="1:14" ht="18.75" customHeight="1" x14ac:dyDescent="0.25">
      <c r="A58" s="112"/>
      <c r="B58" s="173"/>
      <c r="C58" s="37" t="s">
        <v>141</v>
      </c>
      <c r="D58" s="60">
        <v>0</v>
      </c>
      <c r="E58" s="25">
        <v>0</v>
      </c>
      <c r="F58" s="25">
        <v>0</v>
      </c>
      <c r="G58" s="3">
        <v>0</v>
      </c>
      <c r="H58" s="118"/>
      <c r="I58" s="175"/>
      <c r="J58" s="164"/>
      <c r="K58" s="105"/>
      <c r="L58" s="263"/>
      <c r="M58" s="128"/>
    </row>
    <row r="59" spans="1:14" ht="18" customHeight="1" x14ac:dyDescent="0.25">
      <c r="A59" s="113"/>
      <c r="B59" s="255"/>
      <c r="C59" s="37" t="s">
        <v>143</v>
      </c>
      <c r="D59" s="60">
        <v>0</v>
      </c>
      <c r="E59" s="25">
        <v>0</v>
      </c>
      <c r="F59" s="25">
        <v>0</v>
      </c>
      <c r="G59" s="3">
        <v>0</v>
      </c>
      <c r="H59" s="119"/>
      <c r="I59" s="176"/>
      <c r="J59" s="165"/>
      <c r="K59" s="105"/>
      <c r="L59" s="263"/>
      <c r="M59" s="129"/>
    </row>
    <row r="60" spans="1:14" ht="15" customHeight="1" x14ac:dyDescent="0.25">
      <c r="A60" s="111" t="s">
        <v>15</v>
      </c>
      <c r="B60" s="108" t="s">
        <v>16</v>
      </c>
      <c r="C60" s="22" t="s">
        <v>136</v>
      </c>
      <c r="D60" s="61">
        <f>SUM(D61:D64)</f>
        <v>1500</v>
      </c>
      <c r="E60" s="27">
        <f t="shared" ref="E60" si="54">SUM(E61:E64)</f>
        <v>0</v>
      </c>
      <c r="F60" s="27">
        <f t="shared" ref="F60" si="55">SUM(F61:F64)</f>
        <v>0</v>
      </c>
      <c r="G60" s="46">
        <f>F60/D60</f>
        <v>0</v>
      </c>
      <c r="H60" s="117" t="s">
        <v>147</v>
      </c>
      <c r="I60" s="174" t="s">
        <v>294</v>
      </c>
      <c r="J60" s="123" t="s">
        <v>296</v>
      </c>
      <c r="K60" s="153" t="s">
        <v>6</v>
      </c>
      <c r="L60" s="126" t="s">
        <v>295</v>
      </c>
      <c r="M60" s="127">
        <v>845</v>
      </c>
    </row>
    <row r="61" spans="1:14" x14ac:dyDescent="0.25">
      <c r="A61" s="112"/>
      <c r="B61" s="109"/>
      <c r="C61" s="37" t="s">
        <v>137</v>
      </c>
      <c r="D61" s="60">
        <v>1500</v>
      </c>
      <c r="E61" s="25">
        <v>0</v>
      </c>
      <c r="F61" s="25">
        <v>0</v>
      </c>
      <c r="G61" s="7">
        <v>0</v>
      </c>
      <c r="H61" s="118"/>
      <c r="I61" s="175"/>
      <c r="J61" s="124"/>
      <c r="K61" s="153"/>
      <c r="L61" s="126"/>
      <c r="M61" s="128"/>
    </row>
    <row r="62" spans="1:14" x14ac:dyDescent="0.25">
      <c r="A62" s="112"/>
      <c r="B62" s="109"/>
      <c r="C62" s="37" t="s">
        <v>139</v>
      </c>
      <c r="D62" s="60">
        <v>0</v>
      </c>
      <c r="E62" s="25">
        <v>0</v>
      </c>
      <c r="F62" s="25">
        <v>0</v>
      </c>
      <c r="G62" s="7">
        <v>0</v>
      </c>
      <c r="H62" s="118"/>
      <c r="I62" s="175"/>
      <c r="J62" s="124"/>
      <c r="K62" s="153"/>
      <c r="L62" s="126"/>
      <c r="M62" s="128"/>
    </row>
    <row r="63" spans="1:14" x14ac:dyDescent="0.25">
      <c r="A63" s="112"/>
      <c r="B63" s="109"/>
      <c r="C63" s="37" t="s">
        <v>141</v>
      </c>
      <c r="D63" s="60">
        <v>0</v>
      </c>
      <c r="E63" s="25">
        <v>0</v>
      </c>
      <c r="F63" s="25">
        <v>0</v>
      </c>
      <c r="G63" s="7">
        <v>0</v>
      </c>
      <c r="H63" s="118"/>
      <c r="I63" s="175"/>
      <c r="J63" s="124"/>
      <c r="K63" s="153"/>
      <c r="L63" s="126"/>
      <c r="M63" s="128"/>
    </row>
    <row r="64" spans="1:14" x14ac:dyDescent="0.25">
      <c r="A64" s="113"/>
      <c r="B64" s="110"/>
      <c r="C64" s="37" t="s">
        <v>143</v>
      </c>
      <c r="D64" s="60">
        <v>0</v>
      </c>
      <c r="E64" s="25">
        <v>0</v>
      </c>
      <c r="F64" s="25">
        <v>0</v>
      </c>
      <c r="G64" s="7">
        <v>0</v>
      </c>
      <c r="H64" s="119"/>
      <c r="I64" s="176"/>
      <c r="J64" s="125"/>
      <c r="K64" s="153"/>
      <c r="L64" s="126"/>
      <c r="M64" s="129"/>
    </row>
    <row r="65" spans="1:14" ht="15" customHeight="1" x14ac:dyDescent="0.25">
      <c r="A65" s="111" t="s">
        <v>17</v>
      </c>
      <c r="B65" s="172" t="s">
        <v>18</v>
      </c>
      <c r="C65" s="22" t="s">
        <v>136</v>
      </c>
      <c r="D65" s="61">
        <f>SUM(D66:D69)</f>
        <v>336</v>
      </c>
      <c r="E65" s="27">
        <f t="shared" ref="E65" si="56">SUM(E66:E69)</f>
        <v>277.87</v>
      </c>
      <c r="F65" s="27">
        <f t="shared" ref="F65" si="57">SUM(F66:F69)</f>
        <v>277.87</v>
      </c>
      <c r="G65" s="46">
        <f>F65/D65</f>
        <v>0.8269940476190476</v>
      </c>
      <c r="H65" s="117" t="s">
        <v>148</v>
      </c>
      <c r="I65" s="174" t="s">
        <v>297</v>
      </c>
      <c r="J65" s="123" t="s">
        <v>291</v>
      </c>
      <c r="K65" s="153" t="s">
        <v>6</v>
      </c>
      <c r="L65" s="126" t="s">
        <v>298</v>
      </c>
      <c r="M65" s="127">
        <v>845</v>
      </c>
    </row>
    <row r="66" spans="1:14" x14ac:dyDescent="0.25">
      <c r="A66" s="112"/>
      <c r="B66" s="173"/>
      <c r="C66" s="37" t="s">
        <v>137</v>
      </c>
      <c r="D66" s="60">
        <v>336</v>
      </c>
      <c r="E66" s="25">
        <v>277.87</v>
      </c>
      <c r="F66" s="25">
        <v>277.87</v>
      </c>
      <c r="G66" s="7">
        <f>F66/D66</f>
        <v>0.8269940476190476</v>
      </c>
      <c r="H66" s="118"/>
      <c r="I66" s="175"/>
      <c r="J66" s="124"/>
      <c r="K66" s="153"/>
      <c r="L66" s="126"/>
      <c r="M66" s="128"/>
    </row>
    <row r="67" spans="1:14" x14ac:dyDescent="0.25">
      <c r="A67" s="112"/>
      <c r="B67" s="173"/>
      <c r="C67" s="37" t="s">
        <v>139</v>
      </c>
      <c r="D67" s="60">
        <v>0</v>
      </c>
      <c r="E67" s="25">
        <v>0</v>
      </c>
      <c r="F67" s="25">
        <v>0</v>
      </c>
      <c r="G67" s="7">
        <v>0</v>
      </c>
      <c r="H67" s="118"/>
      <c r="I67" s="175"/>
      <c r="J67" s="124"/>
      <c r="K67" s="153"/>
      <c r="L67" s="126"/>
      <c r="M67" s="128"/>
    </row>
    <row r="68" spans="1:14" x14ac:dyDescent="0.25">
      <c r="A68" s="112"/>
      <c r="B68" s="173"/>
      <c r="C68" s="37" t="s">
        <v>141</v>
      </c>
      <c r="D68" s="60">
        <v>0</v>
      </c>
      <c r="E68" s="25">
        <v>0</v>
      </c>
      <c r="F68" s="25">
        <v>0</v>
      </c>
      <c r="G68" s="7">
        <v>0</v>
      </c>
      <c r="H68" s="118"/>
      <c r="I68" s="175"/>
      <c r="J68" s="124"/>
      <c r="K68" s="153"/>
      <c r="L68" s="126"/>
      <c r="M68" s="128"/>
    </row>
    <row r="69" spans="1:14" x14ac:dyDescent="0.25">
      <c r="A69" s="113"/>
      <c r="B69" s="255"/>
      <c r="C69" s="37" t="s">
        <v>143</v>
      </c>
      <c r="D69" s="60">
        <v>0</v>
      </c>
      <c r="E69" s="25">
        <v>0</v>
      </c>
      <c r="F69" s="25">
        <v>0</v>
      </c>
      <c r="G69" s="7">
        <v>0</v>
      </c>
      <c r="H69" s="119"/>
      <c r="I69" s="176"/>
      <c r="J69" s="125"/>
      <c r="K69" s="153"/>
      <c r="L69" s="126"/>
      <c r="M69" s="129"/>
    </row>
    <row r="70" spans="1:14" ht="31.5" customHeight="1" x14ac:dyDescent="0.25">
      <c r="A70" s="274" t="s">
        <v>19</v>
      </c>
      <c r="B70" s="243" t="s">
        <v>205</v>
      </c>
      <c r="C70" s="42" t="s">
        <v>136</v>
      </c>
      <c r="D70" s="30">
        <f>SUM(D71:D74)</f>
        <v>15696.598120000001</v>
      </c>
      <c r="E70" s="30">
        <f t="shared" ref="E70" si="58">SUM(E71:E74)</f>
        <v>15696.598120000001</v>
      </c>
      <c r="F70" s="30">
        <f t="shared" ref="F70" si="59">SUM(F71:F74)</f>
        <v>9751.61</v>
      </c>
      <c r="G70" s="49">
        <f>F70/D70</f>
        <v>0.6212562700178248</v>
      </c>
      <c r="H70" s="260" t="s">
        <v>204</v>
      </c>
      <c r="I70" s="35" t="s">
        <v>179</v>
      </c>
      <c r="J70" s="44">
        <f>SUM(J71:J73)</f>
        <v>1</v>
      </c>
      <c r="K70" s="161" t="s">
        <v>195</v>
      </c>
      <c r="L70" s="191"/>
      <c r="M70" s="169">
        <v>809</v>
      </c>
    </row>
    <row r="71" spans="1:14" ht="22.5" customHeight="1" x14ac:dyDescent="0.25">
      <c r="A71" s="275"/>
      <c r="B71" s="244"/>
      <c r="C71" s="42" t="s">
        <v>137</v>
      </c>
      <c r="D71" s="30">
        <f>D76</f>
        <v>15696.598120000001</v>
      </c>
      <c r="E71" s="30">
        <f t="shared" ref="E71:F71" si="60">E76</f>
        <v>15696.598120000001</v>
      </c>
      <c r="F71" s="30">
        <f t="shared" si="60"/>
        <v>9751.61</v>
      </c>
      <c r="G71" s="49">
        <f>F71/D71</f>
        <v>0.6212562700178248</v>
      </c>
      <c r="H71" s="261"/>
      <c r="I71" s="35" t="s">
        <v>138</v>
      </c>
      <c r="J71" s="44">
        <f>COUNTIF($J$75,"да")</f>
        <v>0</v>
      </c>
      <c r="K71" s="161"/>
      <c r="L71" s="192"/>
      <c r="M71" s="170"/>
    </row>
    <row r="72" spans="1:14" ht="25.5" customHeight="1" x14ac:dyDescent="0.25">
      <c r="A72" s="275"/>
      <c r="B72" s="244"/>
      <c r="C72" s="42" t="s">
        <v>139</v>
      </c>
      <c r="D72" s="30">
        <f t="shared" ref="D72:D74" si="61">D77</f>
        <v>0</v>
      </c>
      <c r="E72" s="30">
        <f t="shared" ref="E72:F72" si="62">E77</f>
        <v>0</v>
      </c>
      <c r="F72" s="30">
        <f t="shared" si="62"/>
        <v>0</v>
      </c>
      <c r="G72" s="50">
        <v>0</v>
      </c>
      <c r="H72" s="261"/>
      <c r="I72" s="35" t="s">
        <v>140</v>
      </c>
      <c r="J72" s="82">
        <f>COUNTIF($J$75,"частично")</f>
        <v>1</v>
      </c>
      <c r="K72" s="161"/>
      <c r="L72" s="192"/>
      <c r="M72" s="170"/>
    </row>
    <row r="73" spans="1:14" ht="25.5" customHeight="1" x14ac:dyDescent="0.25">
      <c r="A73" s="275"/>
      <c r="B73" s="244"/>
      <c r="C73" s="42" t="s">
        <v>141</v>
      </c>
      <c r="D73" s="30">
        <f t="shared" si="61"/>
        <v>0</v>
      </c>
      <c r="E73" s="30">
        <f t="shared" ref="E73:F73" si="63">E78</f>
        <v>0</v>
      </c>
      <c r="F73" s="30">
        <f t="shared" si="63"/>
        <v>0</v>
      </c>
      <c r="G73" s="50">
        <v>0</v>
      </c>
      <c r="H73" s="261"/>
      <c r="I73" s="35" t="s">
        <v>142</v>
      </c>
      <c r="J73" s="82">
        <f>COUNTIF($J$75,"нет")</f>
        <v>0</v>
      </c>
      <c r="K73" s="161"/>
      <c r="L73" s="192"/>
      <c r="M73" s="170"/>
    </row>
    <row r="74" spans="1:14" ht="24.75" customHeight="1" x14ac:dyDescent="0.25">
      <c r="A74" s="276"/>
      <c r="B74" s="245"/>
      <c r="C74" s="42" t="s">
        <v>143</v>
      </c>
      <c r="D74" s="30">
        <f t="shared" si="61"/>
        <v>0</v>
      </c>
      <c r="E74" s="30">
        <f t="shared" ref="E74:F74" si="64">E79</f>
        <v>0</v>
      </c>
      <c r="F74" s="30">
        <f t="shared" si="64"/>
        <v>0</v>
      </c>
      <c r="G74" s="50">
        <v>0</v>
      </c>
      <c r="H74" s="262"/>
      <c r="I74" s="35" t="s">
        <v>144</v>
      </c>
      <c r="J74" s="13">
        <f>(J71+0.5*J72)/J70</f>
        <v>0.5</v>
      </c>
      <c r="K74" s="161"/>
      <c r="L74" s="193"/>
      <c r="M74" s="171"/>
    </row>
    <row r="75" spans="1:14" ht="19.5" customHeight="1" x14ac:dyDescent="0.25">
      <c r="A75" s="111" t="s">
        <v>20</v>
      </c>
      <c r="B75" s="172" t="s">
        <v>206</v>
      </c>
      <c r="C75" s="22" t="s">
        <v>136</v>
      </c>
      <c r="D75" s="27">
        <f>SUM(D76:D79)</f>
        <v>15696.598120000001</v>
      </c>
      <c r="E75" s="27">
        <f t="shared" ref="E75" si="65">SUM(E76:E79)</f>
        <v>15696.598120000001</v>
      </c>
      <c r="F75" s="27">
        <f t="shared" ref="F75" si="66">SUM(F76:F79)</f>
        <v>9751.61</v>
      </c>
      <c r="G75" s="46">
        <f>F75/D75</f>
        <v>0.6212562700178248</v>
      </c>
      <c r="H75" s="117" t="s">
        <v>196</v>
      </c>
      <c r="I75" s="117" t="s">
        <v>299</v>
      </c>
      <c r="J75" s="123" t="s">
        <v>291</v>
      </c>
      <c r="K75" s="105" t="s">
        <v>195</v>
      </c>
      <c r="L75" s="106" t="s">
        <v>292</v>
      </c>
      <c r="M75" s="127">
        <v>809</v>
      </c>
      <c r="N75" s="79">
        <v>3110260090</v>
      </c>
    </row>
    <row r="76" spans="1:14" ht="19.5" customHeight="1" x14ac:dyDescent="0.25">
      <c r="A76" s="112"/>
      <c r="B76" s="173"/>
      <c r="C76" s="37" t="s">
        <v>137</v>
      </c>
      <c r="D76" s="60">
        <v>15696.598120000001</v>
      </c>
      <c r="E76" s="60">
        <v>15696.598120000001</v>
      </c>
      <c r="F76" s="60">
        <v>9751.61</v>
      </c>
      <c r="G76" s="7">
        <f>F76/D76</f>
        <v>0.6212562700178248</v>
      </c>
      <c r="H76" s="118"/>
      <c r="I76" s="118"/>
      <c r="J76" s="124"/>
      <c r="K76" s="105"/>
      <c r="L76" s="106"/>
      <c r="M76" s="128"/>
    </row>
    <row r="77" spans="1:14" ht="19.5" customHeight="1" x14ac:dyDescent="0.25">
      <c r="A77" s="112"/>
      <c r="B77" s="173"/>
      <c r="C77" s="37" t="s">
        <v>139</v>
      </c>
      <c r="D77" s="25">
        <v>0</v>
      </c>
      <c r="E77" s="25">
        <v>0</v>
      </c>
      <c r="F77" s="25">
        <v>0</v>
      </c>
      <c r="G77" s="7">
        <v>0</v>
      </c>
      <c r="H77" s="118"/>
      <c r="I77" s="118"/>
      <c r="J77" s="124"/>
      <c r="K77" s="105"/>
      <c r="L77" s="106"/>
      <c r="M77" s="128"/>
    </row>
    <row r="78" spans="1:14" ht="19.5" customHeight="1" x14ac:dyDescent="0.25">
      <c r="A78" s="112"/>
      <c r="B78" s="173"/>
      <c r="C78" s="37" t="s">
        <v>141</v>
      </c>
      <c r="D78" s="25">
        <v>0</v>
      </c>
      <c r="E78" s="25">
        <v>0</v>
      </c>
      <c r="F78" s="25">
        <v>0</v>
      </c>
      <c r="G78" s="7">
        <v>0</v>
      </c>
      <c r="H78" s="118"/>
      <c r="I78" s="118"/>
      <c r="J78" s="124"/>
      <c r="K78" s="105"/>
      <c r="L78" s="106"/>
      <c r="M78" s="128"/>
    </row>
    <row r="79" spans="1:14" ht="19.5" customHeight="1" x14ac:dyDescent="0.25">
      <c r="A79" s="113"/>
      <c r="B79" s="255"/>
      <c r="C79" s="37" t="s">
        <v>143</v>
      </c>
      <c r="D79" s="25">
        <v>0</v>
      </c>
      <c r="E79" s="25">
        <v>0</v>
      </c>
      <c r="F79" s="25">
        <v>0</v>
      </c>
      <c r="G79" s="7">
        <v>0</v>
      </c>
      <c r="H79" s="119"/>
      <c r="I79" s="119"/>
      <c r="J79" s="125"/>
      <c r="K79" s="105"/>
      <c r="L79" s="106"/>
      <c r="M79" s="129"/>
    </row>
    <row r="80" spans="1:14" x14ac:dyDescent="0.25">
      <c r="A80" s="274" t="s">
        <v>207</v>
      </c>
      <c r="B80" s="243" t="s">
        <v>208</v>
      </c>
      <c r="C80" s="42" t="s">
        <v>136</v>
      </c>
      <c r="D80" s="30">
        <f>SUM(D81:D84)</f>
        <v>5911.0892700000004</v>
      </c>
      <c r="E80" s="30">
        <f t="shared" ref="E80" si="67">SUM(E81:E84)</f>
        <v>5911.0892700000004</v>
      </c>
      <c r="F80" s="30">
        <f t="shared" ref="F80" si="68">SUM(F81:F84)</f>
        <v>2822.8490000000002</v>
      </c>
      <c r="G80" s="49">
        <f>F80/D80</f>
        <v>0.47755140737368695</v>
      </c>
      <c r="H80" s="234" t="s">
        <v>209</v>
      </c>
      <c r="I80" s="35" t="s">
        <v>179</v>
      </c>
      <c r="J80" s="44">
        <f>SUM(J81:J83)</f>
        <v>1</v>
      </c>
      <c r="K80" s="162" t="s">
        <v>210</v>
      </c>
      <c r="L80" s="191"/>
      <c r="M80" s="169">
        <v>809</v>
      </c>
    </row>
    <row r="81" spans="1:14" x14ac:dyDescent="0.25">
      <c r="A81" s="275"/>
      <c r="B81" s="244"/>
      <c r="C81" s="42" t="s">
        <v>137</v>
      </c>
      <c r="D81" s="30">
        <f>D86</f>
        <v>5911.0892700000004</v>
      </c>
      <c r="E81" s="30">
        <f t="shared" ref="E81:F81" si="69">E86</f>
        <v>5911.0892700000004</v>
      </c>
      <c r="F81" s="30">
        <f t="shared" si="69"/>
        <v>2822.8490000000002</v>
      </c>
      <c r="G81" s="49">
        <f>F81/D81</f>
        <v>0.47755140737368695</v>
      </c>
      <c r="H81" s="253"/>
      <c r="I81" s="35" t="s">
        <v>138</v>
      </c>
      <c r="J81" s="44">
        <f>COUNTIF($J$85:$J$89,"да")</f>
        <v>0</v>
      </c>
      <c r="K81" s="162"/>
      <c r="L81" s="192"/>
      <c r="M81" s="170"/>
    </row>
    <row r="82" spans="1:14" ht="16.5" customHeight="1" x14ac:dyDescent="0.25">
      <c r="A82" s="275"/>
      <c r="B82" s="244"/>
      <c r="C82" s="42" t="s">
        <v>139</v>
      </c>
      <c r="D82" s="30">
        <f t="shared" ref="D82:F84" si="70">D87</f>
        <v>0</v>
      </c>
      <c r="E82" s="30">
        <f t="shared" si="70"/>
        <v>0</v>
      </c>
      <c r="F82" s="30">
        <f t="shared" si="70"/>
        <v>0</v>
      </c>
      <c r="G82" s="50">
        <v>0</v>
      </c>
      <c r="H82" s="253"/>
      <c r="I82" s="35" t="s">
        <v>140</v>
      </c>
      <c r="J82" s="82">
        <f>COUNTIF($J$85:$J$89,"частично")</f>
        <v>1</v>
      </c>
      <c r="K82" s="162"/>
      <c r="L82" s="192"/>
      <c r="M82" s="170"/>
    </row>
    <row r="83" spans="1:14" x14ac:dyDescent="0.25">
      <c r="A83" s="275"/>
      <c r="B83" s="244"/>
      <c r="C83" s="42" t="s">
        <v>141</v>
      </c>
      <c r="D83" s="30">
        <f t="shared" si="70"/>
        <v>0</v>
      </c>
      <c r="E83" s="30">
        <f t="shared" si="70"/>
        <v>0</v>
      </c>
      <c r="F83" s="30">
        <f t="shared" si="70"/>
        <v>0</v>
      </c>
      <c r="G83" s="50">
        <v>0</v>
      </c>
      <c r="H83" s="253"/>
      <c r="I83" s="35" t="s">
        <v>142</v>
      </c>
      <c r="J83" s="82">
        <f>COUNTIF($J$85:$J$89,"нет")</f>
        <v>0</v>
      </c>
      <c r="K83" s="162"/>
      <c r="L83" s="192"/>
      <c r="M83" s="170"/>
    </row>
    <row r="84" spans="1:14" x14ac:dyDescent="0.25">
      <c r="A84" s="276"/>
      <c r="B84" s="245"/>
      <c r="C84" s="42" t="s">
        <v>143</v>
      </c>
      <c r="D84" s="30">
        <f t="shared" si="70"/>
        <v>0</v>
      </c>
      <c r="E84" s="30">
        <f t="shared" si="70"/>
        <v>0</v>
      </c>
      <c r="F84" s="30">
        <f t="shared" si="70"/>
        <v>0</v>
      </c>
      <c r="G84" s="50">
        <v>0</v>
      </c>
      <c r="H84" s="254"/>
      <c r="I84" s="35" t="s">
        <v>144</v>
      </c>
      <c r="J84" s="13">
        <f>(J81+0.5*J82)/J80</f>
        <v>0.5</v>
      </c>
      <c r="K84" s="162"/>
      <c r="L84" s="193"/>
      <c r="M84" s="171"/>
    </row>
    <row r="85" spans="1:14" x14ac:dyDescent="0.25">
      <c r="A85" s="111" t="s">
        <v>212</v>
      </c>
      <c r="B85" s="172" t="s">
        <v>211</v>
      </c>
      <c r="C85" s="22" t="s">
        <v>136</v>
      </c>
      <c r="D85" s="61">
        <f>SUM(D86:D89)</f>
        <v>5911.0892700000004</v>
      </c>
      <c r="E85" s="27">
        <f t="shared" ref="E85" si="71">SUM(E86:E89)</f>
        <v>5911.0892700000004</v>
      </c>
      <c r="F85" s="27">
        <f t="shared" ref="F85" si="72">SUM(F86:F89)</f>
        <v>2822.8490000000002</v>
      </c>
      <c r="G85" s="46">
        <f>F85/D85</f>
        <v>0.47755140737368695</v>
      </c>
      <c r="H85" s="117" t="s">
        <v>213</v>
      </c>
      <c r="I85" s="117" t="s">
        <v>354</v>
      </c>
      <c r="J85" s="123" t="s">
        <v>291</v>
      </c>
      <c r="K85" s="105" t="s">
        <v>210</v>
      </c>
      <c r="L85" s="126" t="s">
        <v>292</v>
      </c>
      <c r="M85" s="127">
        <v>809</v>
      </c>
    </row>
    <row r="86" spans="1:14" x14ac:dyDescent="0.25">
      <c r="A86" s="112"/>
      <c r="B86" s="173"/>
      <c r="C86" s="37" t="s">
        <v>137</v>
      </c>
      <c r="D86" s="60">
        <v>5911.0892700000004</v>
      </c>
      <c r="E86" s="25">
        <v>5911.0892700000004</v>
      </c>
      <c r="F86" s="60">
        <v>2822.8490000000002</v>
      </c>
      <c r="G86" s="7">
        <f t="shared" ref="G86" si="73">F86/D86</f>
        <v>0.47755140737368695</v>
      </c>
      <c r="H86" s="118"/>
      <c r="I86" s="118"/>
      <c r="J86" s="124"/>
      <c r="K86" s="105"/>
      <c r="L86" s="126"/>
      <c r="M86" s="128"/>
    </row>
    <row r="87" spans="1:14" x14ac:dyDescent="0.25">
      <c r="A87" s="112"/>
      <c r="B87" s="173"/>
      <c r="C87" s="37" t="s">
        <v>139</v>
      </c>
      <c r="D87" s="25">
        <v>0</v>
      </c>
      <c r="E87" s="25">
        <v>0</v>
      </c>
      <c r="F87" s="25">
        <v>0</v>
      </c>
      <c r="G87" s="7">
        <v>0</v>
      </c>
      <c r="H87" s="118"/>
      <c r="I87" s="118"/>
      <c r="J87" s="124"/>
      <c r="K87" s="105"/>
      <c r="L87" s="126"/>
      <c r="M87" s="128"/>
    </row>
    <row r="88" spans="1:14" x14ac:dyDescent="0.25">
      <c r="A88" s="112"/>
      <c r="B88" s="173"/>
      <c r="C88" s="37" t="s">
        <v>141</v>
      </c>
      <c r="D88" s="25">
        <v>0</v>
      </c>
      <c r="E88" s="25">
        <v>0</v>
      </c>
      <c r="F88" s="25">
        <v>0</v>
      </c>
      <c r="G88" s="7">
        <v>0</v>
      </c>
      <c r="H88" s="118"/>
      <c r="I88" s="118"/>
      <c r="J88" s="124"/>
      <c r="K88" s="105"/>
      <c r="L88" s="126"/>
      <c r="M88" s="128"/>
    </row>
    <row r="89" spans="1:14" x14ac:dyDescent="0.25">
      <c r="A89" s="113"/>
      <c r="B89" s="255"/>
      <c r="C89" s="37" t="s">
        <v>143</v>
      </c>
      <c r="D89" s="25">
        <v>0</v>
      </c>
      <c r="E89" s="25">
        <v>0</v>
      </c>
      <c r="F89" s="25">
        <v>0</v>
      </c>
      <c r="G89" s="7">
        <v>0</v>
      </c>
      <c r="H89" s="119"/>
      <c r="I89" s="119"/>
      <c r="J89" s="125"/>
      <c r="K89" s="105"/>
      <c r="L89" s="126"/>
      <c r="M89" s="129"/>
    </row>
    <row r="90" spans="1:14" s="70" customFormat="1" x14ac:dyDescent="0.25">
      <c r="A90" s="274" t="s">
        <v>214</v>
      </c>
      <c r="B90" s="243" t="s">
        <v>215</v>
      </c>
      <c r="C90" s="86" t="s">
        <v>136</v>
      </c>
      <c r="D90" s="30">
        <f>SUM(D91:D94)</f>
        <v>16616.971079999999</v>
      </c>
      <c r="E90" s="30">
        <f t="shared" ref="E90:F90" si="74">SUM(E91:E94)</f>
        <v>16616.971079999999</v>
      </c>
      <c r="F90" s="30">
        <f t="shared" si="74"/>
        <v>10587.555109999999</v>
      </c>
      <c r="G90" s="49">
        <f>F90/D90</f>
        <v>0.63715312851107153</v>
      </c>
      <c r="H90" s="234" t="s">
        <v>218</v>
      </c>
      <c r="I90" s="35" t="s">
        <v>179</v>
      </c>
      <c r="J90" s="87">
        <f>SUM(J91:J93)</f>
        <v>1</v>
      </c>
      <c r="K90" s="162" t="s">
        <v>220</v>
      </c>
      <c r="L90" s="191"/>
      <c r="M90" s="169">
        <v>809</v>
      </c>
      <c r="N90" s="79"/>
    </row>
    <row r="91" spans="1:14" s="70" customFormat="1" x14ac:dyDescent="0.25">
      <c r="A91" s="275"/>
      <c r="B91" s="244"/>
      <c r="C91" s="86" t="s">
        <v>137</v>
      </c>
      <c r="D91" s="30">
        <f>D96</f>
        <v>16616.971079999999</v>
      </c>
      <c r="E91" s="30">
        <f t="shared" ref="E91:F91" si="75">E96</f>
        <v>16616.971079999999</v>
      </c>
      <c r="F91" s="30">
        <f t="shared" si="75"/>
        <v>10587.555109999999</v>
      </c>
      <c r="G91" s="49">
        <f>F91/D91</f>
        <v>0.63715312851107153</v>
      </c>
      <c r="H91" s="253"/>
      <c r="I91" s="35" t="s">
        <v>138</v>
      </c>
      <c r="J91" s="87">
        <f>COUNTIF($J$95,"да")</f>
        <v>0</v>
      </c>
      <c r="K91" s="162"/>
      <c r="L91" s="192"/>
      <c r="M91" s="170"/>
      <c r="N91" s="79"/>
    </row>
    <row r="92" spans="1:14" s="70" customFormat="1" x14ac:dyDescent="0.25">
      <c r="A92" s="275"/>
      <c r="B92" s="244"/>
      <c r="C92" s="86" t="s">
        <v>139</v>
      </c>
      <c r="D92" s="30">
        <f t="shared" ref="D92:F94" si="76">D97</f>
        <v>0</v>
      </c>
      <c r="E92" s="30">
        <f t="shared" si="76"/>
        <v>0</v>
      </c>
      <c r="F92" s="30">
        <f t="shared" si="76"/>
        <v>0</v>
      </c>
      <c r="G92" s="50">
        <v>0</v>
      </c>
      <c r="H92" s="253"/>
      <c r="I92" s="35" t="s">
        <v>140</v>
      </c>
      <c r="J92" s="87">
        <f>COUNTIF($J$95,"частично")</f>
        <v>1</v>
      </c>
      <c r="K92" s="162"/>
      <c r="L92" s="192"/>
      <c r="M92" s="170"/>
      <c r="N92" s="79"/>
    </row>
    <row r="93" spans="1:14" s="70" customFormat="1" x14ac:dyDescent="0.25">
      <c r="A93" s="275"/>
      <c r="B93" s="244"/>
      <c r="C93" s="86" t="s">
        <v>141</v>
      </c>
      <c r="D93" s="30">
        <f t="shared" si="76"/>
        <v>0</v>
      </c>
      <c r="E93" s="30">
        <f t="shared" si="76"/>
        <v>0</v>
      </c>
      <c r="F93" s="30">
        <f t="shared" si="76"/>
        <v>0</v>
      </c>
      <c r="G93" s="50">
        <v>0</v>
      </c>
      <c r="H93" s="253"/>
      <c r="I93" s="35" t="s">
        <v>142</v>
      </c>
      <c r="J93" s="87">
        <f>COUNTIF($J$95,"нет")</f>
        <v>0</v>
      </c>
      <c r="K93" s="162"/>
      <c r="L93" s="192"/>
      <c r="M93" s="170"/>
      <c r="N93" s="79"/>
    </row>
    <row r="94" spans="1:14" s="70" customFormat="1" x14ac:dyDescent="0.25">
      <c r="A94" s="276"/>
      <c r="B94" s="245"/>
      <c r="C94" s="86" t="s">
        <v>143</v>
      </c>
      <c r="D94" s="30">
        <f t="shared" si="76"/>
        <v>0</v>
      </c>
      <c r="E94" s="30">
        <f t="shared" si="76"/>
        <v>0</v>
      </c>
      <c r="F94" s="30">
        <f t="shared" si="76"/>
        <v>0</v>
      </c>
      <c r="G94" s="50">
        <v>0</v>
      </c>
      <c r="H94" s="254"/>
      <c r="I94" s="35" t="s">
        <v>144</v>
      </c>
      <c r="J94" s="13">
        <f>(J91+0.5*J92)/J90</f>
        <v>0.5</v>
      </c>
      <c r="K94" s="162"/>
      <c r="L94" s="193"/>
      <c r="M94" s="171"/>
      <c r="N94" s="79"/>
    </row>
    <row r="95" spans="1:14" s="70" customFormat="1" x14ac:dyDescent="0.25">
      <c r="A95" s="111" t="s">
        <v>216</v>
      </c>
      <c r="B95" s="114" t="s">
        <v>217</v>
      </c>
      <c r="C95" s="22" t="s">
        <v>136</v>
      </c>
      <c r="D95" s="27">
        <f>SUM(D96:D99)</f>
        <v>16616.971079999999</v>
      </c>
      <c r="E95" s="27">
        <f t="shared" ref="E95:F95" si="77">SUM(E96:E99)</f>
        <v>16616.971079999999</v>
      </c>
      <c r="F95" s="27">
        <f t="shared" si="77"/>
        <v>10587.555109999999</v>
      </c>
      <c r="G95" s="46">
        <f>F95/D95</f>
        <v>0.63715312851107153</v>
      </c>
      <c r="H95" s="117" t="s">
        <v>219</v>
      </c>
      <c r="I95" s="144" t="s">
        <v>300</v>
      </c>
      <c r="J95" s="123" t="s">
        <v>291</v>
      </c>
      <c r="K95" s="105" t="s">
        <v>220</v>
      </c>
      <c r="L95" s="126" t="s">
        <v>301</v>
      </c>
      <c r="M95" s="127">
        <v>809</v>
      </c>
      <c r="N95" s="79"/>
    </row>
    <row r="96" spans="1:14" s="70" customFormat="1" x14ac:dyDescent="0.25">
      <c r="A96" s="112"/>
      <c r="B96" s="115"/>
      <c r="C96" s="85" t="s">
        <v>137</v>
      </c>
      <c r="D96" s="60">
        <v>16616.971079999999</v>
      </c>
      <c r="E96" s="25">
        <v>16616.971079999999</v>
      </c>
      <c r="F96" s="25">
        <v>10587.555109999999</v>
      </c>
      <c r="G96" s="7">
        <f>F96/D96</f>
        <v>0.63715312851107153</v>
      </c>
      <c r="H96" s="118"/>
      <c r="I96" s="145"/>
      <c r="J96" s="124"/>
      <c r="K96" s="105"/>
      <c r="L96" s="126"/>
      <c r="M96" s="128"/>
      <c r="N96" s="79"/>
    </row>
    <row r="97" spans="1:14" s="70" customFormat="1" x14ac:dyDescent="0.25">
      <c r="A97" s="112"/>
      <c r="B97" s="115"/>
      <c r="C97" s="85" t="s">
        <v>139</v>
      </c>
      <c r="D97" s="60">
        <v>0</v>
      </c>
      <c r="E97" s="25">
        <v>0</v>
      </c>
      <c r="F97" s="25">
        <v>0</v>
      </c>
      <c r="G97" s="7">
        <v>0</v>
      </c>
      <c r="H97" s="118"/>
      <c r="I97" s="145"/>
      <c r="J97" s="124"/>
      <c r="K97" s="105"/>
      <c r="L97" s="126"/>
      <c r="M97" s="128"/>
      <c r="N97" s="79"/>
    </row>
    <row r="98" spans="1:14" s="70" customFormat="1" x14ac:dyDescent="0.25">
      <c r="A98" s="112"/>
      <c r="B98" s="115"/>
      <c r="C98" s="85" t="s">
        <v>141</v>
      </c>
      <c r="D98" s="60">
        <v>0</v>
      </c>
      <c r="E98" s="25">
        <v>0</v>
      </c>
      <c r="F98" s="25">
        <v>0</v>
      </c>
      <c r="G98" s="7">
        <v>0</v>
      </c>
      <c r="H98" s="118"/>
      <c r="I98" s="145"/>
      <c r="J98" s="124"/>
      <c r="K98" s="105"/>
      <c r="L98" s="126"/>
      <c r="M98" s="128"/>
      <c r="N98" s="79"/>
    </row>
    <row r="99" spans="1:14" s="70" customFormat="1" ht="26.25" customHeight="1" x14ac:dyDescent="0.25">
      <c r="A99" s="113"/>
      <c r="B99" s="116"/>
      <c r="C99" s="85" t="s">
        <v>143</v>
      </c>
      <c r="D99" s="60">
        <v>0</v>
      </c>
      <c r="E99" s="25">
        <v>0</v>
      </c>
      <c r="F99" s="25">
        <v>0</v>
      </c>
      <c r="G99" s="7">
        <v>0</v>
      </c>
      <c r="H99" s="119"/>
      <c r="I99" s="146"/>
      <c r="J99" s="125"/>
      <c r="K99" s="105"/>
      <c r="L99" s="126"/>
      <c r="M99" s="129"/>
      <c r="N99" s="79"/>
    </row>
    <row r="100" spans="1:14" s="70" customFormat="1" x14ac:dyDescent="0.25">
      <c r="A100" s="202" t="s">
        <v>21</v>
      </c>
      <c r="B100" s="246" t="s">
        <v>22</v>
      </c>
      <c r="C100" s="88" t="s">
        <v>136</v>
      </c>
      <c r="D100" s="31">
        <f>SUM(D101:D104)</f>
        <v>0</v>
      </c>
      <c r="E100" s="31">
        <f t="shared" ref="E100:F100" si="78">SUM(E101:E104)</f>
        <v>0</v>
      </c>
      <c r="F100" s="31">
        <f t="shared" si="78"/>
        <v>0</v>
      </c>
      <c r="G100" s="52">
        <f>IFERROR(F100/D100,0)</f>
        <v>0</v>
      </c>
      <c r="H100" s="221" t="s">
        <v>165</v>
      </c>
      <c r="I100" s="91" t="s">
        <v>179</v>
      </c>
      <c r="J100" s="89" t="s">
        <v>303</v>
      </c>
      <c r="K100" s="216" t="s">
        <v>261</v>
      </c>
      <c r="L100" s="217"/>
      <c r="M100" s="216"/>
      <c r="N100" s="79"/>
    </row>
    <row r="101" spans="1:14" s="70" customFormat="1" x14ac:dyDescent="0.25">
      <c r="A101" s="203"/>
      <c r="B101" s="247"/>
      <c r="C101" s="88" t="s">
        <v>137</v>
      </c>
      <c r="D101" s="31">
        <f>D106</f>
        <v>0</v>
      </c>
      <c r="E101" s="31">
        <f t="shared" ref="E101:F101" si="79">E106</f>
        <v>0</v>
      </c>
      <c r="F101" s="31">
        <f t="shared" si="79"/>
        <v>0</v>
      </c>
      <c r="G101" s="52">
        <f t="shared" ref="G101:G114" si="80">IFERROR(F101/D101,0)</f>
        <v>0</v>
      </c>
      <c r="H101" s="221"/>
      <c r="I101" s="91" t="s">
        <v>138</v>
      </c>
      <c r="J101" s="89" t="s">
        <v>303</v>
      </c>
      <c r="K101" s="216"/>
      <c r="L101" s="217"/>
      <c r="M101" s="216"/>
      <c r="N101" s="79"/>
    </row>
    <row r="102" spans="1:14" s="70" customFormat="1" x14ac:dyDescent="0.25">
      <c r="A102" s="203"/>
      <c r="B102" s="247"/>
      <c r="C102" s="88" t="s">
        <v>139</v>
      </c>
      <c r="D102" s="31">
        <f t="shared" ref="D102:F104" si="81">D107</f>
        <v>0</v>
      </c>
      <c r="E102" s="31">
        <f t="shared" si="81"/>
        <v>0</v>
      </c>
      <c r="F102" s="31">
        <f t="shared" si="81"/>
        <v>0</v>
      </c>
      <c r="G102" s="52">
        <f t="shared" si="80"/>
        <v>0</v>
      </c>
      <c r="H102" s="221"/>
      <c r="I102" s="91" t="s">
        <v>140</v>
      </c>
      <c r="J102" s="89" t="s">
        <v>303</v>
      </c>
      <c r="K102" s="216"/>
      <c r="L102" s="217"/>
      <c r="M102" s="216"/>
      <c r="N102" s="79"/>
    </row>
    <row r="103" spans="1:14" s="70" customFormat="1" x14ac:dyDescent="0.25">
      <c r="A103" s="203"/>
      <c r="B103" s="247"/>
      <c r="C103" s="88" t="s">
        <v>141</v>
      </c>
      <c r="D103" s="31">
        <f t="shared" si="81"/>
        <v>0</v>
      </c>
      <c r="E103" s="31">
        <f t="shared" si="81"/>
        <v>0</v>
      </c>
      <c r="F103" s="31">
        <f t="shared" si="81"/>
        <v>0</v>
      </c>
      <c r="G103" s="52">
        <f t="shared" si="80"/>
        <v>0</v>
      </c>
      <c r="H103" s="221"/>
      <c r="I103" s="91" t="s">
        <v>142</v>
      </c>
      <c r="J103" s="89" t="s">
        <v>303</v>
      </c>
      <c r="K103" s="216"/>
      <c r="L103" s="217"/>
      <c r="M103" s="216"/>
      <c r="N103" s="79"/>
    </row>
    <row r="104" spans="1:14" s="70" customFormat="1" x14ac:dyDescent="0.25">
      <c r="A104" s="204"/>
      <c r="B104" s="248"/>
      <c r="C104" s="88" t="s">
        <v>143</v>
      </c>
      <c r="D104" s="31">
        <f t="shared" si="81"/>
        <v>0</v>
      </c>
      <c r="E104" s="31">
        <f t="shared" si="81"/>
        <v>0</v>
      </c>
      <c r="F104" s="31">
        <f t="shared" si="81"/>
        <v>0</v>
      </c>
      <c r="G104" s="52">
        <f t="shared" si="80"/>
        <v>0</v>
      </c>
      <c r="H104" s="221"/>
      <c r="I104" s="91" t="s">
        <v>144</v>
      </c>
      <c r="J104" s="15" t="s">
        <v>303</v>
      </c>
      <c r="K104" s="216"/>
      <c r="L104" s="217"/>
      <c r="M104" s="216"/>
      <c r="N104" s="79"/>
    </row>
    <row r="105" spans="1:14" s="70" customFormat="1" x14ac:dyDescent="0.25">
      <c r="A105" s="111" t="s">
        <v>23</v>
      </c>
      <c r="B105" s="108" t="s">
        <v>24</v>
      </c>
      <c r="C105" s="22" t="s">
        <v>136</v>
      </c>
      <c r="D105" s="27">
        <f>SUM(D106:D109)</f>
        <v>0</v>
      </c>
      <c r="E105" s="27">
        <f t="shared" ref="E105:F105" si="82">SUM(E106:E109)</f>
        <v>0</v>
      </c>
      <c r="F105" s="27">
        <f t="shared" si="82"/>
        <v>0</v>
      </c>
      <c r="G105" s="63">
        <f t="shared" si="80"/>
        <v>0</v>
      </c>
      <c r="H105" s="219" t="s">
        <v>260</v>
      </c>
      <c r="I105" s="222" t="s">
        <v>304</v>
      </c>
      <c r="J105" s="126" t="s">
        <v>303</v>
      </c>
      <c r="K105" s="105" t="s">
        <v>3</v>
      </c>
      <c r="L105" s="126" t="s">
        <v>303</v>
      </c>
      <c r="M105" s="105">
        <v>809</v>
      </c>
      <c r="N105" s="79"/>
    </row>
    <row r="106" spans="1:14" s="70" customFormat="1" x14ac:dyDescent="0.25">
      <c r="A106" s="112"/>
      <c r="B106" s="109"/>
      <c r="C106" s="85" t="s">
        <v>137</v>
      </c>
      <c r="D106" s="60">
        <v>0</v>
      </c>
      <c r="E106" s="60">
        <v>0</v>
      </c>
      <c r="F106" s="60">
        <v>0</v>
      </c>
      <c r="G106" s="63">
        <f t="shared" si="80"/>
        <v>0</v>
      </c>
      <c r="H106" s="219"/>
      <c r="I106" s="222"/>
      <c r="J106" s="126"/>
      <c r="K106" s="105"/>
      <c r="L106" s="126"/>
      <c r="M106" s="105"/>
      <c r="N106" s="79"/>
    </row>
    <row r="107" spans="1:14" s="70" customFormat="1" x14ac:dyDescent="0.25">
      <c r="A107" s="112"/>
      <c r="B107" s="109"/>
      <c r="C107" s="85" t="s">
        <v>139</v>
      </c>
      <c r="D107" s="60">
        <v>0</v>
      </c>
      <c r="E107" s="60">
        <v>0</v>
      </c>
      <c r="F107" s="60">
        <v>0</v>
      </c>
      <c r="G107" s="63">
        <f t="shared" si="80"/>
        <v>0</v>
      </c>
      <c r="H107" s="219"/>
      <c r="I107" s="222"/>
      <c r="J107" s="126"/>
      <c r="K107" s="105"/>
      <c r="L107" s="126"/>
      <c r="M107" s="105"/>
      <c r="N107" s="79"/>
    </row>
    <row r="108" spans="1:14" s="70" customFormat="1" x14ac:dyDescent="0.25">
      <c r="A108" s="112"/>
      <c r="B108" s="109"/>
      <c r="C108" s="85" t="s">
        <v>141</v>
      </c>
      <c r="D108" s="60">
        <v>0</v>
      </c>
      <c r="E108" s="25">
        <v>0</v>
      </c>
      <c r="F108" s="25">
        <v>0</v>
      </c>
      <c r="G108" s="63">
        <f t="shared" si="80"/>
        <v>0</v>
      </c>
      <c r="H108" s="219"/>
      <c r="I108" s="222"/>
      <c r="J108" s="126"/>
      <c r="K108" s="105"/>
      <c r="L108" s="126"/>
      <c r="M108" s="105"/>
      <c r="N108" s="79"/>
    </row>
    <row r="109" spans="1:14" s="70" customFormat="1" x14ac:dyDescent="0.25">
      <c r="A109" s="113"/>
      <c r="B109" s="110"/>
      <c r="C109" s="85" t="s">
        <v>143</v>
      </c>
      <c r="D109" s="60">
        <v>0</v>
      </c>
      <c r="E109" s="25">
        <v>0</v>
      </c>
      <c r="F109" s="25">
        <v>0</v>
      </c>
      <c r="G109" s="63">
        <f t="shared" si="80"/>
        <v>0</v>
      </c>
      <c r="H109" s="219"/>
      <c r="I109" s="222"/>
      <c r="J109" s="126"/>
      <c r="K109" s="105"/>
      <c r="L109" s="126"/>
      <c r="M109" s="105"/>
      <c r="N109" s="79"/>
    </row>
    <row r="110" spans="1:14" s="70" customFormat="1" x14ac:dyDescent="0.25">
      <c r="A110" s="202" t="s">
        <v>25</v>
      </c>
      <c r="B110" s="246" t="s">
        <v>26</v>
      </c>
      <c r="C110" s="88" t="s">
        <v>136</v>
      </c>
      <c r="D110" s="31">
        <f>SUM(D111:D114)</f>
        <v>0</v>
      </c>
      <c r="E110" s="31">
        <f t="shared" ref="E110:F110" si="83">SUM(E111:E114)</f>
        <v>0</v>
      </c>
      <c r="F110" s="31">
        <f t="shared" si="83"/>
        <v>0</v>
      </c>
      <c r="G110" s="52">
        <f t="shared" si="80"/>
        <v>0</v>
      </c>
      <c r="H110" s="221" t="s">
        <v>166</v>
      </c>
      <c r="I110" s="256" t="s">
        <v>302</v>
      </c>
      <c r="J110" s="138" t="s">
        <v>303</v>
      </c>
      <c r="K110" s="216" t="s">
        <v>3</v>
      </c>
      <c r="L110" s="259" t="s">
        <v>303</v>
      </c>
      <c r="M110" s="218">
        <v>809</v>
      </c>
      <c r="N110" s="79"/>
    </row>
    <row r="111" spans="1:14" s="70" customFormat="1" x14ac:dyDescent="0.25">
      <c r="A111" s="203"/>
      <c r="B111" s="247"/>
      <c r="C111" s="88" t="s">
        <v>137</v>
      </c>
      <c r="D111" s="31">
        <v>0</v>
      </c>
      <c r="E111" s="31">
        <v>0</v>
      </c>
      <c r="F111" s="31">
        <v>0</v>
      </c>
      <c r="G111" s="52">
        <f t="shared" si="80"/>
        <v>0</v>
      </c>
      <c r="H111" s="221"/>
      <c r="I111" s="257"/>
      <c r="J111" s="139"/>
      <c r="K111" s="216"/>
      <c r="L111" s="259"/>
      <c r="M111" s="218"/>
      <c r="N111" s="79"/>
    </row>
    <row r="112" spans="1:14" s="70" customFormat="1" x14ac:dyDescent="0.25">
      <c r="A112" s="203"/>
      <c r="B112" s="247"/>
      <c r="C112" s="88" t="s">
        <v>139</v>
      </c>
      <c r="D112" s="31">
        <v>0</v>
      </c>
      <c r="E112" s="31">
        <v>0</v>
      </c>
      <c r="F112" s="31">
        <v>0</v>
      </c>
      <c r="G112" s="52">
        <f t="shared" si="80"/>
        <v>0</v>
      </c>
      <c r="H112" s="221"/>
      <c r="I112" s="257"/>
      <c r="J112" s="139"/>
      <c r="K112" s="216"/>
      <c r="L112" s="259"/>
      <c r="M112" s="218"/>
      <c r="N112" s="79"/>
    </row>
    <row r="113" spans="1:14" s="70" customFormat="1" x14ac:dyDescent="0.25">
      <c r="A113" s="203"/>
      <c r="B113" s="247"/>
      <c r="C113" s="88" t="s">
        <v>141</v>
      </c>
      <c r="D113" s="31">
        <v>0</v>
      </c>
      <c r="E113" s="31">
        <v>0</v>
      </c>
      <c r="F113" s="31">
        <v>0</v>
      </c>
      <c r="G113" s="52">
        <f t="shared" si="80"/>
        <v>0</v>
      </c>
      <c r="H113" s="221"/>
      <c r="I113" s="257"/>
      <c r="J113" s="139"/>
      <c r="K113" s="216"/>
      <c r="L113" s="259"/>
      <c r="M113" s="218"/>
      <c r="N113" s="79"/>
    </row>
    <row r="114" spans="1:14" s="70" customFormat="1" x14ac:dyDescent="0.25">
      <c r="A114" s="204"/>
      <c r="B114" s="248"/>
      <c r="C114" s="88" t="s">
        <v>143</v>
      </c>
      <c r="D114" s="31">
        <v>0</v>
      </c>
      <c r="E114" s="31">
        <v>0</v>
      </c>
      <c r="F114" s="31">
        <v>0</v>
      </c>
      <c r="G114" s="52">
        <f t="shared" si="80"/>
        <v>0</v>
      </c>
      <c r="H114" s="221"/>
      <c r="I114" s="258"/>
      <c r="J114" s="140"/>
      <c r="K114" s="216"/>
      <c r="L114" s="259"/>
      <c r="M114" s="218"/>
      <c r="N114" s="79"/>
    </row>
    <row r="115" spans="1:14" ht="24.75" customHeight="1" x14ac:dyDescent="0.25">
      <c r="A115" s="277" t="s">
        <v>27</v>
      </c>
      <c r="B115" s="240" t="s">
        <v>28</v>
      </c>
      <c r="C115" s="53" t="s">
        <v>136</v>
      </c>
      <c r="D115" s="54">
        <f>SUM(D116:D119)</f>
        <v>295708.75604999997</v>
      </c>
      <c r="E115" s="54">
        <f t="shared" ref="E115" si="84">SUM(E116:E119)</f>
        <v>252369.87</v>
      </c>
      <c r="F115" s="54">
        <f t="shared" ref="F115" si="85">SUM(F116:F119)</f>
        <v>169746.26394000003</v>
      </c>
      <c r="G115" s="55">
        <f>F115/D115</f>
        <v>0.5740319164282659</v>
      </c>
      <c r="H115" s="231"/>
      <c r="I115" s="34" t="s">
        <v>179</v>
      </c>
      <c r="J115" s="8">
        <f>SUM(J116:J118)</f>
        <v>19</v>
      </c>
      <c r="K115" s="183" t="s">
        <v>221</v>
      </c>
      <c r="L115" s="184"/>
      <c r="M115" s="183"/>
    </row>
    <row r="116" spans="1:14" ht="23.25" customHeight="1" x14ac:dyDescent="0.25">
      <c r="A116" s="278"/>
      <c r="B116" s="241"/>
      <c r="C116" s="10" t="s">
        <v>137</v>
      </c>
      <c r="D116" s="28">
        <f t="shared" ref="D116:F119" si="86">D121+D146+D156+D186+D201+D216+D241</f>
        <v>260630.65604999999</v>
      </c>
      <c r="E116" s="28">
        <f t="shared" si="86"/>
        <v>219880.37</v>
      </c>
      <c r="F116" s="28">
        <f t="shared" si="86"/>
        <v>146058.43394000002</v>
      </c>
      <c r="G116" s="47">
        <f>F116/D116</f>
        <v>0.56040389167412386</v>
      </c>
      <c r="H116" s="232"/>
      <c r="I116" s="34" t="s">
        <v>138</v>
      </c>
      <c r="J116" s="8">
        <f>J121+J146+J156+J186+J201+J216+J241</f>
        <v>1</v>
      </c>
      <c r="K116" s="183"/>
      <c r="L116" s="184"/>
      <c r="M116" s="183"/>
    </row>
    <row r="117" spans="1:14" ht="21" customHeight="1" x14ac:dyDescent="0.25">
      <c r="A117" s="278"/>
      <c r="B117" s="241"/>
      <c r="C117" s="10" t="s">
        <v>139</v>
      </c>
      <c r="D117" s="28">
        <f t="shared" si="86"/>
        <v>35001.599999999999</v>
      </c>
      <c r="E117" s="28">
        <f t="shared" si="86"/>
        <v>32489.5</v>
      </c>
      <c r="F117" s="28">
        <f t="shared" si="86"/>
        <v>23687.83</v>
      </c>
      <c r="G117" s="47">
        <f>F117/D117</f>
        <v>0.67676420506491142</v>
      </c>
      <c r="H117" s="232"/>
      <c r="I117" s="34" t="s">
        <v>140</v>
      </c>
      <c r="J117" s="8">
        <f>J122+J147+J157+J187+J202+J217+J242</f>
        <v>12</v>
      </c>
      <c r="K117" s="183"/>
      <c r="L117" s="184"/>
      <c r="M117" s="183"/>
    </row>
    <row r="118" spans="1:14" ht="24.75" customHeight="1" x14ac:dyDescent="0.25">
      <c r="A118" s="278"/>
      <c r="B118" s="241"/>
      <c r="C118" s="10" t="s">
        <v>141</v>
      </c>
      <c r="D118" s="28">
        <f t="shared" si="86"/>
        <v>0</v>
      </c>
      <c r="E118" s="28">
        <f t="shared" si="86"/>
        <v>0</v>
      </c>
      <c r="F118" s="28">
        <f t="shared" si="86"/>
        <v>0</v>
      </c>
      <c r="G118" s="47">
        <v>0</v>
      </c>
      <c r="H118" s="232"/>
      <c r="I118" s="34" t="s">
        <v>142</v>
      </c>
      <c r="J118" s="8">
        <f>J123+J148+J158+J188+J203+J218+J243</f>
        <v>6</v>
      </c>
      <c r="K118" s="183"/>
      <c r="L118" s="184"/>
      <c r="M118" s="183"/>
    </row>
    <row r="119" spans="1:14" ht="26.25" customHeight="1" x14ac:dyDescent="0.25">
      <c r="A119" s="279"/>
      <c r="B119" s="242"/>
      <c r="C119" s="10" t="s">
        <v>143</v>
      </c>
      <c r="D119" s="28">
        <f t="shared" si="86"/>
        <v>76.5</v>
      </c>
      <c r="E119" s="28">
        <f t="shared" si="86"/>
        <v>0</v>
      </c>
      <c r="F119" s="28">
        <f t="shared" si="86"/>
        <v>0</v>
      </c>
      <c r="G119" s="47">
        <f t="shared" ref="G119:G151" si="87">F119/D119</f>
        <v>0</v>
      </c>
      <c r="H119" s="233"/>
      <c r="I119" s="34" t="s">
        <v>144</v>
      </c>
      <c r="J119" s="9">
        <f>(J116+0.5*J117)/J115</f>
        <v>0.36842105263157893</v>
      </c>
      <c r="K119" s="183"/>
      <c r="L119" s="184"/>
      <c r="M119" s="183"/>
    </row>
    <row r="120" spans="1:14" ht="25.5" customHeight="1" x14ac:dyDescent="0.25">
      <c r="A120" s="274" t="s">
        <v>29</v>
      </c>
      <c r="B120" s="243" t="s">
        <v>30</v>
      </c>
      <c r="C120" s="19" t="s">
        <v>136</v>
      </c>
      <c r="D120" s="30">
        <f>SUM(D121:D124)</f>
        <v>62600</v>
      </c>
      <c r="E120" s="30">
        <f t="shared" ref="E120" si="88">SUM(E121:E124)</f>
        <v>31000</v>
      </c>
      <c r="F120" s="30">
        <f t="shared" ref="F120" si="89">SUM(F121:F124)</f>
        <v>31000</v>
      </c>
      <c r="G120" s="49">
        <f>F120/D120</f>
        <v>0.49520766773162939</v>
      </c>
      <c r="H120" s="234" t="s">
        <v>198</v>
      </c>
      <c r="I120" s="35" t="s">
        <v>179</v>
      </c>
      <c r="J120" s="12">
        <f>SUM(J121:J123)</f>
        <v>4</v>
      </c>
      <c r="K120" s="161" t="s">
        <v>175</v>
      </c>
      <c r="L120" s="162"/>
      <c r="M120" s="161"/>
    </row>
    <row r="121" spans="1:14" ht="25.5" customHeight="1" x14ac:dyDescent="0.25">
      <c r="A121" s="275"/>
      <c r="B121" s="244"/>
      <c r="C121" s="14" t="s">
        <v>137</v>
      </c>
      <c r="D121" s="30">
        <f>D126+D131+D136+D141</f>
        <v>62600</v>
      </c>
      <c r="E121" s="30">
        <f>E126+E131+E136+E141</f>
        <v>31000</v>
      </c>
      <c r="F121" s="30">
        <f>F126+F131+F136+F141</f>
        <v>31000</v>
      </c>
      <c r="G121" s="49">
        <f t="shared" si="87"/>
        <v>0.49520766773162939</v>
      </c>
      <c r="H121" s="235"/>
      <c r="I121" s="35" t="s">
        <v>138</v>
      </c>
      <c r="J121" s="44">
        <f>COUNTIF($J$125:$J$144,"да")</f>
        <v>0</v>
      </c>
      <c r="K121" s="161"/>
      <c r="L121" s="162"/>
      <c r="M121" s="161"/>
    </row>
    <row r="122" spans="1:14" ht="25.5" customHeight="1" x14ac:dyDescent="0.25">
      <c r="A122" s="275"/>
      <c r="B122" s="244"/>
      <c r="C122" s="14" t="s">
        <v>139</v>
      </c>
      <c r="D122" s="30">
        <f t="shared" ref="D122:F124" si="90">D127+D132+D137+D142</f>
        <v>0</v>
      </c>
      <c r="E122" s="30">
        <f t="shared" si="90"/>
        <v>0</v>
      </c>
      <c r="F122" s="30">
        <f t="shared" si="90"/>
        <v>0</v>
      </c>
      <c r="G122" s="49">
        <v>0</v>
      </c>
      <c r="H122" s="235"/>
      <c r="I122" s="35" t="s">
        <v>140</v>
      </c>
      <c r="J122" s="44">
        <f>COUNTIF($J$125:$J$144,"частично")</f>
        <v>2</v>
      </c>
      <c r="K122" s="161"/>
      <c r="L122" s="162"/>
      <c r="M122" s="161"/>
    </row>
    <row r="123" spans="1:14" ht="25.5" customHeight="1" x14ac:dyDescent="0.25">
      <c r="A123" s="275"/>
      <c r="B123" s="244"/>
      <c r="C123" s="14" t="s">
        <v>141</v>
      </c>
      <c r="D123" s="30">
        <f t="shared" si="90"/>
        <v>0</v>
      </c>
      <c r="E123" s="30">
        <f t="shared" si="90"/>
        <v>0</v>
      </c>
      <c r="F123" s="30">
        <f t="shared" si="90"/>
        <v>0</v>
      </c>
      <c r="G123" s="49">
        <v>0</v>
      </c>
      <c r="H123" s="235"/>
      <c r="I123" s="35" t="s">
        <v>142</v>
      </c>
      <c r="J123" s="44">
        <f>COUNTIF($J$125:$J$144,"нет")</f>
        <v>2</v>
      </c>
      <c r="K123" s="161"/>
      <c r="L123" s="162"/>
      <c r="M123" s="161"/>
    </row>
    <row r="124" spans="1:14" ht="25.5" customHeight="1" x14ac:dyDescent="0.25">
      <c r="A124" s="276"/>
      <c r="B124" s="245"/>
      <c r="C124" s="14" t="s">
        <v>143</v>
      </c>
      <c r="D124" s="30">
        <f t="shared" si="90"/>
        <v>0</v>
      </c>
      <c r="E124" s="30">
        <f t="shared" si="90"/>
        <v>0</v>
      </c>
      <c r="F124" s="30">
        <f t="shared" si="90"/>
        <v>0</v>
      </c>
      <c r="G124" s="49">
        <v>0</v>
      </c>
      <c r="H124" s="236"/>
      <c r="I124" s="35" t="s">
        <v>144</v>
      </c>
      <c r="J124" s="13">
        <f>(J121+0.5*J122)/J120</f>
        <v>0.25</v>
      </c>
      <c r="K124" s="161"/>
      <c r="L124" s="162"/>
      <c r="M124" s="161"/>
    </row>
    <row r="125" spans="1:14" ht="21.75" customHeight="1" x14ac:dyDescent="0.25">
      <c r="A125" s="111" t="s">
        <v>31</v>
      </c>
      <c r="B125" s="108" t="s">
        <v>32</v>
      </c>
      <c r="C125" s="22" t="s">
        <v>136</v>
      </c>
      <c r="D125" s="27">
        <f>SUM(D126:D129)</f>
        <v>6000</v>
      </c>
      <c r="E125" s="27">
        <f t="shared" ref="E125" si="91">SUM(E126:E129)</f>
        <v>0</v>
      </c>
      <c r="F125" s="27">
        <f t="shared" ref="F125" si="92">SUM(F126:F129)</f>
        <v>0</v>
      </c>
      <c r="G125" s="46">
        <f>F125/D125</f>
        <v>0</v>
      </c>
      <c r="H125" s="117" t="s">
        <v>222</v>
      </c>
      <c r="I125" s="237" t="s">
        <v>303</v>
      </c>
      <c r="J125" s="123" t="s">
        <v>296</v>
      </c>
      <c r="K125" s="127" t="s">
        <v>176</v>
      </c>
      <c r="L125" s="123" t="s">
        <v>305</v>
      </c>
      <c r="M125" s="105">
        <v>809</v>
      </c>
      <c r="N125" s="79">
        <v>3120161400</v>
      </c>
    </row>
    <row r="126" spans="1:14" ht="18" customHeight="1" x14ac:dyDescent="0.25">
      <c r="A126" s="112"/>
      <c r="B126" s="109"/>
      <c r="C126" s="2" t="s">
        <v>137</v>
      </c>
      <c r="D126" s="60">
        <v>6000</v>
      </c>
      <c r="E126" s="26">
        <v>0</v>
      </c>
      <c r="F126" s="26">
        <v>0</v>
      </c>
      <c r="G126" s="7">
        <f t="shared" ref="G126:G131" si="93">F126/D126</f>
        <v>0</v>
      </c>
      <c r="H126" s="118"/>
      <c r="I126" s="238"/>
      <c r="J126" s="124"/>
      <c r="K126" s="128"/>
      <c r="L126" s="124"/>
      <c r="M126" s="105"/>
    </row>
    <row r="127" spans="1:14" ht="18" customHeight="1" x14ac:dyDescent="0.25">
      <c r="A127" s="112"/>
      <c r="B127" s="109"/>
      <c r="C127" s="2" t="s">
        <v>139</v>
      </c>
      <c r="D127" s="60">
        <v>0</v>
      </c>
      <c r="E127" s="60">
        <v>0</v>
      </c>
      <c r="F127" s="60">
        <v>0</v>
      </c>
      <c r="G127" s="7">
        <v>0</v>
      </c>
      <c r="H127" s="118"/>
      <c r="I127" s="238"/>
      <c r="J127" s="124"/>
      <c r="K127" s="128"/>
      <c r="L127" s="124"/>
      <c r="M127" s="105"/>
    </row>
    <row r="128" spans="1:14" ht="15.75" customHeight="1" x14ac:dyDescent="0.25">
      <c r="A128" s="112"/>
      <c r="B128" s="109"/>
      <c r="C128" s="2" t="s">
        <v>141</v>
      </c>
      <c r="D128" s="60">
        <v>0</v>
      </c>
      <c r="E128" s="60">
        <v>0</v>
      </c>
      <c r="F128" s="60">
        <v>0</v>
      </c>
      <c r="G128" s="7">
        <v>0</v>
      </c>
      <c r="H128" s="118"/>
      <c r="I128" s="238"/>
      <c r="J128" s="124"/>
      <c r="K128" s="128"/>
      <c r="L128" s="124"/>
      <c r="M128" s="105"/>
    </row>
    <row r="129" spans="1:14" ht="18" customHeight="1" x14ac:dyDescent="0.25">
      <c r="A129" s="113"/>
      <c r="B129" s="110"/>
      <c r="C129" s="2" t="s">
        <v>143</v>
      </c>
      <c r="D129" s="60">
        <v>0</v>
      </c>
      <c r="E129" s="60">
        <v>0</v>
      </c>
      <c r="F129" s="60">
        <v>0</v>
      </c>
      <c r="G129" s="7">
        <v>0</v>
      </c>
      <c r="H129" s="119"/>
      <c r="I129" s="239"/>
      <c r="J129" s="125"/>
      <c r="K129" s="129"/>
      <c r="L129" s="125"/>
      <c r="M129" s="105"/>
    </row>
    <row r="130" spans="1:14" ht="15" customHeight="1" x14ac:dyDescent="0.25">
      <c r="A130" s="287" t="s">
        <v>33</v>
      </c>
      <c r="B130" s="108" t="s">
        <v>34</v>
      </c>
      <c r="C130" s="22" t="s">
        <v>136</v>
      </c>
      <c r="D130" s="61">
        <f>SUM(D131:D134)</f>
        <v>3600</v>
      </c>
      <c r="E130" s="61">
        <f t="shared" ref="E130" si="94">SUM(E131:E134)</f>
        <v>0</v>
      </c>
      <c r="F130" s="27">
        <f t="shared" ref="F130" si="95">SUM(F131:F134)</f>
        <v>0</v>
      </c>
      <c r="G130" s="46">
        <f>F130/D130</f>
        <v>0</v>
      </c>
      <c r="H130" s="117" t="s">
        <v>149</v>
      </c>
      <c r="I130" s="237" t="s">
        <v>303</v>
      </c>
      <c r="J130" s="123" t="s">
        <v>296</v>
      </c>
      <c r="K130" s="127" t="s">
        <v>176</v>
      </c>
      <c r="L130" s="106" t="s">
        <v>305</v>
      </c>
      <c r="M130" s="105">
        <v>809</v>
      </c>
      <c r="N130" s="79">
        <v>3120161410</v>
      </c>
    </row>
    <row r="131" spans="1:14" ht="15" customHeight="1" x14ac:dyDescent="0.25">
      <c r="A131" s="288"/>
      <c r="B131" s="109"/>
      <c r="C131" s="2" t="s">
        <v>137</v>
      </c>
      <c r="D131" s="60">
        <v>3600</v>
      </c>
      <c r="E131" s="60">
        <v>0</v>
      </c>
      <c r="F131" s="60">
        <v>0</v>
      </c>
      <c r="G131" s="7">
        <f t="shared" si="93"/>
        <v>0</v>
      </c>
      <c r="H131" s="118"/>
      <c r="I131" s="238"/>
      <c r="J131" s="124"/>
      <c r="K131" s="128"/>
      <c r="L131" s="106"/>
      <c r="M131" s="105"/>
    </row>
    <row r="132" spans="1:14" x14ac:dyDescent="0.25">
      <c r="A132" s="288"/>
      <c r="B132" s="109"/>
      <c r="C132" s="2" t="s">
        <v>139</v>
      </c>
      <c r="D132" s="60">
        <v>0</v>
      </c>
      <c r="E132" s="60">
        <v>0</v>
      </c>
      <c r="F132" s="26">
        <v>0</v>
      </c>
      <c r="G132" s="7">
        <v>0</v>
      </c>
      <c r="H132" s="118"/>
      <c r="I132" s="238"/>
      <c r="J132" s="124"/>
      <c r="K132" s="128"/>
      <c r="L132" s="106"/>
      <c r="M132" s="105"/>
    </row>
    <row r="133" spans="1:14" x14ac:dyDescent="0.25">
      <c r="A133" s="288"/>
      <c r="B133" s="109"/>
      <c r="C133" s="2" t="s">
        <v>141</v>
      </c>
      <c r="D133" s="60">
        <v>0</v>
      </c>
      <c r="E133" s="60">
        <v>0</v>
      </c>
      <c r="F133" s="26">
        <v>0</v>
      </c>
      <c r="G133" s="7">
        <v>0</v>
      </c>
      <c r="H133" s="118"/>
      <c r="I133" s="238"/>
      <c r="J133" s="124"/>
      <c r="K133" s="128"/>
      <c r="L133" s="106"/>
      <c r="M133" s="105"/>
    </row>
    <row r="134" spans="1:14" x14ac:dyDescent="0.25">
      <c r="A134" s="289"/>
      <c r="B134" s="110"/>
      <c r="C134" s="2" t="s">
        <v>143</v>
      </c>
      <c r="D134" s="60">
        <v>0</v>
      </c>
      <c r="E134" s="60">
        <v>0</v>
      </c>
      <c r="F134" s="26">
        <v>0</v>
      </c>
      <c r="G134" s="7">
        <v>0</v>
      </c>
      <c r="H134" s="119"/>
      <c r="I134" s="239"/>
      <c r="J134" s="125"/>
      <c r="K134" s="129"/>
      <c r="L134" s="106"/>
      <c r="M134" s="105"/>
    </row>
    <row r="135" spans="1:14" ht="18.75" customHeight="1" x14ac:dyDescent="0.25">
      <c r="A135" s="111" t="s">
        <v>35</v>
      </c>
      <c r="B135" s="108" t="s">
        <v>36</v>
      </c>
      <c r="C135" s="22" t="s">
        <v>136</v>
      </c>
      <c r="D135" s="61">
        <f>SUM(D136:D139)</f>
        <v>50000</v>
      </c>
      <c r="E135" s="61">
        <f t="shared" ref="E135" si="96">SUM(E136:E139)</f>
        <v>29000</v>
      </c>
      <c r="F135" s="27">
        <f t="shared" ref="F135" si="97">SUM(F136:F139)</f>
        <v>29000</v>
      </c>
      <c r="G135" s="46">
        <f>F135/D135</f>
        <v>0.57999999999999996</v>
      </c>
      <c r="H135" s="117" t="s">
        <v>223</v>
      </c>
      <c r="I135" s="174" t="s">
        <v>306</v>
      </c>
      <c r="J135" s="123" t="s">
        <v>291</v>
      </c>
      <c r="K135" s="127" t="s">
        <v>150</v>
      </c>
      <c r="L135" s="106" t="s">
        <v>307</v>
      </c>
      <c r="M135" s="127">
        <v>809</v>
      </c>
      <c r="N135" s="79">
        <v>3120161420</v>
      </c>
    </row>
    <row r="136" spans="1:14" ht="19.5" customHeight="1" x14ac:dyDescent="0.25">
      <c r="A136" s="112"/>
      <c r="B136" s="109"/>
      <c r="C136" s="2" t="s">
        <v>137</v>
      </c>
      <c r="D136" s="60">
        <v>50000</v>
      </c>
      <c r="E136" s="60">
        <v>29000</v>
      </c>
      <c r="F136" s="60">
        <v>29000</v>
      </c>
      <c r="G136" s="7">
        <f t="shared" si="87"/>
        <v>0.57999999999999996</v>
      </c>
      <c r="H136" s="118"/>
      <c r="I136" s="175"/>
      <c r="J136" s="124"/>
      <c r="K136" s="128"/>
      <c r="L136" s="106"/>
      <c r="M136" s="128"/>
    </row>
    <row r="137" spans="1:14" x14ac:dyDescent="0.25">
      <c r="A137" s="112"/>
      <c r="B137" s="109"/>
      <c r="C137" s="2" t="s">
        <v>139</v>
      </c>
      <c r="D137" s="60">
        <v>0</v>
      </c>
      <c r="E137" s="60">
        <v>0</v>
      </c>
      <c r="F137" s="25">
        <v>0</v>
      </c>
      <c r="G137" s="7">
        <v>0</v>
      </c>
      <c r="H137" s="118"/>
      <c r="I137" s="175"/>
      <c r="J137" s="124"/>
      <c r="K137" s="128"/>
      <c r="L137" s="106"/>
      <c r="M137" s="128"/>
    </row>
    <row r="138" spans="1:14" ht="15" customHeight="1" x14ac:dyDescent="0.25">
      <c r="A138" s="112"/>
      <c r="B138" s="109"/>
      <c r="C138" s="2" t="s">
        <v>141</v>
      </c>
      <c r="D138" s="60">
        <v>0</v>
      </c>
      <c r="E138" s="60">
        <v>0</v>
      </c>
      <c r="F138" s="25">
        <v>0</v>
      </c>
      <c r="G138" s="7">
        <v>0</v>
      </c>
      <c r="H138" s="118"/>
      <c r="I138" s="175"/>
      <c r="J138" s="124"/>
      <c r="K138" s="128"/>
      <c r="L138" s="106"/>
      <c r="M138" s="128"/>
    </row>
    <row r="139" spans="1:14" x14ac:dyDescent="0.25">
      <c r="A139" s="113"/>
      <c r="B139" s="110"/>
      <c r="C139" s="2" t="s">
        <v>143</v>
      </c>
      <c r="D139" s="60">
        <v>0</v>
      </c>
      <c r="E139" s="60">
        <v>0</v>
      </c>
      <c r="F139" s="25">
        <v>0</v>
      </c>
      <c r="G139" s="7">
        <v>0</v>
      </c>
      <c r="H139" s="119"/>
      <c r="I139" s="176"/>
      <c r="J139" s="125"/>
      <c r="K139" s="129"/>
      <c r="L139" s="106"/>
      <c r="M139" s="129"/>
    </row>
    <row r="140" spans="1:14" ht="15" customHeight="1" x14ac:dyDescent="0.25">
      <c r="A140" s="111" t="s">
        <v>37</v>
      </c>
      <c r="B140" s="108" t="s">
        <v>38</v>
      </c>
      <c r="C140" s="22" t="s">
        <v>136</v>
      </c>
      <c r="D140" s="61">
        <f>SUM(D141:D144)</f>
        <v>3000</v>
      </c>
      <c r="E140" s="61">
        <f t="shared" ref="E140" si="98">SUM(E141:E144)</f>
        <v>2000</v>
      </c>
      <c r="F140" s="27">
        <f t="shared" ref="F140" si="99">SUM(F141:F144)</f>
        <v>2000</v>
      </c>
      <c r="G140" s="46">
        <f>F140/D140</f>
        <v>0.66666666666666663</v>
      </c>
      <c r="H140" s="152" t="s">
        <v>224</v>
      </c>
      <c r="I140" s="219" t="s">
        <v>308</v>
      </c>
      <c r="J140" s="163" t="s">
        <v>291</v>
      </c>
      <c r="K140" s="127" t="s">
        <v>150</v>
      </c>
      <c r="L140" s="126" t="s">
        <v>309</v>
      </c>
      <c r="M140" s="105">
        <v>809</v>
      </c>
      <c r="N140" s="79">
        <v>3120161430</v>
      </c>
    </row>
    <row r="141" spans="1:14" x14ac:dyDescent="0.25">
      <c r="A141" s="112"/>
      <c r="B141" s="109"/>
      <c r="C141" s="2" t="s">
        <v>137</v>
      </c>
      <c r="D141" s="60">
        <v>3000</v>
      </c>
      <c r="E141" s="60">
        <v>2000</v>
      </c>
      <c r="F141" s="60">
        <v>2000</v>
      </c>
      <c r="G141" s="7">
        <f t="shared" si="87"/>
        <v>0.66666666666666663</v>
      </c>
      <c r="H141" s="152"/>
      <c r="I141" s="219"/>
      <c r="J141" s="164"/>
      <c r="K141" s="128"/>
      <c r="L141" s="126"/>
      <c r="M141" s="105"/>
    </row>
    <row r="142" spans="1:14" x14ac:dyDescent="0.25">
      <c r="A142" s="112"/>
      <c r="B142" s="109"/>
      <c r="C142" s="2" t="s">
        <v>139</v>
      </c>
      <c r="D142" s="60">
        <v>0</v>
      </c>
      <c r="E142" s="60">
        <v>0</v>
      </c>
      <c r="F142" s="25">
        <v>0</v>
      </c>
      <c r="G142" s="7">
        <v>0</v>
      </c>
      <c r="H142" s="152"/>
      <c r="I142" s="219"/>
      <c r="J142" s="164"/>
      <c r="K142" s="128"/>
      <c r="L142" s="126"/>
      <c r="M142" s="105"/>
    </row>
    <row r="143" spans="1:14" x14ac:dyDescent="0.25">
      <c r="A143" s="112"/>
      <c r="B143" s="109"/>
      <c r="C143" s="2" t="s">
        <v>141</v>
      </c>
      <c r="D143" s="25">
        <v>0</v>
      </c>
      <c r="E143" s="25">
        <v>0</v>
      </c>
      <c r="F143" s="25">
        <v>0</v>
      </c>
      <c r="G143" s="7">
        <v>0</v>
      </c>
      <c r="H143" s="152"/>
      <c r="I143" s="219"/>
      <c r="J143" s="164"/>
      <c r="K143" s="128"/>
      <c r="L143" s="126"/>
      <c r="M143" s="105"/>
    </row>
    <row r="144" spans="1:14" ht="15" customHeight="1" x14ac:dyDescent="0.25">
      <c r="A144" s="113"/>
      <c r="B144" s="110"/>
      <c r="C144" s="2" t="s">
        <v>143</v>
      </c>
      <c r="D144" s="25">
        <v>0</v>
      </c>
      <c r="E144" s="25">
        <v>0</v>
      </c>
      <c r="F144" s="25">
        <v>0</v>
      </c>
      <c r="G144" s="7">
        <v>0</v>
      </c>
      <c r="H144" s="152"/>
      <c r="I144" s="219"/>
      <c r="J144" s="165"/>
      <c r="K144" s="129"/>
      <c r="L144" s="126"/>
      <c r="M144" s="105"/>
    </row>
    <row r="145" spans="1:15" ht="22.5" customHeight="1" x14ac:dyDescent="0.25">
      <c r="A145" s="274" t="s">
        <v>39</v>
      </c>
      <c r="B145" s="243" t="s">
        <v>40</v>
      </c>
      <c r="C145" s="19" t="s">
        <v>136</v>
      </c>
      <c r="D145" s="30">
        <f>SUM(D146:D149)</f>
        <v>125333.44265</v>
      </c>
      <c r="E145" s="30">
        <f t="shared" ref="E145" si="100">SUM(E146:E149)</f>
        <v>124571.15407999999</v>
      </c>
      <c r="F145" s="30">
        <f t="shared" ref="F145" si="101">SUM(F146:F149)</f>
        <v>58682.00215</v>
      </c>
      <c r="G145" s="49">
        <f>F145/D145</f>
        <v>0.46820705558908543</v>
      </c>
      <c r="H145" s="229" t="s">
        <v>167</v>
      </c>
      <c r="I145" s="35" t="s">
        <v>179</v>
      </c>
      <c r="J145" s="12">
        <f>SUM(J146:J148)</f>
        <v>1</v>
      </c>
      <c r="K145" s="191" t="s">
        <v>225</v>
      </c>
      <c r="L145" s="162"/>
      <c r="M145" s="161"/>
    </row>
    <row r="146" spans="1:15" ht="22.5" customHeight="1" x14ac:dyDescent="0.25">
      <c r="A146" s="275"/>
      <c r="B146" s="244"/>
      <c r="C146" s="14" t="s">
        <v>137</v>
      </c>
      <c r="D146" s="30">
        <f>D151</f>
        <v>125333.44265</v>
      </c>
      <c r="E146" s="30">
        <f>E151</f>
        <v>124571.15407999999</v>
      </c>
      <c r="F146" s="30">
        <f>F151</f>
        <v>58682.00215</v>
      </c>
      <c r="G146" s="49">
        <f t="shared" si="87"/>
        <v>0.46820705558908543</v>
      </c>
      <c r="H146" s="229"/>
      <c r="I146" s="35" t="s">
        <v>138</v>
      </c>
      <c r="J146" s="44">
        <f>COUNTIF($J$150,"да")</f>
        <v>0</v>
      </c>
      <c r="K146" s="192"/>
      <c r="L146" s="162"/>
      <c r="M146" s="161"/>
    </row>
    <row r="147" spans="1:15" ht="22.5" customHeight="1" x14ac:dyDescent="0.25">
      <c r="A147" s="275"/>
      <c r="B147" s="244"/>
      <c r="C147" s="14" t="s">
        <v>139</v>
      </c>
      <c r="D147" s="30">
        <f t="shared" ref="D147:F149" si="102">D152</f>
        <v>0</v>
      </c>
      <c r="E147" s="30">
        <f t="shared" si="102"/>
        <v>0</v>
      </c>
      <c r="F147" s="30">
        <f t="shared" si="102"/>
        <v>0</v>
      </c>
      <c r="G147" s="49">
        <v>0</v>
      </c>
      <c r="H147" s="229"/>
      <c r="I147" s="35" t="s">
        <v>140</v>
      </c>
      <c r="J147" s="82">
        <f>COUNTIF($J$150,"частично")</f>
        <v>1</v>
      </c>
      <c r="K147" s="192"/>
      <c r="L147" s="162"/>
      <c r="M147" s="161"/>
    </row>
    <row r="148" spans="1:15" ht="22.5" customHeight="1" x14ac:dyDescent="0.25">
      <c r="A148" s="275"/>
      <c r="B148" s="244"/>
      <c r="C148" s="14" t="s">
        <v>141</v>
      </c>
      <c r="D148" s="30">
        <f t="shared" si="102"/>
        <v>0</v>
      </c>
      <c r="E148" s="30">
        <f t="shared" si="102"/>
        <v>0</v>
      </c>
      <c r="F148" s="30">
        <f t="shared" si="102"/>
        <v>0</v>
      </c>
      <c r="G148" s="49">
        <v>0</v>
      </c>
      <c r="H148" s="229"/>
      <c r="I148" s="35" t="s">
        <v>142</v>
      </c>
      <c r="J148" s="82">
        <f>COUNTIF($J$150,"нет")</f>
        <v>0</v>
      </c>
      <c r="K148" s="192"/>
      <c r="L148" s="162"/>
      <c r="M148" s="161"/>
    </row>
    <row r="149" spans="1:15" ht="22.5" customHeight="1" x14ac:dyDescent="0.25">
      <c r="A149" s="276"/>
      <c r="B149" s="245"/>
      <c r="C149" s="14" t="s">
        <v>143</v>
      </c>
      <c r="D149" s="30">
        <f t="shared" si="102"/>
        <v>0</v>
      </c>
      <c r="E149" s="30">
        <f t="shared" si="102"/>
        <v>0</v>
      </c>
      <c r="F149" s="30">
        <f t="shared" si="102"/>
        <v>0</v>
      </c>
      <c r="G149" s="49">
        <v>0</v>
      </c>
      <c r="H149" s="229"/>
      <c r="I149" s="35" t="s">
        <v>144</v>
      </c>
      <c r="J149" s="13">
        <f>(J146+0.5*J147)/J145</f>
        <v>0.5</v>
      </c>
      <c r="K149" s="193"/>
      <c r="L149" s="162"/>
      <c r="M149" s="161"/>
    </row>
    <row r="150" spans="1:15" ht="18.75" customHeight="1" x14ac:dyDescent="0.25">
      <c r="A150" s="284" t="s">
        <v>227</v>
      </c>
      <c r="B150" s="108" t="s">
        <v>226</v>
      </c>
      <c r="C150" s="22" t="s">
        <v>136</v>
      </c>
      <c r="D150" s="27">
        <f>SUM(D151:D154)</f>
        <v>125333.44265</v>
      </c>
      <c r="E150" s="27">
        <f t="shared" ref="E150" si="103">SUM(E151:E154)</f>
        <v>124571.15407999999</v>
      </c>
      <c r="F150" s="27">
        <f t="shared" ref="F150" si="104">SUM(F151:F154)</f>
        <v>58682.00215</v>
      </c>
      <c r="G150" s="46">
        <f>F150/D150</f>
        <v>0.46820705558908543</v>
      </c>
      <c r="H150" s="228" t="s">
        <v>266</v>
      </c>
      <c r="I150" s="120" t="s">
        <v>310</v>
      </c>
      <c r="J150" s="106" t="s">
        <v>291</v>
      </c>
      <c r="K150" s="106" t="s">
        <v>225</v>
      </c>
      <c r="L150" s="106" t="s">
        <v>311</v>
      </c>
      <c r="M150" s="105">
        <v>809</v>
      </c>
      <c r="O150" s="79"/>
    </row>
    <row r="151" spans="1:15" ht="18.75" customHeight="1" x14ac:dyDescent="0.25">
      <c r="A151" s="285"/>
      <c r="B151" s="109"/>
      <c r="C151" s="1" t="s">
        <v>137</v>
      </c>
      <c r="D151" s="60">
        <v>125333.44265</v>
      </c>
      <c r="E151" s="60">
        <v>124571.15407999999</v>
      </c>
      <c r="F151" s="60">
        <v>58682.00215</v>
      </c>
      <c r="G151" s="7">
        <f t="shared" si="87"/>
        <v>0.46820705558908543</v>
      </c>
      <c r="H151" s="228"/>
      <c r="I151" s="121"/>
      <c r="J151" s="106"/>
      <c r="K151" s="106"/>
      <c r="L151" s="106"/>
      <c r="M151" s="105"/>
      <c r="O151" s="79"/>
    </row>
    <row r="152" spans="1:15" ht="18.75" customHeight="1" x14ac:dyDescent="0.25">
      <c r="A152" s="285"/>
      <c r="B152" s="109"/>
      <c r="C152" s="1" t="s">
        <v>139</v>
      </c>
      <c r="D152" s="25">
        <v>0</v>
      </c>
      <c r="E152" s="25">
        <v>0</v>
      </c>
      <c r="F152" s="25">
        <v>0</v>
      </c>
      <c r="G152" s="7">
        <v>0</v>
      </c>
      <c r="H152" s="228"/>
      <c r="I152" s="121"/>
      <c r="J152" s="106"/>
      <c r="K152" s="106"/>
      <c r="L152" s="106"/>
      <c r="M152" s="105"/>
      <c r="O152" s="79"/>
    </row>
    <row r="153" spans="1:15" ht="18.75" customHeight="1" x14ac:dyDescent="0.25">
      <c r="A153" s="285"/>
      <c r="B153" s="109"/>
      <c r="C153" s="1" t="s">
        <v>141</v>
      </c>
      <c r="D153" s="25">
        <v>0</v>
      </c>
      <c r="E153" s="25">
        <v>0</v>
      </c>
      <c r="F153" s="25">
        <v>0</v>
      </c>
      <c r="G153" s="7">
        <v>0</v>
      </c>
      <c r="H153" s="228"/>
      <c r="I153" s="121"/>
      <c r="J153" s="106"/>
      <c r="K153" s="106"/>
      <c r="L153" s="106"/>
      <c r="M153" s="105"/>
      <c r="O153" s="79"/>
    </row>
    <row r="154" spans="1:15" ht="67.5" customHeight="1" x14ac:dyDescent="0.25">
      <c r="A154" s="286"/>
      <c r="B154" s="110"/>
      <c r="C154" s="1" t="s">
        <v>143</v>
      </c>
      <c r="D154" s="25">
        <v>0</v>
      </c>
      <c r="E154" s="25">
        <v>0</v>
      </c>
      <c r="F154" s="25">
        <v>0</v>
      </c>
      <c r="G154" s="7">
        <v>0</v>
      </c>
      <c r="H154" s="228"/>
      <c r="I154" s="122"/>
      <c r="J154" s="106"/>
      <c r="K154" s="106"/>
      <c r="L154" s="106"/>
      <c r="M154" s="105"/>
      <c r="O154" s="79"/>
    </row>
    <row r="155" spans="1:15" ht="21.75" customHeight="1" x14ac:dyDescent="0.25">
      <c r="A155" s="274" t="s">
        <v>41</v>
      </c>
      <c r="B155" s="243" t="s">
        <v>42</v>
      </c>
      <c r="C155" s="19" t="s">
        <v>136</v>
      </c>
      <c r="D155" s="30">
        <f>SUM(D156:D159)</f>
        <v>7684.7154900000005</v>
      </c>
      <c r="E155" s="30">
        <f t="shared" ref="E155" si="105">SUM(E156:E159)</f>
        <v>7411.8064900000008</v>
      </c>
      <c r="F155" s="30">
        <f t="shared" ref="F155" si="106">SUM(F156:F159)</f>
        <v>3463.19</v>
      </c>
      <c r="G155" s="49">
        <f>F155/D155</f>
        <v>0.45065949474728045</v>
      </c>
      <c r="H155" s="229" t="s">
        <v>167</v>
      </c>
      <c r="I155" s="35" t="s">
        <v>179</v>
      </c>
      <c r="J155" s="76">
        <f>SUM(J156:J158)</f>
        <v>5</v>
      </c>
      <c r="K155" s="230" t="s">
        <v>234</v>
      </c>
      <c r="L155" s="212"/>
      <c r="M155" s="230"/>
    </row>
    <row r="156" spans="1:15" ht="21.75" customHeight="1" x14ac:dyDescent="0.25">
      <c r="A156" s="275"/>
      <c r="B156" s="244"/>
      <c r="C156" s="23" t="s">
        <v>137</v>
      </c>
      <c r="D156" s="29">
        <f>D161+D166+D171+D176+D181</f>
        <v>7542.4154900000003</v>
      </c>
      <c r="E156" s="29">
        <f t="shared" ref="E156:F156" si="107">E161+E166+E171+E176+E181</f>
        <v>7411.8064900000008</v>
      </c>
      <c r="F156" s="29">
        <f t="shared" si="107"/>
        <v>3463.19</v>
      </c>
      <c r="G156" s="48">
        <f>F156/D156</f>
        <v>0.45916192293988833</v>
      </c>
      <c r="H156" s="229"/>
      <c r="I156" s="35" t="s">
        <v>138</v>
      </c>
      <c r="J156" s="76">
        <f>COUNTIF($J$160:$J$184,"да")</f>
        <v>0</v>
      </c>
      <c r="K156" s="230"/>
      <c r="L156" s="212"/>
      <c r="M156" s="230"/>
    </row>
    <row r="157" spans="1:15" ht="21.75" customHeight="1" x14ac:dyDescent="0.25">
      <c r="A157" s="275"/>
      <c r="B157" s="244"/>
      <c r="C157" s="23" t="s">
        <v>139</v>
      </c>
      <c r="D157" s="29">
        <f t="shared" ref="D157:F159" si="108">D162+D167+D172+D177+D182</f>
        <v>65.8</v>
      </c>
      <c r="E157" s="29">
        <f t="shared" si="108"/>
        <v>0</v>
      </c>
      <c r="F157" s="29">
        <f t="shared" si="108"/>
        <v>0</v>
      </c>
      <c r="G157" s="48">
        <f>F157/D157</f>
        <v>0</v>
      </c>
      <c r="H157" s="229"/>
      <c r="I157" s="35" t="s">
        <v>140</v>
      </c>
      <c r="J157" s="76">
        <f>COUNTIF($J$160:$J$184,"частично")</f>
        <v>2</v>
      </c>
      <c r="K157" s="230"/>
      <c r="L157" s="212"/>
      <c r="M157" s="230"/>
    </row>
    <row r="158" spans="1:15" ht="21.75" customHeight="1" x14ac:dyDescent="0.25">
      <c r="A158" s="275"/>
      <c r="B158" s="244"/>
      <c r="C158" s="23" t="s">
        <v>141</v>
      </c>
      <c r="D158" s="29">
        <f t="shared" si="108"/>
        <v>0</v>
      </c>
      <c r="E158" s="29">
        <f t="shared" si="108"/>
        <v>0</v>
      </c>
      <c r="F158" s="29">
        <f t="shared" si="108"/>
        <v>0</v>
      </c>
      <c r="G158" s="48">
        <v>0</v>
      </c>
      <c r="H158" s="229"/>
      <c r="I158" s="35" t="s">
        <v>142</v>
      </c>
      <c r="J158" s="76">
        <f>COUNTIF($J$160:$J$184,"нет")</f>
        <v>3</v>
      </c>
      <c r="K158" s="230"/>
      <c r="L158" s="212"/>
      <c r="M158" s="230"/>
    </row>
    <row r="159" spans="1:15" ht="21.75" customHeight="1" x14ac:dyDescent="0.25">
      <c r="A159" s="276"/>
      <c r="B159" s="245"/>
      <c r="C159" s="23" t="s">
        <v>143</v>
      </c>
      <c r="D159" s="29">
        <f t="shared" si="108"/>
        <v>76.5</v>
      </c>
      <c r="E159" s="29">
        <f t="shared" si="108"/>
        <v>0</v>
      </c>
      <c r="F159" s="29">
        <f t="shared" si="108"/>
        <v>0</v>
      </c>
      <c r="G159" s="48">
        <f>F159/D159</f>
        <v>0</v>
      </c>
      <c r="H159" s="229"/>
      <c r="I159" s="35" t="s">
        <v>144</v>
      </c>
      <c r="J159" s="13">
        <f>(J156+0.5*J157)/J155</f>
        <v>0.2</v>
      </c>
      <c r="K159" s="230"/>
      <c r="L159" s="212"/>
      <c r="M159" s="230"/>
    </row>
    <row r="160" spans="1:15" ht="19.5" customHeight="1" x14ac:dyDescent="0.25">
      <c r="A160" s="111" t="s">
        <v>43</v>
      </c>
      <c r="B160" s="108" t="s">
        <v>44</v>
      </c>
      <c r="C160" s="22" t="s">
        <v>136</v>
      </c>
      <c r="D160" s="61">
        <f>SUM(D161:D164)</f>
        <v>500</v>
      </c>
      <c r="E160" s="61">
        <f t="shared" ref="E160" si="109">SUM(E161:E164)</f>
        <v>500</v>
      </c>
      <c r="F160" s="61">
        <f t="shared" ref="F160" si="110">SUM(F161:F164)</f>
        <v>0</v>
      </c>
      <c r="G160" s="63">
        <f>F160/D160</f>
        <v>0</v>
      </c>
      <c r="H160" s="152" t="s">
        <v>151</v>
      </c>
      <c r="I160" s="219" t="s">
        <v>313</v>
      </c>
      <c r="J160" s="106" t="s">
        <v>296</v>
      </c>
      <c r="K160" s="105" t="s">
        <v>3</v>
      </c>
      <c r="L160" s="106" t="s">
        <v>312</v>
      </c>
      <c r="M160" s="105">
        <v>809</v>
      </c>
      <c r="N160" s="79">
        <v>3120361450</v>
      </c>
    </row>
    <row r="161" spans="1:14" ht="19.5" customHeight="1" x14ac:dyDescent="0.25">
      <c r="A161" s="112"/>
      <c r="B161" s="109"/>
      <c r="C161" s="1" t="s">
        <v>137</v>
      </c>
      <c r="D161" s="60">
        <v>500</v>
      </c>
      <c r="E161" s="60">
        <v>500</v>
      </c>
      <c r="F161" s="60">
        <v>0</v>
      </c>
      <c r="G161" s="64">
        <f>F161/D161</f>
        <v>0</v>
      </c>
      <c r="H161" s="152"/>
      <c r="I161" s="219"/>
      <c r="J161" s="106"/>
      <c r="K161" s="105"/>
      <c r="L161" s="106"/>
      <c r="M161" s="105"/>
    </row>
    <row r="162" spans="1:14" ht="19.5" customHeight="1" x14ac:dyDescent="0.25">
      <c r="A162" s="112"/>
      <c r="B162" s="109"/>
      <c r="C162" s="1" t="s">
        <v>139</v>
      </c>
      <c r="D162" s="60">
        <v>0</v>
      </c>
      <c r="E162" s="60">
        <v>0</v>
      </c>
      <c r="F162" s="60">
        <v>0</v>
      </c>
      <c r="G162" s="64">
        <v>0</v>
      </c>
      <c r="H162" s="152"/>
      <c r="I162" s="219"/>
      <c r="J162" s="106"/>
      <c r="K162" s="105"/>
      <c r="L162" s="106"/>
      <c r="M162" s="105"/>
    </row>
    <row r="163" spans="1:14" ht="19.5" customHeight="1" x14ac:dyDescent="0.25">
      <c r="A163" s="112"/>
      <c r="B163" s="109"/>
      <c r="C163" s="1" t="s">
        <v>141</v>
      </c>
      <c r="D163" s="60">
        <v>0</v>
      </c>
      <c r="E163" s="60">
        <v>0</v>
      </c>
      <c r="F163" s="60">
        <v>0</v>
      </c>
      <c r="G163" s="64">
        <v>0</v>
      </c>
      <c r="H163" s="152"/>
      <c r="I163" s="219"/>
      <c r="J163" s="106"/>
      <c r="K163" s="105"/>
      <c r="L163" s="106"/>
      <c r="M163" s="105"/>
    </row>
    <row r="164" spans="1:14" ht="19.5" customHeight="1" x14ac:dyDescent="0.25">
      <c r="A164" s="113"/>
      <c r="B164" s="110"/>
      <c r="C164" s="1" t="s">
        <v>143</v>
      </c>
      <c r="D164" s="60">
        <v>0</v>
      </c>
      <c r="E164" s="60">
        <v>0</v>
      </c>
      <c r="F164" s="60">
        <v>0</v>
      </c>
      <c r="G164" s="64">
        <v>0</v>
      </c>
      <c r="H164" s="152"/>
      <c r="I164" s="219"/>
      <c r="J164" s="106"/>
      <c r="K164" s="105"/>
      <c r="L164" s="106"/>
      <c r="M164" s="105"/>
    </row>
    <row r="165" spans="1:14" ht="19.5" customHeight="1" x14ac:dyDescent="0.25">
      <c r="A165" s="111" t="s">
        <v>229</v>
      </c>
      <c r="B165" s="108" t="s">
        <v>45</v>
      </c>
      <c r="C165" s="22" t="s">
        <v>136</v>
      </c>
      <c r="D165" s="61">
        <f>SUM(D166:D169)</f>
        <v>225</v>
      </c>
      <c r="E165" s="61">
        <f t="shared" ref="E165" si="111">SUM(E166:E169)</f>
        <v>0</v>
      </c>
      <c r="F165" s="61">
        <f t="shared" ref="F165" si="112">SUM(F166:F169)</f>
        <v>0</v>
      </c>
      <c r="G165" s="63">
        <f>F165/D165</f>
        <v>0</v>
      </c>
      <c r="H165" s="152" t="s">
        <v>228</v>
      </c>
      <c r="I165" s="227" t="s">
        <v>314</v>
      </c>
      <c r="J165" s="106" t="s">
        <v>296</v>
      </c>
      <c r="K165" s="106" t="s">
        <v>152</v>
      </c>
      <c r="L165" s="126" t="s">
        <v>315</v>
      </c>
      <c r="M165" s="105">
        <v>809</v>
      </c>
      <c r="N165" s="79" t="s">
        <v>185</v>
      </c>
    </row>
    <row r="166" spans="1:14" ht="19.5" customHeight="1" x14ac:dyDescent="0.25">
      <c r="A166" s="112"/>
      <c r="B166" s="109"/>
      <c r="C166" s="2" t="s">
        <v>137</v>
      </c>
      <c r="D166" s="60">
        <v>82.7</v>
      </c>
      <c r="E166" s="60">
        <v>0</v>
      </c>
      <c r="F166" s="60">
        <v>0</v>
      </c>
      <c r="G166" s="64">
        <f t="shared" ref="G166:G171" si="113">F166/D166</f>
        <v>0</v>
      </c>
      <c r="H166" s="152"/>
      <c r="I166" s="227"/>
      <c r="J166" s="106"/>
      <c r="K166" s="106"/>
      <c r="L166" s="126"/>
      <c r="M166" s="105"/>
    </row>
    <row r="167" spans="1:14" ht="19.5" customHeight="1" x14ac:dyDescent="0.25">
      <c r="A167" s="112"/>
      <c r="B167" s="109"/>
      <c r="C167" s="2" t="s">
        <v>139</v>
      </c>
      <c r="D167" s="60">
        <v>65.8</v>
      </c>
      <c r="E167" s="60">
        <v>0</v>
      </c>
      <c r="F167" s="60">
        <v>0</v>
      </c>
      <c r="G167" s="64">
        <f t="shared" si="113"/>
        <v>0</v>
      </c>
      <c r="H167" s="152"/>
      <c r="I167" s="227"/>
      <c r="J167" s="106"/>
      <c r="K167" s="106"/>
      <c r="L167" s="126"/>
      <c r="M167" s="105"/>
    </row>
    <row r="168" spans="1:14" ht="19.5" customHeight="1" x14ac:dyDescent="0.25">
      <c r="A168" s="112"/>
      <c r="B168" s="109"/>
      <c r="C168" s="2" t="s">
        <v>141</v>
      </c>
      <c r="D168" s="60">
        <v>0</v>
      </c>
      <c r="E168" s="60">
        <v>0</v>
      </c>
      <c r="F168" s="60">
        <v>0</v>
      </c>
      <c r="G168" s="64">
        <v>0</v>
      </c>
      <c r="H168" s="152"/>
      <c r="I168" s="227"/>
      <c r="J168" s="106"/>
      <c r="K168" s="106"/>
      <c r="L168" s="126"/>
      <c r="M168" s="105"/>
    </row>
    <row r="169" spans="1:14" ht="19.5" customHeight="1" x14ac:dyDescent="0.25">
      <c r="A169" s="113"/>
      <c r="B169" s="110"/>
      <c r="C169" s="2" t="s">
        <v>143</v>
      </c>
      <c r="D169" s="60">
        <v>76.5</v>
      </c>
      <c r="E169" s="60">
        <v>0</v>
      </c>
      <c r="F169" s="60">
        <v>0</v>
      </c>
      <c r="G169" s="64">
        <f t="shared" si="113"/>
        <v>0</v>
      </c>
      <c r="H169" s="152"/>
      <c r="I169" s="227"/>
      <c r="J169" s="106"/>
      <c r="K169" s="106"/>
      <c r="L169" s="126"/>
      <c r="M169" s="105"/>
    </row>
    <row r="170" spans="1:14" ht="25.5" customHeight="1" x14ac:dyDescent="0.25">
      <c r="A170" s="111" t="s">
        <v>46</v>
      </c>
      <c r="B170" s="108" t="s">
        <v>48</v>
      </c>
      <c r="C170" s="22" t="s">
        <v>136</v>
      </c>
      <c r="D170" s="61">
        <f>SUM(D171:D174)</f>
        <v>1000</v>
      </c>
      <c r="E170" s="61">
        <f t="shared" ref="E170" si="114">SUM(E171:E174)</f>
        <v>1000</v>
      </c>
      <c r="F170" s="61">
        <f t="shared" ref="F170" si="115">SUM(F171:F174)</f>
        <v>0</v>
      </c>
      <c r="G170" s="63">
        <f>F170/D170</f>
        <v>0</v>
      </c>
      <c r="H170" s="152" t="s">
        <v>230</v>
      </c>
      <c r="I170" s="219" t="s">
        <v>316</v>
      </c>
      <c r="J170" s="106" t="s">
        <v>296</v>
      </c>
      <c r="K170" s="105" t="s">
        <v>176</v>
      </c>
      <c r="L170" s="126" t="s">
        <v>317</v>
      </c>
      <c r="M170" s="105">
        <v>809</v>
      </c>
      <c r="N170" s="79">
        <v>3120361440</v>
      </c>
    </row>
    <row r="171" spans="1:14" ht="24" customHeight="1" x14ac:dyDescent="0.25">
      <c r="A171" s="112"/>
      <c r="B171" s="109"/>
      <c r="C171" s="1" t="s">
        <v>137</v>
      </c>
      <c r="D171" s="60">
        <v>1000</v>
      </c>
      <c r="E171" s="60">
        <v>1000</v>
      </c>
      <c r="F171" s="60">
        <v>0</v>
      </c>
      <c r="G171" s="64">
        <f t="shared" si="113"/>
        <v>0</v>
      </c>
      <c r="H171" s="152"/>
      <c r="I171" s="219"/>
      <c r="J171" s="106"/>
      <c r="K171" s="105"/>
      <c r="L171" s="126"/>
      <c r="M171" s="105"/>
    </row>
    <row r="172" spans="1:14" ht="27.75" customHeight="1" x14ac:dyDescent="0.25">
      <c r="A172" s="112"/>
      <c r="B172" s="109"/>
      <c r="C172" s="1" t="s">
        <v>139</v>
      </c>
      <c r="D172" s="60">
        <v>0</v>
      </c>
      <c r="E172" s="60">
        <v>0</v>
      </c>
      <c r="F172" s="60">
        <v>0</v>
      </c>
      <c r="G172" s="64">
        <v>0</v>
      </c>
      <c r="H172" s="152"/>
      <c r="I172" s="219"/>
      <c r="J172" s="106"/>
      <c r="K172" s="105"/>
      <c r="L172" s="126"/>
      <c r="M172" s="105"/>
    </row>
    <row r="173" spans="1:14" ht="22.5" customHeight="1" x14ac:dyDescent="0.25">
      <c r="A173" s="112"/>
      <c r="B173" s="109"/>
      <c r="C173" s="1" t="s">
        <v>141</v>
      </c>
      <c r="D173" s="60">
        <v>0</v>
      </c>
      <c r="E173" s="60">
        <v>0</v>
      </c>
      <c r="F173" s="60">
        <v>0</v>
      </c>
      <c r="G173" s="64">
        <v>0</v>
      </c>
      <c r="H173" s="152"/>
      <c r="I173" s="219"/>
      <c r="J173" s="106"/>
      <c r="K173" s="105"/>
      <c r="L173" s="126"/>
      <c r="M173" s="105"/>
    </row>
    <row r="174" spans="1:14" ht="21.75" customHeight="1" x14ac:dyDescent="0.25">
      <c r="A174" s="113"/>
      <c r="B174" s="110"/>
      <c r="C174" s="1" t="s">
        <v>143</v>
      </c>
      <c r="D174" s="60">
        <v>0</v>
      </c>
      <c r="E174" s="60">
        <v>0</v>
      </c>
      <c r="F174" s="60">
        <v>0</v>
      </c>
      <c r="G174" s="64">
        <v>0</v>
      </c>
      <c r="H174" s="152"/>
      <c r="I174" s="219"/>
      <c r="J174" s="106"/>
      <c r="K174" s="105"/>
      <c r="L174" s="126"/>
      <c r="M174" s="105"/>
    </row>
    <row r="175" spans="1:14" ht="24" customHeight="1" x14ac:dyDescent="0.25">
      <c r="A175" s="111" t="s">
        <v>47</v>
      </c>
      <c r="B175" s="114" t="s">
        <v>50</v>
      </c>
      <c r="C175" s="22" t="s">
        <v>136</v>
      </c>
      <c r="D175" s="27">
        <f>SUM(D176:D179)</f>
        <v>1055.6891900000001</v>
      </c>
      <c r="E175" s="27">
        <f t="shared" ref="E175" si="116">SUM(E176:E179)</f>
        <v>1009.05319</v>
      </c>
      <c r="F175" s="27">
        <f t="shared" ref="F175" si="117">SUM(F176:F179)</f>
        <v>968.59</v>
      </c>
      <c r="G175" s="46">
        <f>F175/D175</f>
        <v>0.91749542306102427</v>
      </c>
      <c r="H175" s="152" t="s">
        <v>231</v>
      </c>
      <c r="I175" s="226" t="s">
        <v>318</v>
      </c>
      <c r="J175" s="150" t="s">
        <v>291</v>
      </c>
      <c r="K175" s="151" t="s">
        <v>176</v>
      </c>
      <c r="L175" s="126" t="s">
        <v>319</v>
      </c>
      <c r="M175" s="151">
        <v>809</v>
      </c>
      <c r="N175" s="79">
        <v>3120361440</v>
      </c>
    </row>
    <row r="176" spans="1:14" ht="24" customHeight="1" x14ac:dyDescent="0.25">
      <c r="A176" s="112"/>
      <c r="B176" s="115"/>
      <c r="C176" s="45" t="s">
        <v>137</v>
      </c>
      <c r="D176" s="60">
        <f>1009.05319+46.636</f>
        <v>1055.6891900000001</v>
      </c>
      <c r="E176" s="60">
        <v>1009.05319</v>
      </c>
      <c r="F176" s="60">
        <v>968.59</v>
      </c>
      <c r="G176" s="51">
        <f t="shared" ref="G176" si="118">F176/D176</f>
        <v>0.91749542306102427</v>
      </c>
      <c r="H176" s="152"/>
      <c r="I176" s="226"/>
      <c r="J176" s="150"/>
      <c r="K176" s="151"/>
      <c r="L176" s="126"/>
      <c r="M176" s="151"/>
    </row>
    <row r="177" spans="1:14" ht="24" customHeight="1" x14ac:dyDescent="0.25">
      <c r="A177" s="112"/>
      <c r="B177" s="115"/>
      <c r="C177" s="45" t="s">
        <v>139</v>
      </c>
      <c r="D177" s="26">
        <v>0</v>
      </c>
      <c r="E177" s="26">
        <v>0</v>
      </c>
      <c r="F177" s="26">
        <v>0</v>
      </c>
      <c r="G177" s="51">
        <v>0</v>
      </c>
      <c r="H177" s="152"/>
      <c r="I177" s="226"/>
      <c r="J177" s="150"/>
      <c r="K177" s="151"/>
      <c r="L177" s="126"/>
      <c r="M177" s="151"/>
    </row>
    <row r="178" spans="1:14" ht="24" customHeight="1" x14ac:dyDescent="0.25">
      <c r="A178" s="112"/>
      <c r="B178" s="115"/>
      <c r="C178" s="45" t="s">
        <v>141</v>
      </c>
      <c r="D178" s="26">
        <v>0</v>
      </c>
      <c r="E178" s="26">
        <v>0</v>
      </c>
      <c r="F178" s="26">
        <v>0</v>
      </c>
      <c r="G178" s="51">
        <v>0</v>
      </c>
      <c r="H178" s="152"/>
      <c r="I178" s="226"/>
      <c r="J178" s="150"/>
      <c r="K178" s="151"/>
      <c r="L178" s="126"/>
      <c r="M178" s="151"/>
    </row>
    <row r="179" spans="1:14" ht="24" customHeight="1" x14ac:dyDescent="0.25">
      <c r="A179" s="113"/>
      <c r="B179" s="116"/>
      <c r="C179" s="45" t="s">
        <v>143</v>
      </c>
      <c r="D179" s="26">
        <v>0</v>
      </c>
      <c r="E179" s="26">
        <v>0</v>
      </c>
      <c r="F179" s="26">
        <v>0</v>
      </c>
      <c r="G179" s="51">
        <v>0</v>
      </c>
      <c r="H179" s="152"/>
      <c r="I179" s="226"/>
      <c r="J179" s="150"/>
      <c r="K179" s="151"/>
      <c r="L179" s="126"/>
      <c r="M179" s="151"/>
    </row>
    <row r="180" spans="1:14" s="70" customFormat="1" x14ac:dyDescent="0.25">
      <c r="A180" s="111" t="s">
        <v>49</v>
      </c>
      <c r="B180" s="108" t="s">
        <v>232</v>
      </c>
      <c r="C180" s="22" t="s">
        <v>136</v>
      </c>
      <c r="D180" s="27">
        <f>SUM(D181:D184)</f>
        <v>4904.0263000000004</v>
      </c>
      <c r="E180" s="27">
        <f t="shared" ref="E180:F180" si="119">SUM(E181:E184)</f>
        <v>4902.7533000000003</v>
      </c>
      <c r="F180" s="27">
        <f t="shared" si="119"/>
        <v>2494.6</v>
      </c>
      <c r="G180" s="46">
        <f>F180/D180</f>
        <v>0.5086840582400628</v>
      </c>
      <c r="H180" s="152" t="s">
        <v>233</v>
      </c>
      <c r="I180" s="294" t="s">
        <v>320</v>
      </c>
      <c r="J180" s="150" t="s">
        <v>291</v>
      </c>
      <c r="K180" s="151" t="s">
        <v>3</v>
      </c>
      <c r="L180" s="126" t="s">
        <v>321</v>
      </c>
      <c r="M180" s="151">
        <v>809</v>
      </c>
      <c r="N180" s="79"/>
    </row>
    <row r="181" spans="1:14" s="70" customFormat="1" x14ac:dyDescent="0.25">
      <c r="A181" s="112"/>
      <c r="B181" s="109"/>
      <c r="C181" s="45" t="s">
        <v>137</v>
      </c>
      <c r="D181" s="60">
        <v>4904.0263000000004</v>
      </c>
      <c r="E181" s="60">
        <v>4902.7533000000003</v>
      </c>
      <c r="F181" s="60">
        <v>2494.6</v>
      </c>
      <c r="G181" s="51">
        <f t="shared" ref="G181" si="120">F181/D181</f>
        <v>0.5086840582400628</v>
      </c>
      <c r="H181" s="152"/>
      <c r="I181" s="294"/>
      <c r="J181" s="150"/>
      <c r="K181" s="151"/>
      <c r="L181" s="126"/>
      <c r="M181" s="151"/>
      <c r="N181" s="79"/>
    </row>
    <row r="182" spans="1:14" s="70" customFormat="1" x14ac:dyDescent="0.25">
      <c r="A182" s="112"/>
      <c r="B182" s="109"/>
      <c r="C182" s="45" t="s">
        <v>139</v>
      </c>
      <c r="D182" s="26">
        <v>0</v>
      </c>
      <c r="E182" s="26">
        <v>0</v>
      </c>
      <c r="F182" s="26">
        <v>0</v>
      </c>
      <c r="G182" s="51">
        <v>0</v>
      </c>
      <c r="H182" s="152"/>
      <c r="I182" s="294"/>
      <c r="J182" s="150"/>
      <c r="K182" s="151"/>
      <c r="L182" s="126"/>
      <c r="M182" s="151"/>
      <c r="N182" s="79"/>
    </row>
    <row r="183" spans="1:14" s="70" customFormat="1" x14ac:dyDescent="0.25">
      <c r="A183" s="112"/>
      <c r="B183" s="109"/>
      <c r="C183" s="45" t="s">
        <v>141</v>
      </c>
      <c r="D183" s="26">
        <v>0</v>
      </c>
      <c r="E183" s="26">
        <v>0</v>
      </c>
      <c r="F183" s="26">
        <v>0</v>
      </c>
      <c r="G183" s="51">
        <v>0</v>
      </c>
      <c r="H183" s="152"/>
      <c r="I183" s="294"/>
      <c r="J183" s="150"/>
      <c r="K183" s="151"/>
      <c r="L183" s="126"/>
      <c r="M183" s="151"/>
      <c r="N183" s="79"/>
    </row>
    <row r="184" spans="1:14" s="70" customFormat="1" x14ac:dyDescent="0.25">
      <c r="A184" s="113"/>
      <c r="B184" s="110"/>
      <c r="C184" s="45" t="s">
        <v>143</v>
      </c>
      <c r="D184" s="26">
        <v>0</v>
      </c>
      <c r="E184" s="26">
        <v>0</v>
      </c>
      <c r="F184" s="26">
        <v>0</v>
      </c>
      <c r="G184" s="51">
        <v>0</v>
      </c>
      <c r="H184" s="152"/>
      <c r="I184" s="294"/>
      <c r="J184" s="150"/>
      <c r="K184" s="151"/>
      <c r="L184" s="126"/>
      <c r="M184" s="151"/>
      <c r="N184" s="79"/>
    </row>
    <row r="185" spans="1:14" ht="24.75" customHeight="1" x14ac:dyDescent="0.25">
      <c r="A185" s="274" t="s">
        <v>51</v>
      </c>
      <c r="B185" s="243" t="s">
        <v>52</v>
      </c>
      <c r="C185" s="19" t="s">
        <v>136</v>
      </c>
      <c r="D185" s="30">
        <f>SUM(D186:D189)</f>
        <v>25221.241670000003</v>
      </c>
      <c r="E185" s="30">
        <f t="shared" ref="E185" si="121">SUM(E186:E189)</f>
        <v>17120</v>
      </c>
      <c r="F185" s="30">
        <f t="shared" ref="F185" si="122">SUM(F186:F189)</f>
        <v>17120</v>
      </c>
      <c r="G185" s="49">
        <f>F185/D185</f>
        <v>0.67879290892976873</v>
      </c>
      <c r="H185" s="160" t="s">
        <v>168</v>
      </c>
      <c r="I185" s="35" t="s">
        <v>179</v>
      </c>
      <c r="J185" s="12">
        <f>SUM(J186:J188)</f>
        <v>2</v>
      </c>
      <c r="K185" s="161" t="s">
        <v>150</v>
      </c>
      <c r="L185" s="162"/>
      <c r="M185" s="161"/>
    </row>
    <row r="186" spans="1:14" ht="24.75" customHeight="1" x14ac:dyDescent="0.25">
      <c r="A186" s="275"/>
      <c r="B186" s="244"/>
      <c r="C186" s="24" t="s">
        <v>137</v>
      </c>
      <c r="D186" s="30">
        <f>D191+D196</f>
        <v>25221.241670000003</v>
      </c>
      <c r="E186" s="30">
        <f t="shared" ref="E186:F186" si="123">E191+E196</f>
        <v>17120</v>
      </c>
      <c r="F186" s="30">
        <f t="shared" si="123"/>
        <v>17120</v>
      </c>
      <c r="G186" s="49">
        <f>F186/D186</f>
        <v>0.67879290892976873</v>
      </c>
      <c r="H186" s="160"/>
      <c r="I186" s="35" t="s">
        <v>138</v>
      </c>
      <c r="J186" s="12">
        <f>COUNTIF($J$190:$J$199,"да")</f>
        <v>0</v>
      </c>
      <c r="K186" s="161"/>
      <c r="L186" s="162"/>
      <c r="M186" s="161"/>
    </row>
    <row r="187" spans="1:14" ht="24.75" customHeight="1" x14ac:dyDescent="0.25">
      <c r="A187" s="275"/>
      <c r="B187" s="244"/>
      <c r="C187" s="24" t="s">
        <v>139</v>
      </c>
      <c r="D187" s="30">
        <f t="shared" ref="D187:D189" si="124">D192+D197</f>
        <v>0</v>
      </c>
      <c r="E187" s="30">
        <f t="shared" ref="E187:F189" si="125">E192+E197</f>
        <v>0</v>
      </c>
      <c r="F187" s="30">
        <f t="shared" si="125"/>
        <v>0</v>
      </c>
      <c r="G187" s="49">
        <v>0</v>
      </c>
      <c r="H187" s="160"/>
      <c r="I187" s="35" t="s">
        <v>140</v>
      </c>
      <c r="J187" s="82">
        <f>COUNTIF($J$190:$J$199,"частично")</f>
        <v>2</v>
      </c>
      <c r="K187" s="161"/>
      <c r="L187" s="162"/>
      <c r="M187" s="161"/>
    </row>
    <row r="188" spans="1:14" ht="24.75" customHeight="1" x14ac:dyDescent="0.25">
      <c r="A188" s="275"/>
      <c r="B188" s="244"/>
      <c r="C188" s="24" t="s">
        <v>141</v>
      </c>
      <c r="D188" s="30">
        <f t="shared" si="124"/>
        <v>0</v>
      </c>
      <c r="E188" s="30">
        <f t="shared" si="125"/>
        <v>0</v>
      </c>
      <c r="F188" s="30">
        <f t="shared" si="125"/>
        <v>0</v>
      </c>
      <c r="G188" s="49">
        <v>0</v>
      </c>
      <c r="H188" s="160"/>
      <c r="I188" s="35" t="s">
        <v>142</v>
      </c>
      <c r="J188" s="82">
        <f>COUNTIF($J$190:$J$199,"нет")</f>
        <v>0</v>
      </c>
      <c r="K188" s="161"/>
      <c r="L188" s="162"/>
      <c r="M188" s="161"/>
    </row>
    <row r="189" spans="1:14" ht="24.75" customHeight="1" x14ac:dyDescent="0.25">
      <c r="A189" s="276"/>
      <c r="B189" s="245"/>
      <c r="C189" s="24" t="s">
        <v>143</v>
      </c>
      <c r="D189" s="30">
        <f t="shared" si="124"/>
        <v>0</v>
      </c>
      <c r="E189" s="30">
        <f t="shared" si="125"/>
        <v>0</v>
      </c>
      <c r="F189" s="30">
        <f t="shared" si="125"/>
        <v>0</v>
      </c>
      <c r="G189" s="49">
        <v>0</v>
      </c>
      <c r="H189" s="160"/>
      <c r="I189" s="35" t="s">
        <v>144</v>
      </c>
      <c r="J189" s="13">
        <f>(J186+0.5*J187)/J185</f>
        <v>0.5</v>
      </c>
      <c r="K189" s="161"/>
      <c r="L189" s="162"/>
      <c r="M189" s="161"/>
    </row>
    <row r="190" spans="1:14" ht="30" customHeight="1" x14ac:dyDescent="0.25">
      <c r="A190" s="111" t="s">
        <v>53</v>
      </c>
      <c r="B190" s="108" t="s">
        <v>54</v>
      </c>
      <c r="C190" s="22" t="s">
        <v>136</v>
      </c>
      <c r="D190" s="61">
        <f>SUM(D191:D194)</f>
        <v>25071.241670000003</v>
      </c>
      <c r="E190" s="61">
        <f t="shared" ref="E190" si="126">SUM(E191:E194)</f>
        <v>17000</v>
      </c>
      <c r="F190" s="61">
        <f t="shared" ref="F190" si="127">SUM(F191:F194)</f>
        <v>17000</v>
      </c>
      <c r="G190" s="63">
        <f>F190/D190</f>
        <v>0.67806773289342226</v>
      </c>
      <c r="H190" s="152" t="s">
        <v>153</v>
      </c>
      <c r="I190" s="130" t="s">
        <v>322</v>
      </c>
      <c r="J190" s="106" t="s">
        <v>291</v>
      </c>
      <c r="K190" s="105" t="s">
        <v>150</v>
      </c>
      <c r="L190" s="126" t="s">
        <v>292</v>
      </c>
      <c r="M190" s="105">
        <v>809</v>
      </c>
      <c r="N190" s="79">
        <v>3120400050</v>
      </c>
    </row>
    <row r="191" spans="1:14" ht="28.5" customHeight="1" x14ac:dyDescent="0.25">
      <c r="A191" s="112"/>
      <c r="B191" s="109"/>
      <c r="C191" s="1" t="s">
        <v>137</v>
      </c>
      <c r="D191" s="60">
        <v>25071.241670000003</v>
      </c>
      <c r="E191" s="62">
        <v>17000</v>
      </c>
      <c r="F191" s="62">
        <v>17000</v>
      </c>
      <c r="G191" s="64">
        <f>F191/D191</f>
        <v>0.67806773289342226</v>
      </c>
      <c r="H191" s="152"/>
      <c r="I191" s="130"/>
      <c r="J191" s="106"/>
      <c r="K191" s="105"/>
      <c r="L191" s="225"/>
      <c r="M191" s="105"/>
    </row>
    <row r="192" spans="1:14" ht="19.5" customHeight="1" x14ac:dyDescent="0.25">
      <c r="A192" s="112"/>
      <c r="B192" s="109"/>
      <c r="C192" s="1" t="s">
        <v>139</v>
      </c>
      <c r="D192" s="60">
        <v>0</v>
      </c>
      <c r="E192" s="60">
        <v>0</v>
      </c>
      <c r="F192" s="60">
        <v>0</v>
      </c>
      <c r="G192" s="64">
        <v>0</v>
      </c>
      <c r="H192" s="152"/>
      <c r="I192" s="130"/>
      <c r="J192" s="106"/>
      <c r="K192" s="105"/>
      <c r="L192" s="225"/>
      <c r="M192" s="105"/>
    </row>
    <row r="193" spans="1:14" ht="21.75" customHeight="1" x14ac:dyDescent="0.25">
      <c r="A193" s="112"/>
      <c r="B193" s="109"/>
      <c r="C193" s="1" t="s">
        <v>141</v>
      </c>
      <c r="D193" s="60">
        <v>0</v>
      </c>
      <c r="E193" s="60">
        <v>0</v>
      </c>
      <c r="F193" s="60">
        <v>0</v>
      </c>
      <c r="G193" s="64">
        <v>0</v>
      </c>
      <c r="H193" s="152"/>
      <c r="I193" s="130"/>
      <c r="J193" s="106"/>
      <c r="K193" s="105"/>
      <c r="L193" s="225"/>
      <c r="M193" s="105"/>
    </row>
    <row r="194" spans="1:14" ht="17.25" customHeight="1" x14ac:dyDescent="0.25">
      <c r="A194" s="113"/>
      <c r="B194" s="110"/>
      <c r="C194" s="1" t="s">
        <v>143</v>
      </c>
      <c r="D194" s="60">
        <v>0</v>
      </c>
      <c r="E194" s="60">
        <v>0</v>
      </c>
      <c r="F194" s="60">
        <v>0</v>
      </c>
      <c r="G194" s="64">
        <v>0</v>
      </c>
      <c r="H194" s="152"/>
      <c r="I194" s="130"/>
      <c r="J194" s="106"/>
      <c r="K194" s="105"/>
      <c r="L194" s="225"/>
      <c r="M194" s="105"/>
    </row>
    <row r="195" spans="1:14" ht="18.75" customHeight="1" x14ac:dyDescent="0.25">
      <c r="A195" s="111" t="s">
        <v>55</v>
      </c>
      <c r="B195" s="108" t="s">
        <v>56</v>
      </c>
      <c r="C195" s="22" t="s">
        <v>136</v>
      </c>
      <c r="D195" s="61">
        <f>SUM(D196:D199)</f>
        <v>150</v>
      </c>
      <c r="E195" s="61">
        <f t="shared" ref="E195:F195" si="128">SUM(E196:E199)</f>
        <v>120</v>
      </c>
      <c r="F195" s="61">
        <f t="shared" si="128"/>
        <v>120</v>
      </c>
      <c r="G195" s="63">
        <f>F195/D195</f>
        <v>0.8</v>
      </c>
      <c r="H195" s="152" t="s">
        <v>154</v>
      </c>
      <c r="I195" s="152" t="s">
        <v>323</v>
      </c>
      <c r="J195" s="223" t="s">
        <v>291</v>
      </c>
      <c r="K195" s="105" t="s">
        <v>150</v>
      </c>
      <c r="L195" s="224" t="s">
        <v>303</v>
      </c>
      <c r="M195" s="105">
        <v>809</v>
      </c>
      <c r="N195" s="79">
        <v>3120413060</v>
      </c>
    </row>
    <row r="196" spans="1:14" ht="18.75" customHeight="1" x14ac:dyDescent="0.25">
      <c r="A196" s="112"/>
      <c r="B196" s="109"/>
      <c r="C196" s="1" t="s">
        <v>137</v>
      </c>
      <c r="D196" s="60">
        <v>150</v>
      </c>
      <c r="E196" s="62">
        <v>120</v>
      </c>
      <c r="F196" s="62">
        <v>120</v>
      </c>
      <c r="G196" s="64">
        <f>F196/D196</f>
        <v>0.8</v>
      </c>
      <c r="H196" s="152"/>
      <c r="I196" s="152"/>
      <c r="J196" s="223"/>
      <c r="K196" s="105"/>
      <c r="L196" s="224"/>
      <c r="M196" s="105"/>
    </row>
    <row r="197" spans="1:14" ht="18.75" customHeight="1" x14ac:dyDescent="0.25">
      <c r="A197" s="112"/>
      <c r="B197" s="109"/>
      <c r="C197" s="1" t="s">
        <v>139</v>
      </c>
      <c r="D197" s="60">
        <v>0</v>
      </c>
      <c r="E197" s="60">
        <v>0</v>
      </c>
      <c r="F197" s="60">
        <v>0</v>
      </c>
      <c r="G197" s="64">
        <v>0</v>
      </c>
      <c r="H197" s="152"/>
      <c r="I197" s="152"/>
      <c r="J197" s="223"/>
      <c r="K197" s="105"/>
      <c r="L197" s="224"/>
      <c r="M197" s="105"/>
    </row>
    <row r="198" spans="1:14" ht="18.75" customHeight="1" x14ac:dyDescent="0.25">
      <c r="A198" s="112"/>
      <c r="B198" s="109"/>
      <c r="C198" s="1" t="s">
        <v>141</v>
      </c>
      <c r="D198" s="60">
        <v>0</v>
      </c>
      <c r="E198" s="60">
        <v>0</v>
      </c>
      <c r="F198" s="60">
        <v>0</v>
      </c>
      <c r="G198" s="64">
        <v>0</v>
      </c>
      <c r="H198" s="152"/>
      <c r="I198" s="152"/>
      <c r="J198" s="223"/>
      <c r="K198" s="105"/>
      <c r="L198" s="224"/>
      <c r="M198" s="105"/>
    </row>
    <row r="199" spans="1:14" ht="18.75" customHeight="1" x14ac:dyDescent="0.25">
      <c r="A199" s="113"/>
      <c r="B199" s="110"/>
      <c r="C199" s="1" t="s">
        <v>143</v>
      </c>
      <c r="D199" s="60">
        <v>0</v>
      </c>
      <c r="E199" s="60">
        <v>0</v>
      </c>
      <c r="F199" s="60">
        <v>0</v>
      </c>
      <c r="G199" s="64">
        <v>0</v>
      </c>
      <c r="H199" s="152"/>
      <c r="I199" s="152"/>
      <c r="J199" s="223"/>
      <c r="K199" s="105"/>
      <c r="L199" s="224"/>
      <c r="M199" s="105"/>
    </row>
    <row r="200" spans="1:14" ht="21" customHeight="1" x14ac:dyDescent="0.25">
      <c r="A200" s="202" t="s">
        <v>57</v>
      </c>
      <c r="B200" s="246" t="s">
        <v>58</v>
      </c>
      <c r="C200" s="20" t="s">
        <v>136</v>
      </c>
      <c r="D200" s="31">
        <f>SUM(D201:D204)</f>
        <v>14018.29788</v>
      </c>
      <c r="E200" s="31">
        <f t="shared" ref="E200" si="129">SUM(E201:E204)</f>
        <v>11415.851069999999</v>
      </c>
      <c r="F200" s="31">
        <f t="shared" ref="F200" si="130">SUM(F201:F204)</f>
        <v>3957.05</v>
      </c>
      <c r="G200" s="52">
        <f>F200/D200</f>
        <v>0.28227749430589216</v>
      </c>
      <c r="H200" s="221" t="s">
        <v>167</v>
      </c>
      <c r="I200" s="36" t="s">
        <v>179</v>
      </c>
      <c r="J200" s="16">
        <f>SUM(J201:J203)</f>
        <v>2</v>
      </c>
      <c r="K200" s="216" t="s">
        <v>176</v>
      </c>
      <c r="L200" s="217"/>
      <c r="M200" s="216"/>
    </row>
    <row r="201" spans="1:14" ht="21" customHeight="1" x14ac:dyDescent="0.25">
      <c r="A201" s="203"/>
      <c r="B201" s="247"/>
      <c r="C201" s="17" t="s">
        <v>137</v>
      </c>
      <c r="D201" s="31">
        <f>D206+D211</f>
        <v>841.09788000000003</v>
      </c>
      <c r="E201" s="31">
        <f t="shared" ref="E201:F201" si="131">E206+E211</f>
        <v>684.95106999999996</v>
      </c>
      <c r="F201" s="31">
        <f t="shared" si="131"/>
        <v>0</v>
      </c>
      <c r="G201" s="52">
        <f>F201/D201</f>
        <v>0</v>
      </c>
      <c r="H201" s="221"/>
      <c r="I201" s="36" t="s">
        <v>138</v>
      </c>
      <c r="J201" s="16">
        <f>COUNTIF($J$205:$J$214,"да")</f>
        <v>0</v>
      </c>
      <c r="K201" s="216"/>
      <c r="L201" s="217"/>
      <c r="M201" s="216"/>
    </row>
    <row r="202" spans="1:14" ht="21" customHeight="1" x14ac:dyDescent="0.25">
      <c r="A202" s="203"/>
      <c r="B202" s="247"/>
      <c r="C202" s="17" t="s">
        <v>139</v>
      </c>
      <c r="D202" s="31">
        <f t="shared" ref="D202:D204" si="132">D207+D212</f>
        <v>13177.2</v>
      </c>
      <c r="E202" s="31">
        <f t="shared" ref="E202:F204" si="133">E207+E212</f>
        <v>10730.9</v>
      </c>
      <c r="F202" s="31">
        <f t="shared" si="133"/>
        <v>3957.05</v>
      </c>
      <c r="G202" s="52">
        <f>F202/D202</f>
        <v>0.30029520687247668</v>
      </c>
      <c r="H202" s="221"/>
      <c r="I202" s="36" t="s">
        <v>140</v>
      </c>
      <c r="J202" s="84">
        <f>COUNTIF($J$205:$J$214,"частично")</f>
        <v>1</v>
      </c>
      <c r="K202" s="216"/>
      <c r="L202" s="217"/>
      <c r="M202" s="216"/>
    </row>
    <row r="203" spans="1:14" ht="21" customHeight="1" x14ac:dyDescent="0.25">
      <c r="A203" s="203"/>
      <c r="B203" s="247"/>
      <c r="C203" s="17" t="s">
        <v>141</v>
      </c>
      <c r="D203" s="31">
        <f t="shared" si="132"/>
        <v>0</v>
      </c>
      <c r="E203" s="31">
        <f t="shared" si="133"/>
        <v>0</v>
      </c>
      <c r="F203" s="31">
        <f t="shared" si="133"/>
        <v>0</v>
      </c>
      <c r="G203" s="52">
        <v>0</v>
      </c>
      <c r="H203" s="221"/>
      <c r="I203" s="36" t="s">
        <v>142</v>
      </c>
      <c r="J203" s="84">
        <f>COUNTIF($J$205:$J$214,"нет")</f>
        <v>1</v>
      </c>
      <c r="K203" s="216"/>
      <c r="L203" s="217"/>
      <c r="M203" s="216"/>
    </row>
    <row r="204" spans="1:14" ht="21" customHeight="1" x14ac:dyDescent="0.25">
      <c r="A204" s="204"/>
      <c r="B204" s="248"/>
      <c r="C204" s="17" t="s">
        <v>143</v>
      </c>
      <c r="D204" s="31">
        <f t="shared" si="132"/>
        <v>0</v>
      </c>
      <c r="E204" s="31">
        <f t="shared" si="133"/>
        <v>0</v>
      </c>
      <c r="F204" s="31">
        <f t="shared" si="133"/>
        <v>0</v>
      </c>
      <c r="G204" s="52">
        <v>0</v>
      </c>
      <c r="H204" s="221"/>
      <c r="I204" s="36" t="s">
        <v>144</v>
      </c>
      <c r="J204" s="15">
        <f>(J201+0.5*J202)/J200</f>
        <v>0.25</v>
      </c>
      <c r="K204" s="216"/>
      <c r="L204" s="217"/>
      <c r="M204" s="216"/>
    </row>
    <row r="205" spans="1:14" ht="22.5" customHeight="1" x14ac:dyDescent="0.25">
      <c r="A205" s="111" t="s">
        <v>59</v>
      </c>
      <c r="B205" s="108" t="s">
        <v>60</v>
      </c>
      <c r="C205" s="22" t="s">
        <v>136</v>
      </c>
      <c r="D205" s="27">
        <f>SUM(D206:D209)</f>
        <v>11415.851069999999</v>
      </c>
      <c r="E205" s="27">
        <f t="shared" ref="E205" si="134">SUM(E206:E209)</f>
        <v>11415.851069999999</v>
      </c>
      <c r="F205" s="27">
        <f t="shared" ref="F205" si="135">SUM(F206:F209)</f>
        <v>3957.05</v>
      </c>
      <c r="G205" s="46">
        <f>F205/D205</f>
        <v>0.34662768248605058</v>
      </c>
      <c r="H205" s="219" t="s">
        <v>235</v>
      </c>
      <c r="I205" s="222" t="s">
        <v>324</v>
      </c>
      <c r="J205" s="126" t="s">
        <v>291</v>
      </c>
      <c r="K205" s="105" t="s">
        <v>176</v>
      </c>
      <c r="L205" s="126" t="s">
        <v>325</v>
      </c>
      <c r="M205" s="105">
        <v>809</v>
      </c>
      <c r="N205" s="79" t="s">
        <v>186</v>
      </c>
    </row>
    <row r="206" spans="1:14" ht="22.5" customHeight="1" x14ac:dyDescent="0.25">
      <c r="A206" s="112"/>
      <c r="B206" s="109"/>
      <c r="C206" s="2" t="s">
        <v>137</v>
      </c>
      <c r="D206" s="60">
        <v>684.95106999999996</v>
      </c>
      <c r="E206" s="60">
        <v>684.95106999999996</v>
      </c>
      <c r="F206" s="60">
        <v>0</v>
      </c>
      <c r="G206" s="7">
        <f>F206/D206</f>
        <v>0</v>
      </c>
      <c r="H206" s="219"/>
      <c r="I206" s="222"/>
      <c r="J206" s="126"/>
      <c r="K206" s="105"/>
      <c r="L206" s="126"/>
      <c r="M206" s="105"/>
    </row>
    <row r="207" spans="1:14" ht="22.5" customHeight="1" x14ac:dyDescent="0.25">
      <c r="A207" s="112"/>
      <c r="B207" s="109"/>
      <c r="C207" s="2" t="s">
        <v>139</v>
      </c>
      <c r="D207" s="60">
        <v>10730.9</v>
      </c>
      <c r="E207" s="60">
        <v>10730.9</v>
      </c>
      <c r="F207" s="60">
        <v>3957.05</v>
      </c>
      <c r="G207" s="7">
        <f>F207/D207</f>
        <v>0.36875285390787355</v>
      </c>
      <c r="H207" s="219"/>
      <c r="I207" s="222"/>
      <c r="J207" s="126"/>
      <c r="K207" s="105"/>
      <c r="L207" s="126"/>
      <c r="M207" s="105"/>
    </row>
    <row r="208" spans="1:14" ht="22.5" customHeight="1" x14ac:dyDescent="0.25">
      <c r="A208" s="112"/>
      <c r="B208" s="109"/>
      <c r="C208" s="2" t="s">
        <v>141</v>
      </c>
      <c r="D208" s="60">
        <v>0</v>
      </c>
      <c r="E208" s="25">
        <v>0</v>
      </c>
      <c r="F208" s="25">
        <v>0</v>
      </c>
      <c r="G208" s="3">
        <v>0</v>
      </c>
      <c r="H208" s="219"/>
      <c r="I208" s="222"/>
      <c r="J208" s="126"/>
      <c r="K208" s="105"/>
      <c r="L208" s="126"/>
      <c r="M208" s="105"/>
    </row>
    <row r="209" spans="1:14" ht="30.75" customHeight="1" x14ac:dyDescent="0.25">
      <c r="A209" s="113"/>
      <c r="B209" s="110"/>
      <c r="C209" s="2" t="s">
        <v>143</v>
      </c>
      <c r="D209" s="60">
        <v>0</v>
      </c>
      <c r="E209" s="25">
        <v>0</v>
      </c>
      <c r="F209" s="25">
        <v>0</v>
      </c>
      <c r="G209" s="3">
        <v>0</v>
      </c>
      <c r="H209" s="219"/>
      <c r="I209" s="222"/>
      <c r="J209" s="126"/>
      <c r="K209" s="105"/>
      <c r="L209" s="126"/>
      <c r="M209" s="105"/>
    </row>
    <row r="210" spans="1:14" ht="22.5" customHeight="1" x14ac:dyDescent="0.25">
      <c r="A210" s="111" t="s">
        <v>61</v>
      </c>
      <c r="B210" s="108" t="s">
        <v>62</v>
      </c>
      <c r="C210" s="22" t="s">
        <v>136</v>
      </c>
      <c r="D210" s="61">
        <f>SUM(D211:D214)</f>
        <v>2602.4468100000004</v>
      </c>
      <c r="E210" s="27">
        <f t="shared" ref="E210" si="136">SUM(E211:E214)</f>
        <v>0</v>
      </c>
      <c r="F210" s="27">
        <f t="shared" ref="F210" si="137">SUM(F211:F214)</f>
        <v>0</v>
      </c>
      <c r="G210" s="46">
        <f>F210/D210</f>
        <v>0</v>
      </c>
      <c r="H210" s="219" t="s">
        <v>236</v>
      </c>
      <c r="I210" s="105" t="s">
        <v>303</v>
      </c>
      <c r="J210" s="106" t="s">
        <v>296</v>
      </c>
      <c r="K210" s="105" t="s">
        <v>176</v>
      </c>
      <c r="L210" s="126" t="s">
        <v>326</v>
      </c>
      <c r="M210" s="105">
        <v>809</v>
      </c>
      <c r="N210" s="79" t="s">
        <v>187</v>
      </c>
    </row>
    <row r="211" spans="1:14" ht="22.5" customHeight="1" x14ac:dyDescent="0.25">
      <c r="A211" s="112"/>
      <c r="B211" s="109"/>
      <c r="C211" s="2" t="s">
        <v>137</v>
      </c>
      <c r="D211" s="60">
        <v>156.14681000000007</v>
      </c>
      <c r="E211" s="26">
        <v>0</v>
      </c>
      <c r="F211" s="26">
        <v>0</v>
      </c>
      <c r="G211" s="7">
        <f>F211/D211</f>
        <v>0</v>
      </c>
      <c r="H211" s="219"/>
      <c r="I211" s="105"/>
      <c r="J211" s="106"/>
      <c r="K211" s="105"/>
      <c r="L211" s="126"/>
      <c r="M211" s="105"/>
    </row>
    <row r="212" spans="1:14" ht="27" customHeight="1" x14ac:dyDescent="0.25">
      <c r="A212" s="112"/>
      <c r="B212" s="109"/>
      <c r="C212" s="2" t="s">
        <v>139</v>
      </c>
      <c r="D212" s="60">
        <v>2446.3000000000002</v>
      </c>
      <c r="E212" s="26">
        <v>0</v>
      </c>
      <c r="F212" s="26">
        <v>0</v>
      </c>
      <c r="G212" s="7">
        <f>F212/D212</f>
        <v>0</v>
      </c>
      <c r="H212" s="219"/>
      <c r="I212" s="105"/>
      <c r="J212" s="106"/>
      <c r="K212" s="105"/>
      <c r="L212" s="126"/>
      <c r="M212" s="105"/>
    </row>
    <row r="213" spans="1:14" ht="22.5" customHeight="1" x14ac:dyDescent="0.25">
      <c r="A213" s="112"/>
      <c r="B213" s="109"/>
      <c r="C213" s="2" t="s">
        <v>141</v>
      </c>
      <c r="D213" s="25">
        <v>0</v>
      </c>
      <c r="E213" s="25">
        <v>0</v>
      </c>
      <c r="F213" s="25">
        <v>0</v>
      </c>
      <c r="G213" s="3">
        <v>0</v>
      </c>
      <c r="H213" s="219"/>
      <c r="I213" s="105"/>
      <c r="J213" s="106"/>
      <c r="K213" s="105"/>
      <c r="L213" s="126"/>
      <c r="M213" s="105"/>
    </row>
    <row r="214" spans="1:14" ht="22.5" customHeight="1" x14ac:dyDescent="0.25">
      <c r="A214" s="113"/>
      <c r="B214" s="110"/>
      <c r="C214" s="2" t="s">
        <v>143</v>
      </c>
      <c r="D214" s="25">
        <v>0</v>
      </c>
      <c r="E214" s="25">
        <v>0</v>
      </c>
      <c r="F214" s="25">
        <v>0</v>
      </c>
      <c r="G214" s="3">
        <v>0</v>
      </c>
      <c r="H214" s="219"/>
      <c r="I214" s="105"/>
      <c r="J214" s="106"/>
      <c r="K214" s="105"/>
      <c r="L214" s="126"/>
      <c r="M214" s="105"/>
    </row>
    <row r="215" spans="1:14" ht="27.75" customHeight="1" x14ac:dyDescent="0.25">
      <c r="A215" s="202" t="s">
        <v>63</v>
      </c>
      <c r="B215" s="246" t="s">
        <v>64</v>
      </c>
      <c r="C215" s="20" t="s">
        <v>136</v>
      </c>
      <c r="D215" s="31">
        <f>SUM(D216:D219)</f>
        <v>55208.079630000007</v>
      </c>
      <c r="E215" s="31">
        <f t="shared" ref="E215" si="138">SUM(E216:E219)</f>
        <v>55208.079629999993</v>
      </c>
      <c r="F215" s="31">
        <f t="shared" ref="F215" si="139">SUM(F216:F219)</f>
        <v>52247.441789999997</v>
      </c>
      <c r="G215" s="52">
        <f>F215/D215</f>
        <v>0.94637310589605794</v>
      </c>
      <c r="H215" s="220" t="s">
        <v>199</v>
      </c>
      <c r="I215" s="36" t="s">
        <v>179</v>
      </c>
      <c r="J215" s="16">
        <f>SUM(J216:J218)</f>
        <v>4</v>
      </c>
      <c r="K215" s="216" t="s">
        <v>177</v>
      </c>
      <c r="L215" s="217"/>
      <c r="M215" s="216"/>
    </row>
    <row r="216" spans="1:14" ht="27.75" customHeight="1" x14ac:dyDescent="0.25">
      <c r="A216" s="203"/>
      <c r="B216" s="247"/>
      <c r="C216" s="17" t="s">
        <v>137</v>
      </c>
      <c r="D216" s="31">
        <f>D221+D226+D231+D236</f>
        <v>38753.879630000003</v>
      </c>
      <c r="E216" s="31">
        <f t="shared" ref="E216:F216" si="140">E221+E226+E231+E236</f>
        <v>38753.879629999996</v>
      </c>
      <c r="F216" s="31">
        <f t="shared" si="140"/>
        <v>35793.24179</v>
      </c>
      <c r="G216" s="52">
        <f>F216/D216</f>
        <v>0.92360409155763268</v>
      </c>
      <c r="H216" s="220"/>
      <c r="I216" s="36" t="s">
        <v>138</v>
      </c>
      <c r="J216" s="16">
        <f>COUNTIF($J$220:$J$239,"да")</f>
        <v>1</v>
      </c>
      <c r="K216" s="216"/>
      <c r="L216" s="217"/>
      <c r="M216" s="216"/>
    </row>
    <row r="217" spans="1:14" ht="27.75" customHeight="1" x14ac:dyDescent="0.25">
      <c r="A217" s="203"/>
      <c r="B217" s="247"/>
      <c r="C217" s="17" t="s">
        <v>139</v>
      </c>
      <c r="D217" s="31">
        <f>D222+D227+D232+D237</f>
        <v>16454.2</v>
      </c>
      <c r="E217" s="31">
        <f t="shared" ref="E217:F217" si="141">E222+E227+E232+E237</f>
        <v>16454.2</v>
      </c>
      <c r="F217" s="31">
        <f t="shared" si="141"/>
        <v>16454.2</v>
      </c>
      <c r="G217" s="52">
        <f>F217/D217</f>
        <v>1</v>
      </c>
      <c r="H217" s="220"/>
      <c r="I217" s="36" t="s">
        <v>140</v>
      </c>
      <c r="J217" s="59">
        <f>COUNTIF($J$220:$J$239,"частично")</f>
        <v>3</v>
      </c>
      <c r="K217" s="216"/>
      <c r="L217" s="217"/>
      <c r="M217" s="216"/>
    </row>
    <row r="218" spans="1:14" ht="27.75" customHeight="1" x14ac:dyDescent="0.25">
      <c r="A218" s="203"/>
      <c r="B218" s="247"/>
      <c r="C218" s="17" t="s">
        <v>141</v>
      </c>
      <c r="D218" s="31">
        <f>D223+D228+D233+D238</f>
        <v>0</v>
      </c>
      <c r="E218" s="31">
        <f t="shared" ref="E218:F218" si="142">E223+E228+E233+E238</f>
        <v>0</v>
      </c>
      <c r="F218" s="31">
        <f t="shared" si="142"/>
        <v>0</v>
      </c>
      <c r="G218" s="73">
        <v>0</v>
      </c>
      <c r="H218" s="220"/>
      <c r="I218" s="36" t="s">
        <v>142</v>
      </c>
      <c r="J218" s="59">
        <f>COUNTIF($J$220:$J$239,"нет")</f>
        <v>0</v>
      </c>
      <c r="K218" s="216"/>
      <c r="L218" s="217"/>
      <c r="M218" s="216"/>
    </row>
    <row r="219" spans="1:14" ht="27.75" customHeight="1" x14ac:dyDescent="0.25">
      <c r="A219" s="204"/>
      <c r="B219" s="248"/>
      <c r="C219" s="17" t="s">
        <v>143</v>
      </c>
      <c r="D219" s="31">
        <f>D224+D229+D234+D239</f>
        <v>0</v>
      </c>
      <c r="E219" s="31">
        <f t="shared" ref="E219:F219" si="143">E224+E229+E234+E239</f>
        <v>0</v>
      </c>
      <c r="F219" s="31">
        <f t="shared" si="143"/>
        <v>0</v>
      </c>
      <c r="G219" s="73">
        <v>0</v>
      </c>
      <c r="H219" s="220"/>
      <c r="I219" s="36" t="s">
        <v>144</v>
      </c>
      <c r="J219" s="15">
        <f>(J216+0.5*J217)/J215</f>
        <v>0.625</v>
      </c>
      <c r="K219" s="216"/>
      <c r="L219" s="217"/>
      <c r="M219" s="216"/>
    </row>
    <row r="220" spans="1:14" x14ac:dyDescent="0.25">
      <c r="A220" s="111" t="s">
        <v>65</v>
      </c>
      <c r="B220" s="108" t="s">
        <v>66</v>
      </c>
      <c r="C220" s="22" t="s">
        <v>136</v>
      </c>
      <c r="D220" s="61">
        <f>SUM(D221:D224)</f>
        <v>9935.8828799999992</v>
      </c>
      <c r="E220" s="61">
        <f t="shared" ref="E220" si="144">SUM(E221:E224)</f>
        <v>9935.8828799999992</v>
      </c>
      <c r="F220" s="61">
        <f t="shared" ref="F220" si="145">SUM(F221:F224)</f>
        <v>9119.5655999999999</v>
      </c>
      <c r="G220" s="63">
        <f>F220/D220</f>
        <v>0.91784149532970349</v>
      </c>
      <c r="H220" s="152" t="s">
        <v>155</v>
      </c>
      <c r="I220" s="152" t="s">
        <v>327</v>
      </c>
      <c r="J220" s="106" t="s">
        <v>291</v>
      </c>
      <c r="K220" s="105" t="s">
        <v>176</v>
      </c>
      <c r="L220" s="153" t="s">
        <v>292</v>
      </c>
      <c r="M220" s="105">
        <v>809</v>
      </c>
      <c r="N220" s="79" t="s">
        <v>189</v>
      </c>
    </row>
    <row r="221" spans="1:14" x14ac:dyDescent="0.25">
      <c r="A221" s="112"/>
      <c r="B221" s="109"/>
      <c r="C221" s="2" t="s">
        <v>137</v>
      </c>
      <c r="D221" s="60">
        <v>9935.8828799999992</v>
      </c>
      <c r="E221" s="60">
        <v>9935.8828799999992</v>
      </c>
      <c r="F221" s="60">
        <v>9119.5655999999999</v>
      </c>
      <c r="G221" s="64">
        <f t="shared" ref="G221:G237" si="146">F221/D221</f>
        <v>0.91784149532970349</v>
      </c>
      <c r="H221" s="152"/>
      <c r="I221" s="152"/>
      <c r="J221" s="106"/>
      <c r="K221" s="105"/>
      <c r="L221" s="153"/>
      <c r="M221" s="105"/>
    </row>
    <row r="222" spans="1:14" x14ac:dyDescent="0.25">
      <c r="A222" s="112"/>
      <c r="B222" s="109"/>
      <c r="C222" s="2" t="s">
        <v>139</v>
      </c>
      <c r="D222" s="60">
        <v>0</v>
      </c>
      <c r="E222" s="60">
        <v>0</v>
      </c>
      <c r="F222" s="60">
        <v>0</v>
      </c>
      <c r="G222" s="64">
        <v>0</v>
      </c>
      <c r="H222" s="152"/>
      <c r="I222" s="152"/>
      <c r="J222" s="106"/>
      <c r="K222" s="105"/>
      <c r="L222" s="153"/>
      <c r="M222" s="105"/>
    </row>
    <row r="223" spans="1:14" x14ac:dyDescent="0.25">
      <c r="A223" s="112"/>
      <c r="B223" s="109"/>
      <c r="C223" s="2" t="s">
        <v>141</v>
      </c>
      <c r="D223" s="60">
        <v>0</v>
      </c>
      <c r="E223" s="60">
        <v>0</v>
      </c>
      <c r="F223" s="60">
        <v>0</v>
      </c>
      <c r="G223" s="64">
        <v>0</v>
      </c>
      <c r="H223" s="152"/>
      <c r="I223" s="152"/>
      <c r="J223" s="106"/>
      <c r="K223" s="105"/>
      <c r="L223" s="153"/>
      <c r="M223" s="105"/>
    </row>
    <row r="224" spans="1:14" x14ac:dyDescent="0.25">
      <c r="A224" s="113"/>
      <c r="B224" s="110"/>
      <c r="C224" s="2" t="s">
        <v>143</v>
      </c>
      <c r="D224" s="60">
        <v>0</v>
      </c>
      <c r="E224" s="60">
        <v>0</v>
      </c>
      <c r="F224" s="60">
        <v>0</v>
      </c>
      <c r="G224" s="64">
        <v>0</v>
      </c>
      <c r="H224" s="152"/>
      <c r="I224" s="152"/>
      <c r="J224" s="106"/>
      <c r="K224" s="105"/>
      <c r="L224" s="153"/>
      <c r="M224" s="105"/>
    </row>
    <row r="225" spans="1:14" ht="15" customHeight="1" x14ac:dyDescent="0.25">
      <c r="A225" s="111" t="s">
        <v>67</v>
      </c>
      <c r="B225" s="108" t="s">
        <v>68</v>
      </c>
      <c r="C225" s="22" t="s">
        <v>136</v>
      </c>
      <c r="D225" s="61">
        <f>SUM(D226:D229)</f>
        <v>9848.5911000000015</v>
      </c>
      <c r="E225" s="61">
        <f t="shared" ref="E225" si="147">SUM(E226:E229)</f>
        <v>9848.5910999999996</v>
      </c>
      <c r="F225" s="61">
        <f t="shared" ref="F225" si="148">SUM(F226:F229)</f>
        <v>8570.0582300000005</v>
      </c>
      <c r="G225" s="63">
        <f>F225/D225</f>
        <v>0.87018113991959711</v>
      </c>
      <c r="H225" s="152" t="s">
        <v>237</v>
      </c>
      <c r="I225" s="130" t="s">
        <v>329</v>
      </c>
      <c r="J225" s="106" t="s">
        <v>291</v>
      </c>
      <c r="K225" s="105" t="s">
        <v>176</v>
      </c>
      <c r="L225" s="153" t="s">
        <v>292</v>
      </c>
      <c r="M225" s="105">
        <v>809</v>
      </c>
      <c r="N225" s="79" t="s">
        <v>189</v>
      </c>
    </row>
    <row r="226" spans="1:14" x14ac:dyDescent="0.25">
      <c r="A226" s="112"/>
      <c r="B226" s="109"/>
      <c r="C226" s="2" t="s">
        <v>137</v>
      </c>
      <c r="D226" s="60">
        <v>9848.5911000000015</v>
      </c>
      <c r="E226" s="60">
        <v>9848.5910999999996</v>
      </c>
      <c r="F226" s="60">
        <v>8570.0582300000005</v>
      </c>
      <c r="G226" s="64">
        <f t="shared" si="146"/>
        <v>0.87018113991959711</v>
      </c>
      <c r="H226" s="152"/>
      <c r="I226" s="130"/>
      <c r="J226" s="106"/>
      <c r="K226" s="105"/>
      <c r="L226" s="153"/>
      <c r="M226" s="105"/>
    </row>
    <row r="227" spans="1:14" x14ac:dyDescent="0.25">
      <c r="A227" s="112"/>
      <c r="B227" s="109"/>
      <c r="C227" s="2" t="s">
        <v>139</v>
      </c>
      <c r="D227" s="60">
        <v>0</v>
      </c>
      <c r="E227" s="60">
        <v>0</v>
      </c>
      <c r="F227" s="60">
        <v>0</v>
      </c>
      <c r="G227" s="64">
        <v>0</v>
      </c>
      <c r="H227" s="152"/>
      <c r="I227" s="130"/>
      <c r="J227" s="106"/>
      <c r="K227" s="105"/>
      <c r="L227" s="153"/>
      <c r="M227" s="105"/>
    </row>
    <row r="228" spans="1:14" x14ac:dyDescent="0.25">
      <c r="A228" s="112"/>
      <c r="B228" s="109"/>
      <c r="C228" s="2" t="s">
        <v>141</v>
      </c>
      <c r="D228" s="60">
        <v>0</v>
      </c>
      <c r="E228" s="60">
        <v>0</v>
      </c>
      <c r="F228" s="60">
        <v>0</v>
      </c>
      <c r="G228" s="67">
        <v>0</v>
      </c>
      <c r="H228" s="152"/>
      <c r="I228" s="130"/>
      <c r="J228" s="106"/>
      <c r="K228" s="105"/>
      <c r="L228" s="153"/>
      <c r="M228" s="105"/>
    </row>
    <row r="229" spans="1:14" x14ac:dyDescent="0.25">
      <c r="A229" s="113"/>
      <c r="B229" s="110"/>
      <c r="C229" s="2" t="s">
        <v>143</v>
      </c>
      <c r="D229" s="60">
        <v>0</v>
      </c>
      <c r="E229" s="60">
        <v>0</v>
      </c>
      <c r="F229" s="60">
        <v>0</v>
      </c>
      <c r="G229" s="67">
        <v>0</v>
      </c>
      <c r="H229" s="152"/>
      <c r="I229" s="130"/>
      <c r="J229" s="106"/>
      <c r="K229" s="105"/>
      <c r="L229" s="153"/>
      <c r="M229" s="105"/>
    </row>
    <row r="230" spans="1:14" ht="15" customHeight="1" x14ac:dyDescent="0.25">
      <c r="A230" s="111" t="s">
        <v>69</v>
      </c>
      <c r="B230" s="108" t="s">
        <v>180</v>
      </c>
      <c r="C230" s="22" t="s">
        <v>136</v>
      </c>
      <c r="D230" s="61">
        <f>SUM(D231:D234)</f>
        <v>5586.7922900000003</v>
      </c>
      <c r="E230" s="61">
        <f t="shared" ref="E230" si="149">SUM(E231:E234)</f>
        <v>5586.7922900000003</v>
      </c>
      <c r="F230" s="61">
        <f t="shared" ref="F230" si="150">SUM(F231:F234)</f>
        <v>4721.0046000000002</v>
      </c>
      <c r="G230" s="63">
        <f>F230/D230</f>
        <v>0.8450295545174098</v>
      </c>
      <c r="H230" s="152" t="s">
        <v>238</v>
      </c>
      <c r="I230" s="130" t="s">
        <v>328</v>
      </c>
      <c r="J230" s="106" t="s">
        <v>291</v>
      </c>
      <c r="K230" s="105" t="s">
        <v>176</v>
      </c>
      <c r="L230" s="153" t="s">
        <v>292</v>
      </c>
      <c r="M230" s="105">
        <v>809</v>
      </c>
      <c r="N230" s="79" t="s">
        <v>189</v>
      </c>
    </row>
    <row r="231" spans="1:14" x14ac:dyDescent="0.25">
      <c r="A231" s="112"/>
      <c r="B231" s="109"/>
      <c r="C231" s="2" t="s">
        <v>137</v>
      </c>
      <c r="D231" s="60">
        <v>5586.7922900000003</v>
      </c>
      <c r="E231" s="60">
        <v>5586.7922900000003</v>
      </c>
      <c r="F231" s="60">
        <v>4721.0046000000002</v>
      </c>
      <c r="G231" s="64">
        <f t="shared" si="146"/>
        <v>0.8450295545174098</v>
      </c>
      <c r="H231" s="152"/>
      <c r="I231" s="130"/>
      <c r="J231" s="106"/>
      <c r="K231" s="105"/>
      <c r="L231" s="153"/>
      <c r="M231" s="105"/>
    </row>
    <row r="232" spans="1:14" x14ac:dyDescent="0.25">
      <c r="A232" s="112"/>
      <c r="B232" s="109"/>
      <c r="C232" s="2" t="s">
        <v>139</v>
      </c>
      <c r="D232" s="60">
        <v>0</v>
      </c>
      <c r="E232" s="60">
        <v>0</v>
      </c>
      <c r="F232" s="60">
        <v>0</v>
      </c>
      <c r="G232" s="64">
        <v>0</v>
      </c>
      <c r="H232" s="152"/>
      <c r="I232" s="130"/>
      <c r="J232" s="106"/>
      <c r="K232" s="105"/>
      <c r="L232" s="153"/>
      <c r="M232" s="105"/>
    </row>
    <row r="233" spans="1:14" x14ac:dyDescent="0.25">
      <c r="A233" s="112"/>
      <c r="B233" s="109"/>
      <c r="C233" s="2" t="s">
        <v>141</v>
      </c>
      <c r="D233" s="60">
        <v>0</v>
      </c>
      <c r="E233" s="60">
        <v>0</v>
      </c>
      <c r="F233" s="60">
        <v>0</v>
      </c>
      <c r="G233" s="64">
        <v>0</v>
      </c>
      <c r="H233" s="152"/>
      <c r="I233" s="130"/>
      <c r="J233" s="106"/>
      <c r="K233" s="105"/>
      <c r="L233" s="153"/>
      <c r="M233" s="105"/>
    </row>
    <row r="234" spans="1:14" ht="45" customHeight="1" x14ac:dyDescent="0.25">
      <c r="A234" s="113"/>
      <c r="B234" s="110"/>
      <c r="C234" s="2" t="s">
        <v>143</v>
      </c>
      <c r="D234" s="60">
        <v>0</v>
      </c>
      <c r="E234" s="60">
        <v>0</v>
      </c>
      <c r="F234" s="60">
        <v>0</v>
      </c>
      <c r="G234" s="64">
        <v>0</v>
      </c>
      <c r="H234" s="152"/>
      <c r="I234" s="130"/>
      <c r="J234" s="106"/>
      <c r="K234" s="105"/>
      <c r="L234" s="153"/>
      <c r="M234" s="105"/>
    </row>
    <row r="235" spans="1:14" ht="15" customHeight="1" x14ac:dyDescent="0.25">
      <c r="A235" s="111" t="s">
        <v>70</v>
      </c>
      <c r="B235" s="172" t="s">
        <v>71</v>
      </c>
      <c r="C235" s="22" t="s">
        <v>136</v>
      </c>
      <c r="D235" s="61">
        <f>SUM(D236:D239)</f>
        <v>29836.81336</v>
      </c>
      <c r="E235" s="61">
        <f t="shared" ref="E235" si="151">SUM(E236:E239)</f>
        <v>29836.81336</v>
      </c>
      <c r="F235" s="61">
        <f t="shared" ref="F235" si="152">SUM(F236:F239)</f>
        <v>29836.81336</v>
      </c>
      <c r="G235" s="63">
        <f>F235/D235</f>
        <v>1</v>
      </c>
      <c r="H235" s="152" t="s">
        <v>239</v>
      </c>
      <c r="I235" s="152" t="s">
        <v>330</v>
      </c>
      <c r="J235" s="126" t="s">
        <v>331</v>
      </c>
      <c r="K235" s="105" t="s">
        <v>156</v>
      </c>
      <c r="L235" s="106" t="s">
        <v>303</v>
      </c>
      <c r="M235" s="105">
        <v>809</v>
      </c>
      <c r="N235" s="79" t="s">
        <v>188</v>
      </c>
    </row>
    <row r="236" spans="1:14" x14ac:dyDescent="0.25">
      <c r="A236" s="112"/>
      <c r="B236" s="173"/>
      <c r="C236" s="2" t="s">
        <v>137</v>
      </c>
      <c r="D236" s="60">
        <v>13382.613359999999</v>
      </c>
      <c r="E236" s="60">
        <v>13382.613359999999</v>
      </c>
      <c r="F236" s="60">
        <v>13382.613359999999</v>
      </c>
      <c r="G236" s="64">
        <f t="shared" si="146"/>
        <v>1</v>
      </c>
      <c r="H236" s="152"/>
      <c r="I236" s="152"/>
      <c r="J236" s="126"/>
      <c r="K236" s="105"/>
      <c r="L236" s="106"/>
      <c r="M236" s="105"/>
    </row>
    <row r="237" spans="1:14" x14ac:dyDescent="0.25">
      <c r="A237" s="112"/>
      <c r="B237" s="173"/>
      <c r="C237" s="2" t="s">
        <v>139</v>
      </c>
      <c r="D237" s="60">
        <v>16454.2</v>
      </c>
      <c r="E237" s="60">
        <v>16454.2</v>
      </c>
      <c r="F237" s="60">
        <v>16454.2</v>
      </c>
      <c r="G237" s="64">
        <f t="shared" si="146"/>
        <v>1</v>
      </c>
      <c r="H237" s="152"/>
      <c r="I237" s="152"/>
      <c r="J237" s="126"/>
      <c r="K237" s="105"/>
      <c r="L237" s="106"/>
      <c r="M237" s="105"/>
    </row>
    <row r="238" spans="1:14" x14ac:dyDescent="0.25">
      <c r="A238" s="112"/>
      <c r="B238" s="173"/>
      <c r="C238" s="2" t="s">
        <v>141</v>
      </c>
      <c r="D238" s="60">
        <v>0</v>
      </c>
      <c r="E238" s="60">
        <v>0</v>
      </c>
      <c r="F238" s="60">
        <v>0</v>
      </c>
      <c r="G238" s="64">
        <v>0</v>
      </c>
      <c r="H238" s="152"/>
      <c r="I238" s="152"/>
      <c r="J238" s="126"/>
      <c r="K238" s="105"/>
      <c r="L238" s="106"/>
      <c r="M238" s="105"/>
    </row>
    <row r="239" spans="1:14" x14ac:dyDescent="0.25">
      <c r="A239" s="113"/>
      <c r="B239" s="255"/>
      <c r="C239" s="2" t="s">
        <v>143</v>
      </c>
      <c r="D239" s="60">
        <v>0</v>
      </c>
      <c r="E239" s="60">
        <v>0</v>
      </c>
      <c r="F239" s="60">
        <v>0</v>
      </c>
      <c r="G239" s="64">
        <v>0</v>
      </c>
      <c r="H239" s="152"/>
      <c r="I239" s="152"/>
      <c r="J239" s="126"/>
      <c r="K239" s="105"/>
      <c r="L239" s="106"/>
      <c r="M239" s="105"/>
    </row>
    <row r="240" spans="1:14" ht="15" customHeight="1" x14ac:dyDescent="0.25">
      <c r="A240" s="202" t="s">
        <v>72</v>
      </c>
      <c r="B240" s="246" t="s">
        <v>73</v>
      </c>
      <c r="C240" s="83" t="s">
        <v>136</v>
      </c>
      <c r="D240" s="31">
        <f>SUM(D241:D244)</f>
        <v>5642.9787299999998</v>
      </c>
      <c r="E240" s="31">
        <f t="shared" ref="E240" si="153">SUM(E241:E244)</f>
        <v>5642.9787299999998</v>
      </c>
      <c r="F240" s="31">
        <f t="shared" ref="F240" si="154">SUM(F241:F244)</f>
        <v>3276.58</v>
      </c>
      <c r="G240" s="52">
        <f>F240/D240</f>
        <v>0.58064723557800824</v>
      </c>
      <c r="H240" s="215" t="s">
        <v>169</v>
      </c>
      <c r="I240" s="36" t="s">
        <v>179</v>
      </c>
      <c r="J240" s="84">
        <f>SUM(J241:J243)</f>
        <v>1</v>
      </c>
      <c r="K240" s="216" t="s">
        <v>176</v>
      </c>
      <c r="L240" s="217"/>
      <c r="M240" s="218"/>
    </row>
    <row r="241" spans="1:15" x14ac:dyDescent="0.25">
      <c r="A241" s="203"/>
      <c r="B241" s="247"/>
      <c r="C241" s="83" t="s">
        <v>137</v>
      </c>
      <c r="D241" s="31">
        <f>D246</f>
        <v>338.57873000000001</v>
      </c>
      <c r="E241" s="31">
        <f t="shared" ref="E241:F241" si="155">E246</f>
        <v>338.57873000000001</v>
      </c>
      <c r="F241" s="31">
        <f t="shared" si="155"/>
        <v>0</v>
      </c>
      <c r="G241" s="52">
        <f>F241/D241</f>
        <v>0</v>
      </c>
      <c r="H241" s="215"/>
      <c r="I241" s="36" t="s">
        <v>138</v>
      </c>
      <c r="J241" s="84">
        <f>COUNTIF($J$245,"да")</f>
        <v>0</v>
      </c>
      <c r="K241" s="216"/>
      <c r="L241" s="217"/>
      <c r="M241" s="218"/>
    </row>
    <row r="242" spans="1:15" x14ac:dyDescent="0.25">
      <c r="A242" s="203"/>
      <c r="B242" s="247"/>
      <c r="C242" s="83" t="s">
        <v>139</v>
      </c>
      <c r="D242" s="31">
        <f t="shared" ref="D242:D244" si="156">D247</f>
        <v>5304.4</v>
      </c>
      <c r="E242" s="31">
        <f t="shared" ref="E242:F244" si="157">E247</f>
        <v>5304.4</v>
      </c>
      <c r="F242" s="31">
        <f t="shared" si="157"/>
        <v>3276.58</v>
      </c>
      <c r="G242" s="52">
        <f>F242/D242</f>
        <v>0.61770982580499212</v>
      </c>
      <c r="H242" s="215"/>
      <c r="I242" s="36" t="s">
        <v>140</v>
      </c>
      <c r="J242" s="84">
        <f>COUNTIF($J$245,"частично")</f>
        <v>1</v>
      </c>
      <c r="K242" s="216"/>
      <c r="L242" s="217"/>
      <c r="M242" s="218"/>
    </row>
    <row r="243" spans="1:15" x14ac:dyDescent="0.25">
      <c r="A243" s="203"/>
      <c r="B243" s="247"/>
      <c r="C243" s="83" t="s">
        <v>141</v>
      </c>
      <c r="D243" s="31">
        <f t="shared" si="156"/>
        <v>0</v>
      </c>
      <c r="E243" s="31">
        <f t="shared" si="157"/>
        <v>0</v>
      </c>
      <c r="F243" s="31">
        <f t="shared" si="157"/>
        <v>0</v>
      </c>
      <c r="G243" s="52">
        <f t="shared" ref="G243:G244" si="158">G248</f>
        <v>0</v>
      </c>
      <c r="H243" s="215"/>
      <c r="I243" s="36" t="s">
        <v>142</v>
      </c>
      <c r="J243" s="84">
        <f>COUNTIF($J$245,"нет")</f>
        <v>0</v>
      </c>
      <c r="K243" s="216"/>
      <c r="L243" s="217"/>
      <c r="M243" s="218"/>
    </row>
    <row r="244" spans="1:15" x14ac:dyDescent="0.25">
      <c r="A244" s="204"/>
      <c r="B244" s="248"/>
      <c r="C244" s="83" t="s">
        <v>143</v>
      </c>
      <c r="D244" s="31">
        <f t="shared" si="156"/>
        <v>0</v>
      </c>
      <c r="E244" s="31">
        <f t="shared" si="157"/>
        <v>0</v>
      </c>
      <c r="F244" s="31">
        <f t="shared" si="157"/>
        <v>0</v>
      </c>
      <c r="G244" s="52">
        <f t="shared" si="158"/>
        <v>0</v>
      </c>
      <c r="H244" s="215"/>
      <c r="I244" s="36" t="s">
        <v>144</v>
      </c>
      <c r="J244" s="15">
        <f>(L240+0.5*J242)/J240</f>
        <v>0.5</v>
      </c>
      <c r="K244" s="216"/>
      <c r="L244" s="217"/>
      <c r="M244" s="218"/>
    </row>
    <row r="245" spans="1:15" ht="16.5" customHeight="1" x14ac:dyDescent="0.25">
      <c r="A245" s="111" t="s">
        <v>74</v>
      </c>
      <c r="B245" s="108" t="s">
        <v>75</v>
      </c>
      <c r="C245" s="22" t="s">
        <v>136</v>
      </c>
      <c r="D245" s="27">
        <f>SUM(D246:D249)</f>
        <v>5642.9787299999998</v>
      </c>
      <c r="E245" s="27">
        <f t="shared" ref="E245" si="159">SUM(E246:E249)</f>
        <v>5642.9787299999998</v>
      </c>
      <c r="F245" s="27">
        <f t="shared" ref="F245" si="160">SUM(F246:F249)</f>
        <v>3276.58</v>
      </c>
      <c r="G245" s="46">
        <f>F245/D245</f>
        <v>0.58064723557800824</v>
      </c>
      <c r="H245" s="152" t="s">
        <v>240</v>
      </c>
      <c r="I245" s="219" t="s">
        <v>332</v>
      </c>
      <c r="J245" s="123" t="s">
        <v>291</v>
      </c>
      <c r="K245" s="105" t="s">
        <v>176</v>
      </c>
      <c r="L245" s="106" t="s">
        <v>333</v>
      </c>
      <c r="M245" s="105">
        <v>809</v>
      </c>
      <c r="N245" s="79" t="s">
        <v>190</v>
      </c>
    </row>
    <row r="246" spans="1:15" ht="16.5" customHeight="1" x14ac:dyDescent="0.25">
      <c r="A246" s="112"/>
      <c r="B246" s="109"/>
      <c r="C246" s="2" t="s">
        <v>137</v>
      </c>
      <c r="D246" s="60">
        <v>338.57873000000001</v>
      </c>
      <c r="E246" s="60">
        <v>338.57873000000001</v>
      </c>
      <c r="F246" s="60">
        <v>0</v>
      </c>
      <c r="G246" s="7">
        <f>F246/D246</f>
        <v>0</v>
      </c>
      <c r="H246" s="152"/>
      <c r="I246" s="219"/>
      <c r="J246" s="124"/>
      <c r="K246" s="105"/>
      <c r="L246" s="106"/>
      <c r="M246" s="105"/>
    </row>
    <row r="247" spans="1:15" ht="16.5" customHeight="1" x14ac:dyDescent="0.25">
      <c r="A247" s="112"/>
      <c r="B247" s="109"/>
      <c r="C247" s="2" t="s">
        <v>139</v>
      </c>
      <c r="D247" s="60">
        <v>5304.4</v>
      </c>
      <c r="E247" s="60">
        <v>5304.4</v>
      </c>
      <c r="F247" s="61">
        <v>3276.58</v>
      </c>
      <c r="G247" s="7">
        <f>F247/D247</f>
        <v>0.61770982580499212</v>
      </c>
      <c r="H247" s="152"/>
      <c r="I247" s="219"/>
      <c r="J247" s="124"/>
      <c r="K247" s="105"/>
      <c r="L247" s="106"/>
      <c r="M247" s="105"/>
    </row>
    <row r="248" spans="1:15" ht="16.5" customHeight="1" x14ac:dyDescent="0.25">
      <c r="A248" s="112"/>
      <c r="B248" s="109"/>
      <c r="C248" s="2" t="s">
        <v>141</v>
      </c>
      <c r="D248" s="25">
        <v>0</v>
      </c>
      <c r="E248" s="25">
        <v>0</v>
      </c>
      <c r="F248" s="25">
        <v>0</v>
      </c>
      <c r="G248" s="7">
        <v>0</v>
      </c>
      <c r="H248" s="152"/>
      <c r="I248" s="219"/>
      <c r="J248" s="124"/>
      <c r="K248" s="105"/>
      <c r="L248" s="106"/>
      <c r="M248" s="105"/>
    </row>
    <row r="249" spans="1:15" ht="16.5" customHeight="1" x14ac:dyDescent="0.25">
      <c r="A249" s="113"/>
      <c r="B249" s="110"/>
      <c r="C249" s="2" t="s">
        <v>143</v>
      </c>
      <c r="D249" s="25">
        <v>0</v>
      </c>
      <c r="E249" s="25">
        <v>0</v>
      </c>
      <c r="F249" s="25">
        <v>0</v>
      </c>
      <c r="G249" s="7">
        <v>0</v>
      </c>
      <c r="H249" s="152"/>
      <c r="I249" s="219"/>
      <c r="J249" s="125"/>
      <c r="K249" s="105"/>
      <c r="L249" s="106"/>
      <c r="M249" s="105"/>
    </row>
    <row r="250" spans="1:15" x14ac:dyDescent="0.25">
      <c r="A250" s="277" t="s">
        <v>76</v>
      </c>
      <c r="B250" s="240" t="s">
        <v>77</v>
      </c>
      <c r="C250" s="21" t="s">
        <v>136</v>
      </c>
      <c r="D250" s="28">
        <f>SUM(D251:D254)</f>
        <v>2059827.2420000001</v>
      </c>
      <c r="E250" s="28">
        <f t="shared" ref="E250" si="161">SUM(E251:E254)</f>
        <v>110503.69</v>
      </c>
      <c r="F250" s="28">
        <f t="shared" ref="F250" si="162">SUM(F251:F254)</f>
        <v>98591.42</v>
      </c>
      <c r="G250" s="47">
        <f>F250/D250</f>
        <v>4.7863926638950623E-2</v>
      </c>
      <c r="H250" s="213"/>
      <c r="I250" s="34" t="s">
        <v>178</v>
      </c>
      <c r="J250" s="8">
        <f>J251+J252+J253</f>
        <v>9</v>
      </c>
      <c r="K250" s="183" t="s">
        <v>285</v>
      </c>
      <c r="L250" s="214"/>
      <c r="M250" s="185"/>
    </row>
    <row r="251" spans="1:15" x14ac:dyDescent="0.25">
      <c r="A251" s="278"/>
      <c r="B251" s="241"/>
      <c r="C251" s="10" t="s">
        <v>137</v>
      </c>
      <c r="D251" s="28">
        <f>D256+D271+D286+D301+D311</f>
        <v>1403295.4720000001</v>
      </c>
      <c r="E251" s="28">
        <f t="shared" ref="E251:F251" si="163">E256+E271+E286+E301+E311</f>
        <v>53915.79</v>
      </c>
      <c r="F251" s="28">
        <f t="shared" si="163"/>
        <v>42003.519999999997</v>
      </c>
      <c r="G251" s="47">
        <f>F251/D251</f>
        <v>2.9932056960275004E-2</v>
      </c>
      <c r="H251" s="213"/>
      <c r="I251" s="34" t="s">
        <v>138</v>
      </c>
      <c r="J251" s="8">
        <f>COUNTIF($J$260:$J$324,"да")</f>
        <v>3</v>
      </c>
      <c r="K251" s="183"/>
      <c r="L251" s="214"/>
      <c r="M251" s="186"/>
    </row>
    <row r="252" spans="1:15" x14ac:dyDescent="0.25">
      <c r="A252" s="278"/>
      <c r="B252" s="241"/>
      <c r="C252" s="10" t="s">
        <v>139</v>
      </c>
      <c r="D252" s="28">
        <f t="shared" ref="D252:F254" si="164">D257+D272+D287+D302+D312</f>
        <v>56587.9</v>
      </c>
      <c r="E252" s="28">
        <f t="shared" si="164"/>
        <v>56587.9</v>
      </c>
      <c r="F252" s="28">
        <f t="shared" si="164"/>
        <v>56587.9</v>
      </c>
      <c r="G252" s="47">
        <f>F252/D252</f>
        <v>1</v>
      </c>
      <c r="H252" s="213"/>
      <c r="I252" s="34" t="s">
        <v>140</v>
      </c>
      <c r="J252" s="100">
        <f>COUNTIF($J$260:$J$324,"частично")</f>
        <v>2</v>
      </c>
      <c r="K252" s="183"/>
      <c r="L252" s="214"/>
      <c r="M252" s="186"/>
      <c r="O252" s="74"/>
    </row>
    <row r="253" spans="1:15" x14ac:dyDescent="0.25">
      <c r="A253" s="278"/>
      <c r="B253" s="241"/>
      <c r="C253" s="10" t="s">
        <v>141</v>
      </c>
      <c r="D253" s="28">
        <f t="shared" si="164"/>
        <v>0</v>
      </c>
      <c r="E253" s="28">
        <f t="shared" si="164"/>
        <v>0</v>
      </c>
      <c r="F253" s="28">
        <f t="shared" si="164"/>
        <v>0</v>
      </c>
      <c r="G253" s="47">
        <v>0</v>
      </c>
      <c r="H253" s="213"/>
      <c r="I253" s="34" t="s">
        <v>142</v>
      </c>
      <c r="J253" s="100">
        <f>COUNTIF($J$260:$J$324,"нет")</f>
        <v>4</v>
      </c>
      <c r="K253" s="183"/>
      <c r="L253" s="214"/>
      <c r="M253" s="186"/>
    </row>
    <row r="254" spans="1:15" x14ac:dyDescent="0.25">
      <c r="A254" s="279"/>
      <c r="B254" s="242"/>
      <c r="C254" s="10" t="s">
        <v>143</v>
      </c>
      <c r="D254" s="28">
        <f t="shared" si="164"/>
        <v>599943.87</v>
      </c>
      <c r="E254" s="28">
        <f t="shared" si="164"/>
        <v>0</v>
      </c>
      <c r="F254" s="28">
        <f t="shared" si="164"/>
        <v>0</v>
      </c>
      <c r="G254" s="47">
        <v>0</v>
      </c>
      <c r="H254" s="213"/>
      <c r="I254" s="34" t="s">
        <v>144</v>
      </c>
      <c r="J254" s="9">
        <f>(J251+0.5*J252)/J250</f>
        <v>0.44444444444444442</v>
      </c>
      <c r="K254" s="183"/>
      <c r="L254" s="214"/>
      <c r="M254" s="187"/>
    </row>
    <row r="255" spans="1:15" ht="15" customHeight="1" x14ac:dyDescent="0.25">
      <c r="A255" s="274" t="s">
        <v>78</v>
      </c>
      <c r="B255" s="243" t="s">
        <v>79</v>
      </c>
      <c r="C255" s="19" t="s">
        <v>136</v>
      </c>
      <c r="D255" s="30">
        <f>SUM(D256:D259)</f>
        <v>58422.97838</v>
      </c>
      <c r="E255" s="30">
        <f t="shared" ref="E255" si="165">SUM(E256:E259)</f>
        <v>46303.8</v>
      </c>
      <c r="F255" s="30">
        <f t="shared" ref="F255" si="166">SUM(F256:F259)</f>
        <v>34391.53</v>
      </c>
      <c r="G255" s="49">
        <f>F255/D255</f>
        <v>0.58866444254703187</v>
      </c>
      <c r="H255" s="160" t="s">
        <v>170</v>
      </c>
      <c r="I255" s="35" t="s">
        <v>179</v>
      </c>
      <c r="J255" s="12">
        <f>SUM(J256:J258)</f>
        <v>2</v>
      </c>
      <c r="K255" s="161" t="s">
        <v>246</v>
      </c>
      <c r="L255" s="162"/>
      <c r="M255" s="169"/>
    </row>
    <row r="256" spans="1:15" x14ac:dyDescent="0.25">
      <c r="A256" s="275"/>
      <c r="B256" s="244"/>
      <c r="C256" s="14" t="s">
        <v>137</v>
      </c>
      <c r="D256" s="30">
        <f>D261+D266</f>
        <v>58422.97838</v>
      </c>
      <c r="E256" s="30">
        <f t="shared" ref="E256:F256" si="167">E261+E266</f>
        <v>46303.8</v>
      </c>
      <c r="F256" s="30">
        <f t="shared" si="167"/>
        <v>34391.53</v>
      </c>
      <c r="G256" s="49">
        <f>F256/D256</f>
        <v>0.58866444254703187</v>
      </c>
      <c r="H256" s="211"/>
      <c r="I256" s="35" t="s">
        <v>138</v>
      </c>
      <c r="J256" s="12">
        <f>COUNTIF($J$260:$J$269,"да")</f>
        <v>1</v>
      </c>
      <c r="K256" s="161"/>
      <c r="L256" s="162"/>
      <c r="M256" s="170"/>
    </row>
    <row r="257" spans="1:14" x14ac:dyDescent="0.25">
      <c r="A257" s="275"/>
      <c r="B257" s="244"/>
      <c r="C257" s="14" t="s">
        <v>139</v>
      </c>
      <c r="D257" s="30">
        <f t="shared" ref="D257:F259" si="168">D262+D267</f>
        <v>0</v>
      </c>
      <c r="E257" s="30">
        <f t="shared" si="168"/>
        <v>0</v>
      </c>
      <c r="F257" s="30">
        <f t="shared" si="168"/>
        <v>0</v>
      </c>
      <c r="G257" s="49">
        <v>0</v>
      </c>
      <c r="H257" s="211"/>
      <c r="I257" s="35" t="s">
        <v>140</v>
      </c>
      <c r="J257" s="57">
        <f>COUNTIF($J$260:$J$269,"частично")</f>
        <v>1</v>
      </c>
      <c r="K257" s="161"/>
      <c r="L257" s="162"/>
      <c r="M257" s="170"/>
    </row>
    <row r="258" spans="1:14" x14ac:dyDescent="0.25">
      <c r="A258" s="275"/>
      <c r="B258" s="244"/>
      <c r="C258" s="14" t="s">
        <v>141</v>
      </c>
      <c r="D258" s="30">
        <f t="shared" si="168"/>
        <v>0</v>
      </c>
      <c r="E258" s="30">
        <f t="shared" si="168"/>
        <v>0</v>
      </c>
      <c r="F258" s="30">
        <f t="shared" si="168"/>
        <v>0</v>
      </c>
      <c r="G258" s="49">
        <v>0</v>
      </c>
      <c r="H258" s="211"/>
      <c r="I258" s="35" t="s">
        <v>142</v>
      </c>
      <c r="J258" s="57">
        <f>COUNTIF($J$260:$J$269,"нет")</f>
        <v>0</v>
      </c>
      <c r="K258" s="161"/>
      <c r="L258" s="162"/>
      <c r="M258" s="170"/>
    </row>
    <row r="259" spans="1:14" x14ac:dyDescent="0.25">
      <c r="A259" s="276"/>
      <c r="B259" s="245"/>
      <c r="C259" s="14" t="s">
        <v>143</v>
      </c>
      <c r="D259" s="30">
        <f t="shared" si="168"/>
        <v>0</v>
      </c>
      <c r="E259" s="30">
        <f t="shared" si="168"/>
        <v>0</v>
      </c>
      <c r="F259" s="30">
        <f t="shared" si="168"/>
        <v>0</v>
      </c>
      <c r="G259" s="49">
        <v>0</v>
      </c>
      <c r="H259" s="211"/>
      <c r="I259" s="35" t="s">
        <v>144</v>
      </c>
      <c r="J259" s="13">
        <f>(J256+0.5*J257)/J255</f>
        <v>0.75</v>
      </c>
      <c r="K259" s="161"/>
      <c r="L259" s="162"/>
      <c r="M259" s="171"/>
    </row>
    <row r="260" spans="1:14" ht="29.25" customHeight="1" x14ac:dyDescent="0.25">
      <c r="A260" s="111" t="s">
        <v>80</v>
      </c>
      <c r="B260" s="108" t="s">
        <v>81</v>
      </c>
      <c r="C260" s="22" t="s">
        <v>136</v>
      </c>
      <c r="D260" s="27">
        <f>SUM(D261:D264)</f>
        <v>28172.97838</v>
      </c>
      <c r="E260" s="27">
        <f t="shared" ref="E260" si="169">SUM(E261:E264)</f>
        <v>16053.8</v>
      </c>
      <c r="F260" s="27">
        <f t="shared" ref="F260" si="170">SUM(F261:F264)</f>
        <v>12428.5</v>
      </c>
      <c r="G260" s="46">
        <f>F260/D260</f>
        <v>0.44114966590905397</v>
      </c>
      <c r="H260" s="117" t="s">
        <v>241</v>
      </c>
      <c r="I260" s="117" t="s">
        <v>341</v>
      </c>
      <c r="J260" s="123" t="s">
        <v>291</v>
      </c>
      <c r="K260" s="105" t="s">
        <v>157</v>
      </c>
      <c r="L260" s="126" t="s">
        <v>342</v>
      </c>
      <c r="M260" s="127">
        <v>834</v>
      </c>
      <c r="N260" s="79">
        <v>3130160450</v>
      </c>
    </row>
    <row r="261" spans="1:14" ht="28.5" customHeight="1" x14ac:dyDescent="0.25">
      <c r="A261" s="112"/>
      <c r="B261" s="109"/>
      <c r="C261" s="2" t="s">
        <v>137</v>
      </c>
      <c r="D261" s="60">
        <v>28172.97838</v>
      </c>
      <c r="E261" s="60">
        <v>16053.8</v>
      </c>
      <c r="F261" s="60">
        <v>12428.5</v>
      </c>
      <c r="G261" s="7">
        <f>F261/D261</f>
        <v>0.44114966590905397</v>
      </c>
      <c r="H261" s="118"/>
      <c r="I261" s="118"/>
      <c r="J261" s="124"/>
      <c r="K261" s="105"/>
      <c r="L261" s="126"/>
      <c r="M261" s="128"/>
    </row>
    <row r="262" spans="1:14" ht="30.75" customHeight="1" x14ac:dyDescent="0.25">
      <c r="A262" s="112"/>
      <c r="B262" s="109"/>
      <c r="C262" s="2" t="s">
        <v>139</v>
      </c>
      <c r="D262" s="25">
        <v>0</v>
      </c>
      <c r="E262" s="25">
        <v>0</v>
      </c>
      <c r="F262" s="25">
        <v>0</v>
      </c>
      <c r="G262" s="7">
        <v>0</v>
      </c>
      <c r="H262" s="118"/>
      <c r="I262" s="118"/>
      <c r="J262" s="124"/>
      <c r="K262" s="105"/>
      <c r="L262" s="126"/>
      <c r="M262" s="128"/>
    </row>
    <row r="263" spans="1:14" ht="29.25" customHeight="1" x14ac:dyDescent="0.25">
      <c r="A263" s="112"/>
      <c r="B263" s="109"/>
      <c r="C263" s="2" t="s">
        <v>141</v>
      </c>
      <c r="D263" s="25">
        <v>0</v>
      </c>
      <c r="E263" s="25">
        <v>0</v>
      </c>
      <c r="F263" s="25">
        <v>0</v>
      </c>
      <c r="G263" s="7">
        <v>0</v>
      </c>
      <c r="H263" s="118"/>
      <c r="I263" s="118"/>
      <c r="J263" s="124"/>
      <c r="K263" s="105"/>
      <c r="L263" s="126"/>
      <c r="M263" s="128"/>
    </row>
    <row r="264" spans="1:14" ht="26.25" customHeight="1" x14ac:dyDescent="0.25">
      <c r="A264" s="113"/>
      <c r="B264" s="110"/>
      <c r="C264" s="2" t="s">
        <v>143</v>
      </c>
      <c r="D264" s="25">
        <v>0</v>
      </c>
      <c r="E264" s="25">
        <v>0</v>
      </c>
      <c r="F264" s="25">
        <v>0</v>
      </c>
      <c r="G264" s="7">
        <v>0</v>
      </c>
      <c r="H264" s="119"/>
      <c r="I264" s="119"/>
      <c r="J264" s="125"/>
      <c r="K264" s="105"/>
      <c r="L264" s="126"/>
      <c r="M264" s="129"/>
    </row>
    <row r="265" spans="1:14" ht="21" customHeight="1" x14ac:dyDescent="0.25">
      <c r="A265" s="111" t="s">
        <v>243</v>
      </c>
      <c r="B265" s="108" t="s">
        <v>242</v>
      </c>
      <c r="C265" s="22" t="s">
        <v>136</v>
      </c>
      <c r="D265" s="27">
        <f>SUM(D266:D269)</f>
        <v>30250</v>
      </c>
      <c r="E265" s="27">
        <f t="shared" ref="E265" si="171">SUM(E266:E269)</f>
        <v>30250</v>
      </c>
      <c r="F265" s="27">
        <f t="shared" ref="F265" si="172">SUM(F266:F269)</f>
        <v>21963.03</v>
      </c>
      <c r="G265" s="46">
        <f>F265/D265</f>
        <v>0.72605057851239663</v>
      </c>
      <c r="H265" s="117" t="s">
        <v>244</v>
      </c>
      <c r="I265" s="154" t="s">
        <v>343</v>
      </c>
      <c r="J265" s="123" t="s">
        <v>331</v>
      </c>
      <c r="K265" s="105" t="s">
        <v>245</v>
      </c>
      <c r="L265" s="126"/>
      <c r="M265" s="127">
        <v>834</v>
      </c>
      <c r="N265" s="79">
        <v>3130162050</v>
      </c>
    </row>
    <row r="266" spans="1:14" ht="21" customHeight="1" x14ac:dyDescent="0.25">
      <c r="A266" s="112"/>
      <c r="B266" s="109"/>
      <c r="C266" s="2" t="s">
        <v>137</v>
      </c>
      <c r="D266" s="60">
        <v>30250</v>
      </c>
      <c r="E266" s="60">
        <v>30250</v>
      </c>
      <c r="F266" s="60">
        <v>21963.03</v>
      </c>
      <c r="G266" s="7">
        <f>F266/D266</f>
        <v>0.72605057851239663</v>
      </c>
      <c r="H266" s="118"/>
      <c r="I266" s="145"/>
      <c r="J266" s="124"/>
      <c r="K266" s="105"/>
      <c r="L266" s="126"/>
      <c r="M266" s="128"/>
    </row>
    <row r="267" spans="1:14" ht="21" customHeight="1" x14ac:dyDescent="0.25">
      <c r="A267" s="112"/>
      <c r="B267" s="109"/>
      <c r="C267" s="2" t="s">
        <v>139</v>
      </c>
      <c r="D267" s="25">
        <v>0</v>
      </c>
      <c r="E267" s="25">
        <v>0</v>
      </c>
      <c r="F267" s="25">
        <v>0</v>
      </c>
      <c r="G267" s="7">
        <v>0</v>
      </c>
      <c r="H267" s="118"/>
      <c r="I267" s="145"/>
      <c r="J267" s="124"/>
      <c r="K267" s="105"/>
      <c r="L267" s="126"/>
      <c r="M267" s="128"/>
    </row>
    <row r="268" spans="1:14" ht="21" customHeight="1" x14ac:dyDescent="0.25">
      <c r="A268" s="112"/>
      <c r="B268" s="109"/>
      <c r="C268" s="2" t="s">
        <v>141</v>
      </c>
      <c r="D268" s="25">
        <v>0</v>
      </c>
      <c r="E268" s="25">
        <v>0</v>
      </c>
      <c r="F268" s="25">
        <v>0</v>
      </c>
      <c r="G268" s="7">
        <v>0</v>
      </c>
      <c r="H268" s="118"/>
      <c r="I268" s="145"/>
      <c r="J268" s="124"/>
      <c r="K268" s="105"/>
      <c r="L268" s="126"/>
      <c r="M268" s="128"/>
    </row>
    <row r="269" spans="1:14" ht="21" customHeight="1" x14ac:dyDescent="0.25">
      <c r="A269" s="113"/>
      <c r="B269" s="110"/>
      <c r="C269" s="2" t="s">
        <v>143</v>
      </c>
      <c r="D269" s="25">
        <v>0</v>
      </c>
      <c r="E269" s="25">
        <v>0</v>
      </c>
      <c r="F269" s="25">
        <v>0</v>
      </c>
      <c r="G269" s="7">
        <v>0</v>
      </c>
      <c r="H269" s="119"/>
      <c r="I269" s="146"/>
      <c r="J269" s="125"/>
      <c r="K269" s="105"/>
      <c r="L269" s="126"/>
      <c r="M269" s="129"/>
    </row>
    <row r="270" spans="1:14" ht="15" customHeight="1" x14ac:dyDescent="0.25">
      <c r="A270" s="274" t="s">
        <v>82</v>
      </c>
      <c r="B270" s="243" t="s">
        <v>83</v>
      </c>
      <c r="C270" s="19" t="s">
        <v>136</v>
      </c>
      <c r="D270" s="30">
        <f>SUM(D271:D274)</f>
        <v>5120.5</v>
      </c>
      <c r="E270" s="30">
        <f t="shared" ref="E270" si="173">SUM(E271:E274)</f>
        <v>4000</v>
      </c>
      <c r="F270" s="30">
        <f t="shared" ref="F270" si="174">SUM(F271:F274)</f>
        <v>4000</v>
      </c>
      <c r="G270" s="49">
        <f>F270/D270</f>
        <v>0.78117371350454057</v>
      </c>
      <c r="H270" s="160" t="s">
        <v>170</v>
      </c>
      <c r="I270" s="35" t="s">
        <v>179</v>
      </c>
      <c r="J270" s="12">
        <f>SUM(J271:J273)</f>
        <v>2</v>
      </c>
      <c r="K270" s="161" t="s">
        <v>5</v>
      </c>
      <c r="L270" s="212"/>
      <c r="M270" s="169"/>
    </row>
    <row r="271" spans="1:14" x14ac:dyDescent="0.25">
      <c r="A271" s="275"/>
      <c r="B271" s="244"/>
      <c r="C271" s="14" t="s">
        <v>137</v>
      </c>
      <c r="D271" s="30">
        <f>D276+D281</f>
        <v>5120.5</v>
      </c>
      <c r="E271" s="30">
        <f>E276+E281</f>
        <v>4000</v>
      </c>
      <c r="F271" s="30">
        <f>F276+F281</f>
        <v>4000</v>
      </c>
      <c r="G271" s="49">
        <f>F271/D271</f>
        <v>0.78117371350454057</v>
      </c>
      <c r="H271" s="211"/>
      <c r="I271" s="35" t="s">
        <v>138</v>
      </c>
      <c r="J271" s="12">
        <f>COUNTIF($J$275:$J$284,"да")</f>
        <v>1</v>
      </c>
      <c r="K271" s="161"/>
      <c r="L271" s="162"/>
      <c r="M271" s="170"/>
    </row>
    <row r="272" spans="1:14" x14ac:dyDescent="0.25">
      <c r="A272" s="275"/>
      <c r="B272" s="244"/>
      <c r="C272" s="14" t="s">
        <v>139</v>
      </c>
      <c r="D272" s="30">
        <f t="shared" ref="D272:F274" si="175">D277+D282</f>
        <v>0</v>
      </c>
      <c r="E272" s="30">
        <f t="shared" si="175"/>
        <v>0</v>
      </c>
      <c r="F272" s="30">
        <f t="shared" si="175"/>
        <v>0</v>
      </c>
      <c r="G272" s="49">
        <v>0</v>
      </c>
      <c r="H272" s="211"/>
      <c r="I272" s="35" t="s">
        <v>140</v>
      </c>
      <c r="J272" s="57">
        <f>COUNTIF($J$275:$J$284,"частично")</f>
        <v>0</v>
      </c>
      <c r="K272" s="161"/>
      <c r="L272" s="162"/>
      <c r="M272" s="170"/>
    </row>
    <row r="273" spans="1:14" x14ac:dyDescent="0.25">
      <c r="A273" s="275"/>
      <c r="B273" s="244"/>
      <c r="C273" s="14" t="s">
        <v>141</v>
      </c>
      <c r="D273" s="30">
        <f t="shared" si="175"/>
        <v>0</v>
      </c>
      <c r="E273" s="30">
        <f t="shared" si="175"/>
        <v>0</v>
      </c>
      <c r="F273" s="30">
        <f t="shared" si="175"/>
        <v>0</v>
      </c>
      <c r="G273" s="49">
        <v>0</v>
      </c>
      <c r="H273" s="211"/>
      <c r="I273" s="35" t="s">
        <v>142</v>
      </c>
      <c r="J273" s="57">
        <f>COUNTIF($J$275:$J$284,"нет")</f>
        <v>1</v>
      </c>
      <c r="K273" s="161"/>
      <c r="L273" s="162"/>
      <c r="M273" s="170"/>
    </row>
    <row r="274" spans="1:14" x14ac:dyDescent="0.25">
      <c r="A274" s="276"/>
      <c r="B274" s="245"/>
      <c r="C274" s="14" t="s">
        <v>143</v>
      </c>
      <c r="D274" s="30">
        <f t="shared" si="175"/>
        <v>0</v>
      </c>
      <c r="E274" s="30">
        <f t="shared" si="175"/>
        <v>0</v>
      </c>
      <c r="F274" s="30">
        <f t="shared" si="175"/>
        <v>0</v>
      </c>
      <c r="G274" s="49">
        <v>0</v>
      </c>
      <c r="H274" s="211"/>
      <c r="I274" s="35" t="s">
        <v>144</v>
      </c>
      <c r="J274" s="13">
        <f>(J271+0.5*J272)/J270</f>
        <v>0.5</v>
      </c>
      <c r="K274" s="161"/>
      <c r="L274" s="162"/>
      <c r="M274" s="171"/>
    </row>
    <row r="275" spans="1:14" ht="17.25" customHeight="1" x14ac:dyDescent="0.25">
      <c r="A275" s="111" t="s">
        <v>84</v>
      </c>
      <c r="B275" s="108" t="s">
        <v>85</v>
      </c>
      <c r="C275" s="22" t="s">
        <v>136</v>
      </c>
      <c r="D275" s="61">
        <f>SUM(D276:D279)</f>
        <v>1120.5</v>
      </c>
      <c r="E275" s="61">
        <f t="shared" ref="E275" si="176">SUM(E276:E279)</f>
        <v>0</v>
      </c>
      <c r="F275" s="61">
        <f t="shared" ref="F275" si="177">SUM(F276:F279)</f>
        <v>0</v>
      </c>
      <c r="G275" s="63">
        <f>F275/D275</f>
        <v>0</v>
      </c>
      <c r="H275" s="117" t="s">
        <v>247</v>
      </c>
      <c r="I275" s="120" t="s">
        <v>344</v>
      </c>
      <c r="J275" s="123" t="s">
        <v>296</v>
      </c>
      <c r="K275" s="105" t="s">
        <v>5</v>
      </c>
      <c r="L275" s="126" t="s">
        <v>346</v>
      </c>
      <c r="M275" s="127">
        <v>834</v>
      </c>
      <c r="N275" s="79">
        <v>3130229990</v>
      </c>
    </row>
    <row r="276" spans="1:14" ht="17.25" customHeight="1" x14ac:dyDescent="0.25">
      <c r="A276" s="112"/>
      <c r="B276" s="109"/>
      <c r="C276" s="56" t="s">
        <v>137</v>
      </c>
      <c r="D276" s="60">
        <v>1120.5</v>
      </c>
      <c r="E276" s="60">
        <v>0</v>
      </c>
      <c r="F276" s="60">
        <v>0</v>
      </c>
      <c r="G276" s="64">
        <v>0</v>
      </c>
      <c r="H276" s="118"/>
      <c r="I276" s="121"/>
      <c r="J276" s="124"/>
      <c r="K276" s="105"/>
      <c r="L276" s="126"/>
      <c r="M276" s="128"/>
    </row>
    <row r="277" spans="1:14" ht="17.25" customHeight="1" x14ac:dyDescent="0.25">
      <c r="A277" s="112"/>
      <c r="B277" s="109"/>
      <c r="C277" s="56" t="s">
        <v>139</v>
      </c>
      <c r="D277" s="60">
        <v>0</v>
      </c>
      <c r="E277" s="60">
        <v>0</v>
      </c>
      <c r="F277" s="60">
        <v>0</v>
      </c>
      <c r="G277" s="64">
        <v>0</v>
      </c>
      <c r="H277" s="118"/>
      <c r="I277" s="121"/>
      <c r="J277" s="124"/>
      <c r="K277" s="105"/>
      <c r="L277" s="126"/>
      <c r="M277" s="128"/>
    </row>
    <row r="278" spans="1:14" ht="17.25" customHeight="1" x14ac:dyDescent="0.25">
      <c r="A278" s="112"/>
      <c r="B278" s="109"/>
      <c r="C278" s="56" t="s">
        <v>141</v>
      </c>
      <c r="D278" s="60">
        <v>0</v>
      </c>
      <c r="E278" s="60">
        <v>0</v>
      </c>
      <c r="F278" s="60">
        <v>0</v>
      </c>
      <c r="G278" s="64">
        <v>0</v>
      </c>
      <c r="H278" s="118"/>
      <c r="I278" s="121"/>
      <c r="J278" s="124"/>
      <c r="K278" s="105"/>
      <c r="L278" s="126"/>
      <c r="M278" s="128"/>
    </row>
    <row r="279" spans="1:14" ht="17.25" customHeight="1" x14ac:dyDescent="0.25">
      <c r="A279" s="113"/>
      <c r="B279" s="110"/>
      <c r="C279" s="56" t="s">
        <v>143</v>
      </c>
      <c r="D279" s="60">
        <v>0</v>
      </c>
      <c r="E279" s="60">
        <v>0</v>
      </c>
      <c r="F279" s="60">
        <v>0</v>
      </c>
      <c r="G279" s="64">
        <v>0</v>
      </c>
      <c r="H279" s="119"/>
      <c r="I279" s="122"/>
      <c r="J279" s="125"/>
      <c r="K279" s="105"/>
      <c r="L279" s="126"/>
      <c r="M279" s="129"/>
    </row>
    <row r="280" spans="1:14" ht="15" customHeight="1" x14ac:dyDescent="0.25">
      <c r="A280" s="111" t="s">
        <v>86</v>
      </c>
      <c r="B280" s="108" t="s">
        <v>87</v>
      </c>
      <c r="C280" s="22" t="s">
        <v>136</v>
      </c>
      <c r="D280" s="61">
        <f>SUM(D281:D284)</f>
        <v>4000</v>
      </c>
      <c r="E280" s="61">
        <f t="shared" ref="E280" si="178">SUM(E281:E284)</f>
        <v>4000</v>
      </c>
      <c r="F280" s="61">
        <f t="shared" ref="F280" si="179">SUM(F281:F284)</f>
        <v>4000</v>
      </c>
      <c r="G280" s="63">
        <f>F280/D280</f>
        <v>1</v>
      </c>
      <c r="H280" s="117" t="s">
        <v>248</v>
      </c>
      <c r="I280" s="144" t="s">
        <v>345</v>
      </c>
      <c r="J280" s="123" t="s">
        <v>331</v>
      </c>
      <c r="K280" s="105" t="s">
        <v>5</v>
      </c>
      <c r="L280" s="153" t="s">
        <v>303</v>
      </c>
      <c r="M280" s="127">
        <v>834</v>
      </c>
      <c r="N280" s="79">
        <v>3130261300</v>
      </c>
    </row>
    <row r="281" spans="1:14" x14ac:dyDescent="0.25">
      <c r="A281" s="112"/>
      <c r="B281" s="109"/>
      <c r="C281" s="56" t="s">
        <v>137</v>
      </c>
      <c r="D281" s="60">
        <v>4000</v>
      </c>
      <c r="E281" s="60">
        <v>4000</v>
      </c>
      <c r="F281" s="60">
        <v>4000</v>
      </c>
      <c r="G281" s="64">
        <f t="shared" ref="G281" si="180">F281/D281</f>
        <v>1</v>
      </c>
      <c r="H281" s="118"/>
      <c r="I281" s="145"/>
      <c r="J281" s="124"/>
      <c r="K281" s="105"/>
      <c r="L281" s="153"/>
      <c r="M281" s="128"/>
    </row>
    <row r="282" spans="1:14" x14ac:dyDescent="0.25">
      <c r="A282" s="112"/>
      <c r="B282" s="109"/>
      <c r="C282" s="56" t="s">
        <v>139</v>
      </c>
      <c r="D282" s="60">
        <v>0</v>
      </c>
      <c r="E282" s="60">
        <v>0</v>
      </c>
      <c r="F282" s="60">
        <v>0</v>
      </c>
      <c r="G282" s="64">
        <v>0</v>
      </c>
      <c r="H282" s="118"/>
      <c r="I282" s="145"/>
      <c r="J282" s="124"/>
      <c r="K282" s="105"/>
      <c r="L282" s="153"/>
      <c r="M282" s="128"/>
    </row>
    <row r="283" spans="1:14" ht="21" customHeight="1" x14ac:dyDescent="0.25">
      <c r="A283" s="112"/>
      <c r="B283" s="109"/>
      <c r="C283" s="56" t="s">
        <v>141</v>
      </c>
      <c r="D283" s="60">
        <v>0</v>
      </c>
      <c r="E283" s="60">
        <v>0</v>
      </c>
      <c r="F283" s="60">
        <v>0</v>
      </c>
      <c r="G283" s="64">
        <v>0</v>
      </c>
      <c r="H283" s="118"/>
      <c r="I283" s="145"/>
      <c r="J283" s="124"/>
      <c r="K283" s="105"/>
      <c r="L283" s="153"/>
      <c r="M283" s="128"/>
    </row>
    <row r="284" spans="1:14" ht="19.5" customHeight="1" x14ac:dyDescent="0.25">
      <c r="A284" s="113"/>
      <c r="B284" s="110"/>
      <c r="C284" s="56" t="s">
        <v>143</v>
      </c>
      <c r="D284" s="60">
        <v>0</v>
      </c>
      <c r="E284" s="60">
        <v>0</v>
      </c>
      <c r="F284" s="60">
        <v>0</v>
      </c>
      <c r="G284" s="64">
        <v>0</v>
      </c>
      <c r="H284" s="119"/>
      <c r="I284" s="146"/>
      <c r="J284" s="125"/>
      <c r="K284" s="105"/>
      <c r="L284" s="153"/>
      <c r="M284" s="129"/>
    </row>
    <row r="285" spans="1:14" s="70" customFormat="1" ht="19.5" customHeight="1" x14ac:dyDescent="0.25">
      <c r="A285" s="274" t="s">
        <v>267</v>
      </c>
      <c r="B285" s="243" t="s">
        <v>270</v>
      </c>
      <c r="C285" s="96" t="s">
        <v>136</v>
      </c>
      <c r="D285" s="30">
        <f>SUM(D286:D289)</f>
        <v>1169943.8700000001</v>
      </c>
      <c r="E285" s="30">
        <f t="shared" ref="E285:F285" si="181">SUM(E286:E289)</f>
        <v>0</v>
      </c>
      <c r="F285" s="30">
        <f t="shared" si="181"/>
        <v>0</v>
      </c>
      <c r="G285" s="49">
        <f>F285/D285</f>
        <v>0</v>
      </c>
      <c r="H285" s="160" t="s">
        <v>274</v>
      </c>
      <c r="I285" s="35" t="s">
        <v>179</v>
      </c>
      <c r="J285" s="95">
        <f>SUM(J286:J288)</f>
        <v>2</v>
      </c>
      <c r="K285" s="161" t="s">
        <v>275</v>
      </c>
      <c r="L285" s="212"/>
      <c r="M285" s="169"/>
      <c r="N285" s="79"/>
    </row>
    <row r="286" spans="1:14" s="70" customFormat="1" ht="19.5" customHeight="1" x14ac:dyDescent="0.25">
      <c r="A286" s="275"/>
      <c r="B286" s="244"/>
      <c r="C286" s="96" t="s">
        <v>137</v>
      </c>
      <c r="D286" s="30">
        <f>D291+D296</f>
        <v>570000</v>
      </c>
      <c r="E286" s="30">
        <f>E291+E296</f>
        <v>0</v>
      </c>
      <c r="F286" s="30">
        <f>F291+F296</f>
        <v>0</v>
      </c>
      <c r="G286" s="49">
        <f>F286/D286</f>
        <v>0</v>
      </c>
      <c r="H286" s="211"/>
      <c r="I286" s="35" t="s">
        <v>138</v>
      </c>
      <c r="J286" s="95">
        <f>COUNTIF($J$290:$J$299,"да")</f>
        <v>0</v>
      </c>
      <c r="K286" s="161"/>
      <c r="L286" s="162"/>
      <c r="M286" s="170"/>
      <c r="N286" s="79"/>
    </row>
    <row r="287" spans="1:14" s="70" customFormat="1" ht="19.5" customHeight="1" x14ac:dyDescent="0.25">
      <c r="A287" s="275"/>
      <c r="B287" s="244"/>
      <c r="C287" s="96" t="s">
        <v>139</v>
      </c>
      <c r="D287" s="30">
        <f t="shared" ref="D287:F287" si="182">D292+D297</f>
        <v>0</v>
      </c>
      <c r="E287" s="30">
        <f t="shared" si="182"/>
        <v>0</v>
      </c>
      <c r="F287" s="30">
        <f t="shared" si="182"/>
        <v>0</v>
      </c>
      <c r="G287" s="49">
        <v>0</v>
      </c>
      <c r="H287" s="211"/>
      <c r="I287" s="35" t="s">
        <v>140</v>
      </c>
      <c r="J287" s="95">
        <f>COUNTIF($J$290:$J$299,"частично")</f>
        <v>0</v>
      </c>
      <c r="K287" s="161"/>
      <c r="L287" s="162"/>
      <c r="M287" s="170"/>
      <c r="N287" s="79"/>
    </row>
    <row r="288" spans="1:14" s="70" customFormat="1" ht="19.5" customHeight="1" x14ac:dyDescent="0.25">
      <c r="A288" s="275"/>
      <c r="B288" s="244"/>
      <c r="C288" s="96" t="s">
        <v>141</v>
      </c>
      <c r="D288" s="30">
        <f t="shared" ref="D288:F288" si="183">D293+D298</f>
        <v>0</v>
      </c>
      <c r="E288" s="30">
        <f t="shared" si="183"/>
        <v>0</v>
      </c>
      <c r="F288" s="30">
        <f t="shared" si="183"/>
        <v>0</v>
      </c>
      <c r="G288" s="49">
        <v>0</v>
      </c>
      <c r="H288" s="211"/>
      <c r="I288" s="35" t="s">
        <v>142</v>
      </c>
      <c r="J288" s="95">
        <f>COUNTIF($J$290:$J$299,"нет")</f>
        <v>2</v>
      </c>
      <c r="K288" s="161"/>
      <c r="L288" s="162"/>
      <c r="M288" s="170"/>
      <c r="N288" s="79"/>
    </row>
    <row r="289" spans="1:14" s="70" customFormat="1" ht="19.5" customHeight="1" x14ac:dyDescent="0.25">
      <c r="A289" s="276"/>
      <c r="B289" s="245"/>
      <c r="C289" s="96" t="s">
        <v>143</v>
      </c>
      <c r="D289" s="30">
        <f t="shared" ref="D289:F289" si="184">D294+D299</f>
        <v>599943.87</v>
      </c>
      <c r="E289" s="30">
        <f t="shared" si="184"/>
        <v>0</v>
      </c>
      <c r="F289" s="30">
        <f t="shared" si="184"/>
        <v>0</v>
      </c>
      <c r="G289" s="49">
        <v>0</v>
      </c>
      <c r="H289" s="211"/>
      <c r="I289" s="35" t="s">
        <v>144</v>
      </c>
      <c r="J289" s="13">
        <f>(J286+0.5*J287)/J285</f>
        <v>0</v>
      </c>
      <c r="K289" s="161"/>
      <c r="L289" s="162"/>
      <c r="M289" s="171"/>
      <c r="N289" s="79"/>
    </row>
    <row r="290" spans="1:14" s="70" customFormat="1" ht="19.5" customHeight="1" x14ac:dyDescent="0.25">
      <c r="A290" s="111" t="s">
        <v>268</v>
      </c>
      <c r="B290" s="172" t="s">
        <v>271</v>
      </c>
      <c r="C290" s="22" t="s">
        <v>136</v>
      </c>
      <c r="D290" s="61">
        <f>SUM(D291:D294)</f>
        <v>270462</v>
      </c>
      <c r="E290" s="61">
        <f t="shared" ref="E290:F290" si="185">SUM(E291:E294)</f>
        <v>0</v>
      </c>
      <c r="F290" s="61">
        <f t="shared" si="185"/>
        <v>0</v>
      </c>
      <c r="G290" s="63">
        <f>F290/D290</f>
        <v>0</v>
      </c>
      <c r="H290" s="117" t="s">
        <v>277</v>
      </c>
      <c r="I290" s="237" t="s">
        <v>303</v>
      </c>
      <c r="J290" s="123" t="s">
        <v>296</v>
      </c>
      <c r="K290" s="105" t="s">
        <v>273</v>
      </c>
      <c r="L290" s="126" t="s">
        <v>356</v>
      </c>
      <c r="M290" s="127">
        <v>813</v>
      </c>
      <c r="N290" s="79"/>
    </row>
    <row r="291" spans="1:14" s="70" customFormat="1" ht="19.5" customHeight="1" x14ac:dyDescent="0.25">
      <c r="A291" s="112"/>
      <c r="B291" s="173"/>
      <c r="C291" s="94" t="s">
        <v>137</v>
      </c>
      <c r="D291" s="60">
        <v>270000</v>
      </c>
      <c r="E291" s="60">
        <v>0</v>
      </c>
      <c r="F291" s="60">
        <v>0</v>
      </c>
      <c r="G291" s="64">
        <v>0</v>
      </c>
      <c r="H291" s="118"/>
      <c r="I291" s="238"/>
      <c r="J291" s="124"/>
      <c r="K291" s="105"/>
      <c r="L291" s="126"/>
      <c r="M291" s="128"/>
      <c r="N291" s="79"/>
    </row>
    <row r="292" spans="1:14" s="70" customFormat="1" ht="19.5" customHeight="1" x14ac:dyDescent="0.25">
      <c r="A292" s="112"/>
      <c r="B292" s="173"/>
      <c r="C292" s="94" t="s">
        <v>139</v>
      </c>
      <c r="D292" s="60">
        <v>0</v>
      </c>
      <c r="E292" s="60">
        <v>0</v>
      </c>
      <c r="F292" s="60">
        <v>0</v>
      </c>
      <c r="G292" s="64">
        <v>0</v>
      </c>
      <c r="H292" s="118"/>
      <c r="I292" s="238"/>
      <c r="J292" s="124"/>
      <c r="K292" s="105"/>
      <c r="L292" s="126"/>
      <c r="M292" s="128"/>
      <c r="N292" s="79"/>
    </row>
    <row r="293" spans="1:14" s="70" customFormat="1" ht="19.5" customHeight="1" x14ac:dyDescent="0.25">
      <c r="A293" s="112"/>
      <c r="B293" s="173"/>
      <c r="C293" s="94" t="s">
        <v>141</v>
      </c>
      <c r="D293" s="60">
        <v>0</v>
      </c>
      <c r="E293" s="60">
        <v>0</v>
      </c>
      <c r="F293" s="60">
        <v>0</v>
      </c>
      <c r="G293" s="64">
        <v>0</v>
      </c>
      <c r="H293" s="118"/>
      <c r="I293" s="238"/>
      <c r="J293" s="124"/>
      <c r="K293" s="105"/>
      <c r="L293" s="126"/>
      <c r="M293" s="128"/>
      <c r="N293" s="79"/>
    </row>
    <row r="294" spans="1:14" s="70" customFormat="1" ht="19.5" customHeight="1" x14ac:dyDescent="0.25">
      <c r="A294" s="113"/>
      <c r="B294" s="255"/>
      <c r="C294" s="94" t="s">
        <v>143</v>
      </c>
      <c r="D294" s="60">
        <f>190+136+136</f>
        <v>462</v>
      </c>
      <c r="E294" s="60">
        <v>0</v>
      </c>
      <c r="F294" s="60">
        <v>0</v>
      </c>
      <c r="G294" s="64">
        <v>0</v>
      </c>
      <c r="H294" s="119"/>
      <c r="I294" s="239"/>
      <c r="J294" s="125"/>
      <c r="K294" s="105"/>
      <c r="L294" s="126"/>
      <c r="M294" s="129"/>
      <c r="N294" s="79"/>
    </row>
    <row r="295" spans="1:14" s="70" customFormat="1" ht="19.5" customHeight="1" x14ac:dyDescent="0.25">
      <c r="A295" s="111" t="s">
        <v>269</v>
      </c>
      <c r="B295" s="108" t="s">
        <v>272</v>
      </c>
      <c r="C295" s="22" t="s">
        <v>136</v>
      </c>
      <c r="D295" s="61">
        <f>SUM(D296:D299)</f>
        <v>899481.87</v>
      </c>
      <c r="E295" s="61">
        <f t="shared" ref="E295:F295" si="186">SUM(E296:E299)</f>
        <v>0</v>
      </c>
      <c r="F295" s="61">
        <f t="shared" si="186"/>
        <v>0</v>
      </c>
      <c r="G295" s="63">
        <f>F295/D295</f>
        <v>0</v>
      </c>
      <c r="H295" s="117" t="s">
        <v>278</v>
      </c>
      <c r="I295" s="117" t="s">
        <v>347</v>
      </c>
      <c r="J295" s="123" t="s">
        <v>296</v>
      </c>
      <c r="K295" s="105" t="s">
        <v>276</v>
      </c>
      <c r="L295" s="153" t="s">
        <v>348</v>
      </c>
      <c r="M295" s="127">
        <v>807</v>
      </c>
      <c r="N295" s="79"/>
    </row>
    <row r="296" spans="1:14" s="70" customFormat="1" ht="19.5" customHeight="1" x14ac:dyDescent="0.25">
      <c r="A296" s="112"/>
      <c r="B296" s="109"/>
      <c r="C296" s="94" t="s">
        <v>137</v>
      </c>
      <c r="D296" s="60">
        <v>300000</v>
      </c>
      <c r="E296" s="60">
        <v>0</v>
      </c>
      <c r="F296" s="60">
        <v>0</v>
      </c>
      <c r="G296" s="64">
        <f t="shared" ref="G296" si="187">F296/D296</f>
        <v>0</v>
      </c>
      <c r="H296" s="118"/>
      <c r="I296" s="118"/>
      <c r="J296" s="124"/>
      <c r="K296" s="105"/>
      <c r="L296" s="153"/>
      <c r="M296" s="128"/>
      <c r="N296" s="79"/>
    </row>
    <row r="297" spans="1:14" s="70" customFormat="1" ht="19.5" customHeight="1" x14ac:dyDescent="0.25">
      <c r="A297" s="112"/>
      <c r="B297" s="109"/>
      <c r="C297" s="94" t="s">
        <v>139</v>
      </c>
      <c r="D297" s="60">
        <v>0</v>
      </c>
      <c r="E297" s="60">
        <v>0</v>
      </c>
      <c r="F297" s="60">
        <v>0</v>
      </c>
      <c r="G297" s="64">
        <v>0</v>
      </c>
      <c r="H297" s="118"/>
      <c r="I297" s="118"/>
      <c r="J297" s="124"/>
      <c r="K297" s="105"/>
      <c r="L297" s="153"/>
      <c r="M297" s="128"/>
      <c r="N297" s="79"/>
    </row>
    <row r="298" spans="1:14" s="70" customFormat="1" ht="19.5" customHeight="1" x14ac:dyDescent="0.25">
      <c r="A298" s="112"/>
      <c r="B298" s="109"/>
      <c r="C298" s="94" t="s">
        <v>141</v>
      </c>
      <c r="D298" s="60">
        <v>0</v>
      </c>
      <c r="E298" s="60">
        <v>0</v>
      </c>
      <c r="F298" s="60">
        <v>0</v>
      </c>
      <c r="G298" s="64">
        <v>0</v>
      </c>
      <c r="H298" s="118"/>
      <c r="I298" s="118"/>
      <c r="J298" s="124"/>
      <c r="K298" s="105"/>
      <c r="L298" s="153"/>
      <c r="M298" s="128"/>
      <c r="N298" s="79"/>
    </row>
    <row r="299" spans="1:14" s="70" customFormat="1" ht="19.5" customHeight="1" x14ac:dyDescent="0.25">
      <c r="A299" s="113"/>
      <c r="B299" s="110"/>
      <c r="C299" s="94" t="s">
        <v>143</v>
      </c>
      <c r="D299" s="60">
        <v>599481.87</v>
      </c>
      <c r="E299" s="60">
        <v>0</v>
      </c>
      <c r="F299" s="60">
        <v>0</v>
      </c>
      <c r="G299" s="64">
        <v>0</v>
      </c>
      <c r="H299" s="119"/>
      <c r="I299" s="119"/>
      <c r="J299" s="125"/>
      <c r="K299" s="105"/>
      <c r="L299" s="153"/>
      <c r="M299" s="129"/>
      <c r="N299" s="79"/>
    </row>
    <row r="300" spans="1:14" s="70" customFormat="1" ht="19.5" customHeight="1" x14ac:dyDescent="0.25">
      <c r="A300" s="274" t="s">
        <v>279</v>
      </c>
      <c r="B300" s="243" t="s">
        <v>281</v>
      </c>
      <c r="C300" s="96" t="s">
        <v>136</v>
      </c>
      <c r="D300" s="30">
        <f>SUM(D301:D304)</f>
        <v>766140</v>
      </c>
      <c r="E300" s="30">
        <f t="shared" ref="E300:F300" si="188">SUM(E301:E304)</f>
        <v>0</v>
      </c>
      <c r="F300" s="30">
        <f t="shared" si="188"/>
        <v>0</v>
      </c>
      <c r="G300" s="49">
        <f>F300/D300</f>
        <v>0</v>
      </c>
      <c r="H300" s="160" t="s">
        <v>170</v>
      </c>
      <c r="I300" s="35" t="s">
        <v>179</v>
      </c>
      <c r="J300" s="95">
        <f>SUM(J301:J303)</f>
        <v>1</v>
      </c>
      <c r="K300" s="161" t="s">
        <v>273</v>
      </c>
      <c r="L300" s="212"/>
      <c r="M300" s="169"/>
      <c r="N300" s="79"/>
    </row>
    <row r="301" spans="1:14" s="70" customFormat="1" ht="19.5" customHeight="1" x14ac:dyDescent="0.25">
      <c r="A301" s="275"/>
      <c r="B301" s="244"/>
      <c r="C301" s="96" t="s">
        <v>137</v>
      </c>
      <c r="D301" s="30">
        <f>D306</f>
        <v>766140</v>
      </c>
      <c r="E301" s="30">
        <f t="shared" ref="E301:F301" si="189">E306</f>
        <v>0</v>
      </c>
      <c r="F301" s="30">
        <f t="shared" si="189"/>
        <v>0</v>
      </c>
      <c r="G301" s="49">
        <f>F301/D301</f>
        <v>0</v>
      </c>
      <c r="H301" s="211"/>
      <c r="I301" s="35" t="s">
        <v>138</v>
      </c>
      <c r="J301" s="95">
        <f>COUNTIF(J305,"да")</f>
        <v>0</v>
      </c>
      <c r="K301" s="161"/>
      <c r="L301" s="162"/>
      <c r="M301" s="170"/>
      <c r="N301" s="79"/>
    </row>
    <row r="302" spans="1:14" s="70" customFormat="1" ht="19.5" customHeight="1" x14ac:dyDescent="0.25">
      <c r="A302" s="275"/>
      <c r="B302" s="244"/>
      <c r="C302" s="96" t="s">
        <v>139</v>
      </c>
      <c r="D302" s="30">
        <f t="shared" ref="D302:F304" si="190">D307</f>
        <v>0</v>
      </c>
      <c r="E302" s="30">
        <f t="shared" si="190"/>
        <v>0</v>
      </c>
      <c r="F302" s="30">
        <f t="shared" si="190"/>
        <v>0</v>
      </c>
      <c r="G302" s="49">
        <v>0</v>
      </c>
      <c r="H302" s="211"/>
      <c r="I302" s="35" t="s">
        <v>140</v>
      </c>
      <c r="J302" s="95">
        <f>COUNTIF(J305,"частично")</f>
        <v>0</v>
      </c>
      <c r="K302" s="161"/>
      <c r="L302" s="162"/>
      <c r="M302" s="170"/>
      <c r="N302" s="79"/>
    </row>
    <row r="303" spans="1:14" s="70" customFormat="1" ht="19.5" customHeight="1" x14ac:dyDescent="0.25">
      <c r="A303" s="275"/>
      <c r="B303" s="244"/>
      <c r="C303" s="96" t="s">
        <v>141</v>
      </c>
      <c r="D303" s="30">
        <f t="shared" si="190"/>
        <v>0</v>
      </c>
      <c r="E303" s="30">
        <f t="shared" si="190"/>
        <v>0</v>
      </c>
      <c r="F303" s="30">
        <f t="shared" si="190"/>
        <v>0</v>
      </c>
      <c r="G303" s="49">
        <v>0</v>
      </c>
      <c r="H303" s="211"/>
      <c r="I303" s="35" t="s">
        <v>142</v>
      </c>
      <c r="J303" s="95">
        <f>COUNTIF(J305,"нет")</f>
        <v>1</v>
      </c>
      <c r="K303" s="161"/>
      <c r="L303" s="162"/>
      <c r="M303" s="170"/>
      <c r="N303" s="79"/>
    </row>
    <row r="304" spans="1:14" s="70" customFormat="1" ht="19.5" customHeight="1" x14ac:dyDescent="0.25">
      <c r="A304" s="276"/>
      <c r="B304" s="245"/>
      <c r="C304" s="96" t="s">
        <v>143</v>
      </c>
      <c r="D304" s="30">
        <f t="shared" si="190"/>
        <v>0</v>
      </c>
      <c r="E304" s="30">
        <f t="shared" si="190"/>
        <v>0</v>
      </c>
      <c r="F304" s="30">
        <f t="shared" si="190"/>
        <v>0</v>
      </c>
      <c r="G304" s="49">
        <v>0</v>
      </c>
      <c r="H304" s="211"/>
      <c r="I304" s="35" t="s">
        <v>144</v>
      </c>
      <c r="J304" s="13">
        <f>(J301+0.5*J302)/J300</f>
        <v>0</v>
      </c>
      <c r="K304" s="161"/>
      <c r="L304" s="162"/>
      <c r="M304" s="171"/>
      <c r="N304" s="79"/>
    </row>
    <row r="305" spans="1:14" s="70" customFormat="1" ht="19.5" customHeight="1" x14ac:dyDescent="0.25">
      <c r="A305" s="111" t="s">
        <v>280</v>
      </c>
      <c r="B305" s="108" t="s">
        <v>282</v>
      </c>
      <c r="C305" s="22" t="s">
        <v>136</v>
      </c>
      <c r="D305" s="61">
        <f>SUM(D306:D309)</f>
        <v>766140</v>
      </c>
      <c r="E305" s="61">
        <f t="shared" ref="E305:F305" si="191">SUM(E306:E309)</f>
        <v>0</v>
      </c>
      <c r="F305" s="61">
        <f t="shared" si="191"/>
        <v>0</v>
      </c>
      <c r="G305" s="63">
        <f>F305/D305</f>
        <v>0</v>
      </c>
      <c r="H305" s="117" t="s">
        <v>283</v>
      </c>
      <c r="I305" s="174" t="s">
        <v>349</v>
      </c>
      <c r="J305" s="123" t="s">
        <v>296</v>
      </c>
      <c r="K305" s="105" t="s">
        <v>273</v>
      </c>
      <c r="L305" s="153" t="s">
        <v>350</v>
      </c>
      <c r="M305" s="127">
        <v>813</v>
      </c>
      <c r="N305" s="79"/>
    </row>
    <row r="306" spans="1:14" s="70" customFormat="1" ht="19.5" customHeight="1" x14ac:dyDescent="0.25">
      <c r="A306" s="112"/>
      <c r="B306" s="109"/>
      <c r="C306" s="94" t="s">
        <v>137</v>
      </c>
      <c r="D306" s="60">
        <v>766140</v>
      </c>
      <c r="E306" s="60">
        <v>0</v>
      </c>
      <c r="F306" s="60">
        <v>0</v>
      </c>
      <c r="G306" s="64">
        <v>0</v>
      </c>
      <c r="H306" s="118"/>
      <c r="I306" s="175"/>
      <c r="J306" s="124"/>
      <c r="K306" s="105"/>
      <c r="L306" s="153"/>
      <c r="M306" s="128"/>
      <c r="N306" s="79"/>
    </row>
    <row r="307" spans="1:14" s="70" customFormat="1" ht="19.5" customHeight="1" x14ac:dyDescent="0.25">
      <c r="A307" s="112"/>
      <c r="B307" s="109"/>
      <c r="C307" s="94" t="s">
        <v>139</v>
      </c>
      <c r="D307" s="60">
        <v>0</v>
      </c>
      <c r="E307" s="60">
        <v>0</v>
      </c>
      <c r="F307" s="60">
        <v>0</v>
      </c>
      <c r="G307" s="64">
        <v>0</v>
      </c>
      <c r="H307" s="118"/>
      <c r="I307" s="175"/>
      <c r="J307" s="124"/>
      <c r="K307" s="105"/>
      <c r="L307" s="153"/>
      <c r="M307" s="128"/>
      <c r="N307" s="79"/>
    </row>
    <row r="308" spans="1:14" s="70" customFormat="1" ht="19.5" customHeight="1" x14ac:dyDescent="0.25">
      <c r="A308" s="112"/>
      <c r="B308" s="109"/>
      <c r="C308" s="94" t="s">
        <v>141</v>
      </c>
      <c r="D308" s="60">
        <v>0</v>
      </c>
      <c r="E308" s="60">
        <v>0</v>
      </c>
      <c r="F308" s="60">
        <v>0</v>
      </c>
      <c r="G308" s="64">
        <v>0</v>
      </c>
      <c r="H308" s="118"/>
      <c r="I308" s="175"/>
      <c r="J308" s="124"/>
      <c r="K308" s="105"/>
      <c r="L308" s="153"/>
      <c r="M308" s="128"/>
      <c r="N308" s="79"/>
    </row>
    <row r="309" spans="1:14" s="70" customFormat="1" ht="19.5" customHeight="1" x14ac:dyDescent="0.25">
      <c r="A309" s="113"/>
      <c r="B309" s="110"/>
      <c r="C309" s="94" t="s">
        <v>143</v>
      </c>
      <c r="D309" s="60">
        <v>0</v>
      </c>
      <c r="E309" s="60">
        <v>0</v>
      </c>
      <c r="F309" s="60">
        <v>0</v>
      </c>
      <c r="G309" s="64">
        <v>0</v>
      </c>
      <c r="H309" s="119"/>
      <c r="I309" s="176"/>
      <c r="J309" s="125"/>
      <c r="K309" s="105"/>
      <c r="L309" s="153"/>
      <c r="M309" s="129"/>
      <c r="N309" s="79"/>
    </row>
    <row r="310" spans="1:14" ht="21.75" customHeight="1" x14ac:dyDescent="0.25">
      <c r="A310" s="202" t="s">
        <v>88</v>
      </c>
      <c r="B310" s="246" t="s">
        <v>158</v>
      </c>
      <c r="C310" s="20" t="s">
        <v>136</v>
      </c>
      <c r="D310" s="31">
        <f>SUM(D311:D314)</f>
        <v>60199.893620000003</v>
      </c>
      <c r="E310" s="31">
        <f t="shared" ref="E310" si="192">SUM(E311:E314)</f>
        <v>60199.89</v>
      </c>
      <c r="F310" s="31">
        <f t="shared" ref="F310" si="193">SUM(F311:F314)</f>
        <v>60199.89</v>
      </c>
      <c r="G310" s="52">
        <v>0</v>
      </c>
      <c r="H310" s="199" t="s">
        <v>249</v>
      </c>
      <c r="I310" s="36" t="s">
        <v>179</v>
      </c>
      <c r="J310" s="77">
        <f>SUM(J311:J313)</f>
        <v>2</v>
      </c>
      <c r="K310" s="202" t="s">
        <v>5</v>
      </c>
      <c r="L310" s="199"/>
      <c r="M310" s="205"/>
    </row>
    <row r="311" spans="1:14" ht="21.75" customHeight="1" x14ac:dyDescent="0.25">
      <c r="A311" s="203"/>
      <c r="B311" s="247"/>
      <c r="C311" s="20" t="s">
        <v>137</v>
      </c>
      <c r="D311" s="31">
        <f>D316+D321</f>
        <v>3611.9936200000002</v>
      </c>
      <c r="E311" s="31">
        <f t="shared" ref="E311:F311" si="194">E316+E321</f>
        <v>3611.99</v>
      </c>
      <c r="F311" s="31">
        <f t="shared" si="194"/>
        <v>3611.99</v>
      </c>
      <c r="G311" s="52">
        <v>0</v>
      </c>
      <c r="H311" s="200"/>
      <c r="I311" s="36" t="s">
        <v>138</v>
      </c>
      <c r="J311" s="77">
        <f>COUNTIF($J$315:$J$324,"да")</f>
        <v>1</v>
      </c>
      <c r="K311" s="203"/>
      <c r="L311" s="200"/>
      <c r="M311" s="206"/>
    </row>
    <row r="312" spans="1:14" ht="21.75" customHeight="1" x14ac:dyDescent="0.25">
      <c r="A312" s="203"/>
      <c r="B312" s="247"/>
      <c r="C312" s="20" t="s">
        <v>139</v>
      </c>
      <c r="D312" s="31">
        <f t="shared" ref="D312:F314" si="195">D317+D322</f>
        <v>56587.9</v>
      </c>
      <c r="E312" s="31">
        <f t="shared" si="195"/>
        <v>56587.9</v>
      </c>
      <c r="F312" s="31">
        <f t="shared" si="195"/>
        <v>56587.9</v>
      </c>
      <c r="G312" s="52">
        <v>0</v>
      </c>
      <c r="H312" s="200"/>
      <c r="I312" s="36" t="s">
        <v>140</v>
      </c>
      <c r="J312" s="77">
        <f>COUNTIF($J$315:$J$324,"частично")</f>
        <v>1</v>
      </c>
      <c r="K312" s="203"/>
      <c r="L312" s="200"/>
      <c r="M312" s="206"/>
    </row>
    <row r="313" spans="1:14" ht="21.75" customHeight="1" x14ac:dyDescent="0.25">
      <c r="A313" s="203"/>
      <c r="B313" s="247"/>
      <c r="C313" s="20" t="s">
        <v>141</v>
      </c>
      <c r="D313" s="31">
        <f t="shared" si="195"/>
        <v>0</v>
      </c>
      <c r="E313" s="31">
        <f t="shared" si="195"/>
        <v>0</v>
      </c>
      <c r="F313" s="31">
        <f t="shared" si="195"/>
        <v>0</v>
      </c>
      <c r="G313" s="52">
        <v>0</v>
      </c>
      <c r="H313" s="200"/>
      <c r="I313" s="36" t="s">
        <v>142</v>
      </c>
      <c r="J313" s="77">
        <f>COUNTIF($J$315:$J$324,"нет")</f>
        <v>0</v>
      </c>
      <c r="K313" s="203"/>
      <c r="L313" s="200"/>
      <c r="M313" s="206"/>
    </row>
    <row r="314" spans="1:14" ht="21.75" customHeight="1" x14ac:dyDescent="0.25">
      <c r="A314" s="204"/>
      <c r="B314" s="248"/>
      <c r="C314" s="20" t="s">
        <v>143</v>
      </c>
      <c r="D314" s="31">
        <f t="shared" si="195"/>
        <v>0</v>
      </c>
      <c r="E314" s="31">
        <f t="shared" si="195"/>
        <v>0</v>
      </c>
      <c r="F314" s="31">
        <f t="shared" si="195"/>
        <v>0</v>
      </c>
      <c r="G314" s="52">
        <v>0</v>
      </c>
      <c r="H314" s="201"/>
      <c r="I314" s="36" t="s">
        <v>144</v>
      </c>
      <c r="J314" s="15">
        <f>(J311+0.5*J312)/J310</f>
        <v>0.75</v>
      </c>
      <c r="K314" s="204"/>
      <c r="L314" s="201"/>
      <c r="M314" s="207"/>
    </row>
    <row r="315" spans="1:14" s="70" customFormat="1" ht="21.75" customHeight="1" x14ac:dyDescent="0.25">
      <c r="A315" s="131" t="s">
        <v>250</v>
      </c>
      <c r="B315" s="130" t="s">
        <v>251</v>
      </c>
      <c r="C315" s="22" t="s">
        <v>136</v>
      </c>
      <c r="D315" s="61">
        <f>SUM(D316:D319)</f>
        <v>7600</v>
      </c>
      <c r="E315" s="27">
        <f t="shared" ref="E315:F315" si="196">SUM(E316:E319)</f>
        <v>7600</v>
      </c>
      <c r="F315" s="27">
        <f t="shared" si="196"/>
        <v>7600</v>
      </c>
      <c r="G315" s="46">
        <f>F315/D315</f>
        <v>1</v>
      </c>
      <c r="H315" s="130" t="s">
        <v>252</v>
      </c>
      <c r="I315" s="130" t="s">
        <v>351</v>
      </c>
      <c r="J315" s="208" t="s">
        <v>291</v>
      </c>
      <c r="K315" s="208" t="s">
        <v>5</v>
      </c>
      <c r="L315" s="208" t="s">
        <v>352</v>
      </c>
      <c r="M315" s="208">
        <v>834</v>
      </c>
      <c r="N315" s="79" t="s">
        <v>183</v>
      </c>
    </row>
    <row r="316" spans="1:14" s="70" customFormat="1" ht="21.75" customHeight="1" x14ac:dyDescent="0.25">
      <c r="A316" s="131"/>
      <c r="B316" s="130"/>
      <c r="C316" s="75" t="s">
        <v>137</v>
      </c>
      <c r="D316" s="60">
        <v>456</v>
      </c>
      <c r="E316" s="26">
        <v>456</v>
      </c>
      <c r="F316" s="26">
        <v>456</v>
      </c>
      <c r="G316" s="51">
        <f t="shared" ref="G316:G317" si="197">F316/D316</f>
        <v>1</v>
      </c>
      <c r="H316" s="130"/>
      <c r="I316" s="130"/>
      <c r="J316" s="209"/>
      <c r="K316" s="209"/>
      <c r="L316" s="209"/>
      <c r="M316" s="209"/>
      <c r="N316" s="79"/>
    </row>
    <row r="317" spans="1:14" s="70" customFormat="1" ht="21.75" customHeight="1" x14ac:dyDescent="0.25">
      <c r="A317" s="131"/>
      <c r="B317" s="130"/>
      <c r="C317" s="75" t="s">
        <v>139</v>
      </c>
      <c r="D317" s="26">
        <v>7144</v>
      </c>
      <c r="E317" s="26">
        <v>7144</v>
      </c>
      <c r="F317" s="26">
        <v>7144</v>
      </c>
      <c r="G317" s="51">
        <f t="shared" si="197"/>
        <v>1</v>
      </c>
      <c r="H317" s="130"/>
      <c r="I317" s="130"/>
      <c r="J317" s="209"/>
      <c r="K317" s="209"/>
      <c r="L317" s="209"/>
      <c r="M317" s="209"/>
      <c r="N317" s="79"/>
    </row>
    <row r="318" spans="1:14" s="70" customFormat="1" ht="21.75" customHeight="1" x14ac:dyDescent="0.25">
      <c r="A318" s="131"/>
      <c r="B318" s="130"/>
      <c r="C318" s="75" t="s">
        <v>141</v>
      </c>
      <c r="D318" s="26">
        <v>0</v>
      </c>
      <c r="E318" s="26">
        <v>0</v>
      </c>
      <c r="F318" s="26">
        <v>0</v>
      </c>
      <c r="G318" s="51">
        <v>0</v>
      </c>
      <c r="H318" s="130"/>
      <c r="I318" s="130"/>
      <c r="J318" s="209"/>
      <c r="K318" s="209"/>
      <c r="L318" s="209"/>
      <c r="M318" s="209"/>
      <c r="N318" s="79"/>
    </row>
    <row r="319" spans="1:14" s="70" customFormat="1" ht="21.75" customHeight="1" x14ac:dyDescent="0.25">
      <c r="A319" s="131"/>
      <c r="B319" s="130"/>
      <c r="C319" s="75" t="s">
        <v>143</v>
      </c>
      <c r="D319" s="26">
        <v>0</v>
      </c>
      <c r="E319" s="26">
        <v>0</v>
      </c>
      <c r="F319" s="26">
        <v>0</v>
      </c>
      <c r="G319" s="51">
        <v>0</v>
      </c>
      <c r="H319" s="130"/>
      <c r="I319" s="130"/>
      <c r="J319" s="210"/>
      <c r="K319" s="210"/>
      <c r="L319" s="210"/>
      <c r="M319" s="210"/>
      <c r="N319" s="79"/>
    </row>
    <row r="320" spans="1:14" s="70" customFormat="1" ht="21.75" customHeight="1" x14ac:dyDescent="0.25">
      <c r="A320" s="131" t="s">
        <v>253</v>
      </c>
      <c r="B320" s="130" t="s">
        <v>254</v>
      </c>
      <c r="C320" s="22" t="s">
        <v>136</v>
      </c>
      <c r="D320" s="61">
        <f>SUM(D321:D324)</f>
        <v>52599.893620000003</v>
      </c>
      <c r="E320" s="27">
        <f t="shared" ref="E320:F320" si="198">SUM(E321:E324)</f>
        <v>52599.89</v>
      </c>
      <c r="F320" s="27">
        <f t="shared" si="198"/>
        <v>52599.89</v>
      </c>
      <c r="G320" s="46">
        <f>F320/D320</f>
        <v>0.999999931178568</v>
      </c>
      <c r="H320" s="295" t="s">
        <v>284</v>
      </c>
      <c r="I320" s="295" t="s">
        <v>355</v>
      </c>
      <c r="J320" s="208" t="s">
        <v>331</v>
      </c>
      <c r="K320" s="208" t="s">
        <v>5</v>
      </c>
      <c r="L320" s="208" t="s">
        <v>303</v>
      </c>
      <c r="M320" s="208">
        <v>834</v>
      </c>
      <c r="N320" s="79"/>
    </row>
    <row r="321" spans="1:14" s="70" customFormat="1" ht="21.75" customHeight="1" x14ac:dyDescent="0.25">
      <c r="A321" s="131"/>
      <c r="B321" s="130"/>
      <c r="C321" s="90" t="s">
        <v>137</v>
      </c>
      <c r="D321" s="60">
        <v>3155.9936200000002</v>
      </c>
      <c r="E321" s="26">
        <v>3155.99</v>
      </c>
      <c r="F321" s="26">
        <v>3155.99</v>
      </c>
      <c r="G321" s="51">
        <f t="shared" ref="G321:G322" si="199">F321/D321</f>
        <v>0.99999885297613489</v>
      </c>
      <c r="H321" s="295"/>
      <c r="I321" s="295"/>
      <c r="J321" s="209"/>
      <c r="K321" s="209"/>
      <c r="L321" s="209"/>
      <c r="M321" s="209"/>
      <c r="N321" s="79"/>
    </row>
    <row r="322" spans="1:14" s="70" customFormat="1" ht="21.75" customHeight="1" x14ac:dyDescent="0.25">
      <c r="A322" s="131"/>
      <c r="B322" s="130"/>
      <c r="C322" s="90" t="s">
        <v>139</v>
      </c>
      <c r="D322" s="26">
        <v>49443.9</v>
      </c>
      <c r="E322" s="26">
        <v>49443.9</v>
      </c>
      <c r="F322" s="26">
        <v>49443.9</v>
      </c>
      <c r="G322" s="51">
        <f t="shared" si="199"/>
        <v>1</v>
      </c>
      <c r="H322" s="295"/>
      <c r="I322" s="295"/>
      <c r="J322" s="209"/>
      <c r="K322" s="209"/>
      <c r="L322" s="209"/>
      <c r="M322" s="209"/>
      <c r="N322" s="79"/>
    </row>
    <row r="323" spans="1:14" s="70" customFormat="1" ht="21.75" customHeight="1" x14ac:dyDescent="0.25">
      <c r="A323" s="131"/>
      <c r="B323" s="130"/>
      <c r="C323" s="90" t="s">
        <v>141</v>
      </c>
      <c r="D323" s="26">
        <v>0</v>
      </c>
      <c r="E323" s="26">
        <v>0</v>
      </c>
      <c r="F323" s="26">
        <v>0</v>
      </c>
      <c r="G323" s="51">
        <v>0</v>
      </c>
      <c r="H323" s="295"/>
      <c r="I323" s="295"/>
      <c r="J323" s="209"/>
      <c r="K323" s="209"/>
      <c r="L323" s="209"/>
      <c r="M323" s="209"/>
      <c r="N323" s="79"/>
    </row>
    <row r="324" spans="1:14" s="70" customFormat="1" ht="21.75" customHeight="1" x14ac:dyDescent="0.25">
      <c r="A324" s="131"/>
      <c r="B324" s="130"/>
      <c r="C324" s="90" t="s">
        <v>143</v>
      </c>
      <c r="D324" s="26">
        <v>0</v>
      </c>
      <c r="E324" s="26">
        <v>0</v>
      </c>
      <c r="F324" s="26">
        <v>0</v>
      </c>
      <c r="G324" s="51">
        <v>0</v>
      </c>
      <c r="H324" s="295"/>
      <c r="I324" s="295"/>
      <c r="J324" s="210"/>
      <c r="K324" s="210"/>
      <c r="L324" s="210"/>
      <c r="M324" s="210"/>
      <c r="N324" s="79"/>
    </row>
    <row r="325" spans="1:14" ht="18" customHeight="1" x14ac:dyDescent="0.25">
      <c r="A325" s="277" t="s">
        <v>89</v>
      </c>
      <c r="B325" s="240" t="s">
        <v>90</v>
      </c>
      <c r="C325" s="21" t="s">
        <v>136</v>
      </c>
      <c r="D325" s="28">
        <f>SUM(D326:D329)</f>
        <v>42217.755230000002</v>
      </c>
      <c r="E325" s="28">
        <f t="shared" ref="E325" si="200">SUM(E326:E329)</f>
        <v>19867.730500000001</v>
      </c>
      <c r="F325" s="28">
        <f t="shared" ref="F325" si="201">SUM(F326:F329)</f>
        <v>19518.464360000002</v>
      </c>
      <c r="G325" s="47">
        <f>F325/D325</f>
        <v>0.46232833208834728</v>
      </c>
      <c r="H325" s="231"/>
      <c r="I325" s="34" t="s">
        <v>179</v>
      </c>
      <c r="J325" s="8">
        <f>SUM(J326:J328)</f>
        <v>4</v>
      </c>
      <c r="K325" s="194" t="s">
        <v>255</v>
      </c>
      <c r="L325" s="296"/>
      <c r="M325" s="194"/>
    </row>
    <row r="326" spans="1:14" ht="18" customHeight="1" x14ac:dyDescent="0.25">
      <c r="A326" s="278"/>
      <c r="B326" s="241"/>
      <c r="C326" s="10" t="s">
        <v>137</v>
      </c>
      <c r="D326" s="28">
        <f>D331+D351</f>
        <v>42217.755230000002</v>
      </c>
      <c r="E326" s="28">
        <f t="shared" ref="E326:F326" si="202">E331+E351</f>
        <v>19867.730500000001</v>
      </c>
      <c r="F326" s="28">
        <f t="shared" si="202"/>
        <v>19518.464360000002</v>
      </c>
      <c r="G326" s="47">
        <f>F326/D326</f>
        <v>0.46232833208834728</v>
      </c>
      <c r="H326" s="232"/>
      <c r="I326" s="34" t="s">
        <v>138</v>
      </c>
      <c r="J326" s="8">
        <f>COUNTIF($J$335:$J$359,"да")</f>
        <v>0</v>
      </c>
      <c r="K326" s="195"/>
      <c r="L326" s="297"/>
      <c r="M326" s="195"/>
    </row>
    <row r="327" spans="1:14" ht="18" customHeight="1" x14ac:dyDescent="0.25">
      <c r="A327" s="278"/>
      <c r="B327" s="241"/>
      <c r="C327" s="10" t="s">
        <v>139</v>
      </c>
      <c r="D327" s="28">
        <f t="shared" ref="D327:D329" si="203">D332+D352</f>
        <v>0</v>
      </c>
      <c r="E327" s="28">
        <f t="shared" ref="E327:F329" si="204">E332+E352</f>
        <v>0</v>
      </c>
      <c r="F327" s="28">
        <f t="shared" si="204"/>
        <v>0</v>
      </c>
      <c r="G327" s="47">
        <v>0</v>
      </c>
      <c r="H327" s="232"/>
      <c r="I327" s="34" t="s">
        <v>140</v>
      </c>
      <c r="J327" s="58">
        <f>COUNTIF($J$335:$J$359,"частично")</f>
        <v>2</v>
      </c>
      <c r="K327" s="195"/>
      <c r="L327" s="297"/>
      <c r="M327" s="195"/>
    </row>
    <row r="328" spans="1:14" ht="18" customHeight="1" x14ac:dyDescent="0.25">
      <c r="A328" s="278"/>
      <c r="B328" s="241"/>
      <c r="C328" s="10" t="s">
        <v>141</v>
      </c>
      <c r="D328" s="28">
        <f t="shared" si="203"/>
        <v>0</v>
      </c>
      <c r="E328" s="28">
        <f t="shared" si="204"/>
        <v>0</v>
      </c>
      <c r="F328" s="28">
        <f t="shared" si="204"/>
        <v>0</v>
      </c>
      <c r="G328" s="47">
        <v>0</v>
      </c>
      <c r="H328" s="232"/>
      <c r="I328" s="34" t="s">
        <v>142</v>
      </c>
      <c r="J328" s="58">
        <f>COUNTIF($J$335:$J$359,"нет")</f>
        <v>2</v>
      </c>
      <c r="K328" s="195"/>
      <c r="L328" s="297"/>
      <c r="M328" s="195"/>
    </row>
    <row r="329" spans="1:14" ht="18" customHeight="1" x14ac:dyDescent="0.25">
      <c r="A329" s="279"/>
      <c r="B329" s="242"/>
      <c r="C329" s="10" t="s">
        <v>143</v>
      </c>
      <c r="D329" s="28">
        <f t="shared" si="203"/>
        <v>0</v>
      </c>
      <c r="E329" s="28">
        <f t="shared" si="204"/>
        <v>0</v>
      </c>
      <c r="F329" s="28">
        <f t="shared" si="204"/>
        <v>0</v>
      </c>
      <c r="G329" s="47">
        <v>0</v>
      </c>
      <c r="H329" s="233"/>
      <c r="I329" s="34" t="s">
        <v>144</v>
      </c>
      <c r="J329" s="9">
        <f>(J326+0.5*J327)/J325</f>
        <v>0.25</v>
      </c>
      <c r="K329" s="196"/>
      <c r="L329" s="298"/>
      <c r="M329" s="196"/>
    </row>
    <row r="330" spans="1:14" ht="18" customHeight="1" x14ac:dyDescent="0.25">
      <c r="A330" s="274" t="s">
        <v>91</v>
      </c>
      <c r="B330" s="243" t="s">
        <v>92</v>
      </c>
      <c r="C330" s="19" t="s">
        <v>136</v>
      </c>
      <c r="D330" s="30">
        <f>SUM(D331:D334)</f>
        <v>42217.755230000002</v>
      </c>
      <c r="E330" s="30">
        <f t="shared" ref="E330" si="205">SUM(E331:E334)</f>
        <v>19867.730500000001</v>
      </c>
      <c r="F330" s="30">
        <f t="shared" ref="F330" si="206">SUM(F331:F334)</f>
        <v>19518.464360000002</v>
      </c>
      <c r="G330" s="49">
        <f>F330/D330</f>
        <v>0.46232833208834728</v>
      </c>
      <c r="H330" s="260" t="s">
        <v>171</v>
      </c>
      <c r="I330" s="35" t="s">
        <v>179</v>
      </c>
      <c r="J330" s="12">
        <f>SUM(J331:J333)</f>
        <v>3</v>
      </c>
      <c r="K330" s="169" t="s">
        <v>255</v>
      </c>
      <c r="L330" s="191"/>
      <c r="M330" s="169"/>
    </row>
    <row r="331" spans="1:14" ht="18" customHeight="1" x14ac:dyDescent="0.25">
      <c r="A331" s="275"/>
      <c r="B331" s="244"/>
      <c r="C331" s="14" t="s">
        <v>137</v>
      </c>
      <c r="D331" s="30">
        <f>D336+D341+D346</f>
        <v>42217.755230000002</v>
      </c>
      <c r="E331" s="30">
        <f t="shared" ref="E331:F331" si="207">E336+E341+E346</f>
        <v>19867.730500000001</v>
      </c>
      <c r="F331" s="30">
        <f t="shared" si="207"/>
        <v>19518.464360000002</v>
      </c>
      <c r="G331" s="49">
        <f>F331/D331</f>
        <v>0.46232833208834728</v>
      </c>
      <c r="H331" s="261"/>
      <c r="I331" s="35" t="s">
        <v>138</v>
      </c>
      <c r="J331" s="12">
        <f>COUNTIF($J$335:$J$349,"да")</f>
        <v>0</v>
      </c>
      <c r="K331" s="170"/>
      <c r="L331" s="192"/>
      <c r="M331" s="170"/>
    </row>
    <row r="332" spans="1:14" ht="18" customHeight="1" x14ac:dyDescent="0.25">
      <c r="A332" s="275"/>
      <c r="B332" s="244"/>
      <c r="C332" s="14" t="s">
        <v>139</v>
      </c>
      <c r="D332" s="30">
        <f t="shared" ref="D332:D334" si="208">D337+D342+D347</f>
        <v>0</v>
      </c>
      <c r="E332" s="30">
        <f t="shared" ref="E332:F332" si="209">E337+E342+E347</f>
        <v>0</v>
      </c>
      <c r="F332" s="30">
        <f t="shared" si="209"/>
        <v>0</v>
      </c>
      <c r="G332" s="49">
        <v>0</v>
      </c>
      <c r="H332" s="261"/>
      <c r="I332" s="35" t="s">
        <v>140</v>
      </c>
      <c r="J332" s="57">
        <f>COUNTIF($J$335:$J$349,"частично")</f>
        <v>1</v>
      </c>
      <c r="K332" s="170"/>
      <c r="L332" s="192"/>
      <c r="M332" s="170"/>
    </row>
    <row r="333" spans="1:14" ht="18" customHeight="1" x14ac:dyDescent="0.25">
      <c r="A333" s="275"/>
      <c r="B333" s="244"/>
      <c r="C333" s="14" t="s">
        <v>141</v>
      </c>
      <c r="D333" s="30">
        <f t="shared" si="208"/>
        <v>0</v>
      </c>
      <c r="E333" s="30">
        <f t="shared" ref="E333:F333" si="210">E338+E343+E348</f>
        <v>0</v>
      </c>
      <c r="F333" s="30">
        <f t="shared" si="210"/>
        <v>0</v>
      </c>
      <c r="G333" s="49">
        <v>0</v>
      </c>
      <c r="H333" s="261"/>
      <c r="I333" s="35" t="s">
        <v>142</v>
      </c>
      <c r="J333" s="57">
        <f>COUNTIF($J$335:$J$349,"нет")</f>
        <v>2</v>
      </c>
      <c r="K333" s="170"/>
      <c r="L333" s="192"/>
      <c r="M333" s="170"/>
    </row>
    <row r="334" spans="1:14" ht="18" customHeight="1" x14ac:dyDescent="0.25">
      <c r="A334" s="276"/>
      <c r="B334" s="245"/>
      <c r="C334" s="14" t="s">
        <v>143</v>
      </c>
      <c r="D334" s="30">
        <f t="shared" si="208"/>
        <v>0</v>
      </c>
      <c r="E334" s="30">
        <f t="shared" ref="E334:F334" si="211">E339+E344+E349</f>
        <v>0</v>
      </c>
      <c r="F334" s="30">
        <f t="shared" si="211"/>
        <v>0</v>
      </c>
      <c r="G334" s="49">
        <v>0</v>
      </c>
      <c r="H334" s="262"/>
      <c r="I334" s="35" t="s">
        <v>144</v>
      </c>
      <c r="J334" s="13">
        <f>(J331+0.5*J332)/J330</f>
        <v>0.16666666666666666</v>
      </c>
      <c r="K334" s="171"/>
      <c r="L334" s="193"/>
      <c r="M334" s="171"/>
    </row>
    <row r="335" spans="1:14" ht="19.5" customHeight="1" x14ac:dyDescent="0.25">
      <c r="A335" s="111" t="s">
        <v>93</v>
      </c>
      <c r="B335" s="108" t="s">
        <v>94</v>
      </c>
      <c r="C335" s="22" t="s">
        <v>136</v>
      </c>
      <c r="D335" s="27">
        <f>SUM(D336:D339)</f>
        <v>93</v>
      </c>
      <c r="E335" s="27">
        <f t="shared" ref="E335" si="212">SUM(E336:E339)</f>
        <v>7.5</v>
      </c>
      <c r="F335" s="27">
        <f t="shared" ref="F335" si="213">SUM(F336:F339)</f>
        <v>7.5</v>
      </c>
      <c r="G335" s="46">
        <f>F335/D335</f>
        <v>8.0645161290322578E-2</v>
      </c>
      <c r="H335" s="117" t="s">
        <v>256</v>
      </c>
      <c r="I335" s="117" t="s">
        <v>334</v>
      </c>
      <c r="J335" s="177" t="s">
        <v>296</v>
      </c>
      <c r="K335" s="127" t="s">
        <v>3</v>
      </c>
      <c r="L335" s="163" t="s">
        <v>337</v>
      </c>
      <c r="M335" s="127">
        <v>809</v>
      </c>
      <c r="N335" s="79">
        <v>3140129990</v>
      </c>
    </row>
    <row r="336" spans="1:14" ht="21.75" customHeight="1" x14ac:dyDescent="0.25">
      <c r="A336" s="112"/>
      <c r="B336" s="109"/>
      <c r="C336" s="2" t="s">
        <v>137</v>
      </c>
      <c r="D336" s="60">
        <v>93</v>
      </c>
      <c r="E336" s="68">
        <v>7.5</v>
      </c>
      <c r="F336" s="68">
        <v>7.5</v>
      </c>
      <c r="G336" s="7">
        <f>F336/D336</f>
        <v>8.0645161290322578E-2</v>
      </c>
      <c r="H336" s="118"/>
      <c r="I336" s="118"/>
      <c r="J336" s="178"/>
      <c r="K336" s="128"/>
      <c r="L336" s="197"/>
      <c r="M336" s="128"/>
    </row>
    <row r="337" spans="1:14" ht="19.5" customHeight="1" x14ac:dyDescent="0.25">
      <c r="A337" s="112"/>
      <c r="B337" s="109"/>
      <c r="C337" s="2" t="s">
        <v>139</v>
      </c>
      <c r="D337" s="60">
        <v>0</v>
      </c>
      <c r="E337" s="60">
        <v>0</v>
      </c>
      <c r="F337" s="25">
        <v>0</v>
      </c>
      <c r="G337" s="7">
        <v>0</v>
      </c>
      <c r="H337" s="118"/>
      <c r="I337" s="118"/>
      <c r="J337" s="178"/>
      <c r="K337" s="128"/>
      <c r="L337" s="197"/>
      <c r="M337" s="128"/>
    </row>
    <row r="338" spans="1:14" ht="19.5" customHeight="1" x14ac:dyDescent="0.25">
      <c r="A338" s="112"/>
      <c r="B338" s="109"/>
      <c r="C338" s="2" t="s">
        <v>141</v>
      </c>
      <c r="D338" s="60">
        <v>0</v>
      </c>
      <c r="E338" s="60">
        <v>0</v>
      </c>
      <c r="F338" s="25">
        <v>0</v>
      </c>
      <c r="G338" s="7">
        <v>0</v>
      </c>
      <c r="H338" s="118"/>
      <c r="I338" s="118"/>
      <c r="J338" s="178"/>
      <c r="K338" s="128"/>
      <c r="L338" s="197"/>
      <c r="M338" s="128"/>
    </row>
    <row r="339" spans="1:14" ht="23.25" customHeight="1" x14ac:dyDescent="0.25">
      <c r="A339" s="113"/>
      <c r="B339" s="110"/>
      <c r="C339" s="2" t="s">
        <v>143</v>
      </c>
      <c r="D339" s="60">
        <v>0</v>
      </c>
      <c r="E339" s="60">
        <v>0</v>
      </c>
      <c r="F339" s="25">
        <v>0</v>
      </c>
      <c r="G339" s="7">
        <v>0</v>
      </c>
      <c r="H339" s="119"/>
      <c r="I339" s="119"/>
      <c r="J339" s="179"/>
      <c r="K339" s="129"/>
      <c r="L339" s="198"/>
      <c r="M339" s="129"/>
    </row>
    <row r="340" spans="1:14" ht="18.75" customHeight="1" x14ac:dyDescent="0.25">
      <c r="A340" s="111" t="s">
        <v>95</v>
      </c>
      <c r="B340" s="108" t="s">
        <v>96</v>
      </c>
      <c r="C340" s="22" t="s">
        <v>136</v>
      </c>
      <c r="D340" s="61">
        <f>SUM(D341:D344)</f>
        <v>1900.7106100000001</v>
      </c>
      <c r="E340" s="61">
        <f t="shared" ref="E340" si="214">SUM(E341:E344)</f>
        <v>0</v>
      </c>
      <c r="F340" s="27">
        <f t="shared" ref="F340" si="215">SUM(F341:F344)</f>
        <v>0</v>
      </c>
      <c r="G340" s="46">
        <f>F340/D340</f>
        <v>0</v>
      </c>
      <c r="H340" s="117" t="s">
        <v>257</v>
      </c>
      <c r="I340" s="117" t="s">
        <v>335</v>
      </c>
      <c r="J340" s="147" t="s">
        <v>296</v>
      </c>
      <c r="K340" s="127" t="s">
        <v>3</v>
      </c>
      <c r="L340" s="163" t="s">
        <v>338</v>
      </c>
      <c r="M340" s="127">
        <v>809</v>
      </c>
      <c r="N340" s="79">
        <v>3140129990</v>
      </c>
    </row>
    <row r="341" spans="1:14" ht="18.75" customHeight="1" x14ac:dyDescent="0.25">
      <c r="A341" s="112"/>
      <c r="B341" s="109"/>
      <c r="C341" s="2" t="s">
        <v>137</v>
      </c>
      <c r="D341" s="60">
        <v>1900.7106100000001</v>
      </c>
      <c r="E341" s="60">
        <v>0</v>
      </c>
      <c r="F341" s="25">
        <v>0</v>
      </c>
      <c r="G341" s="7">
        <f>F341/D341</f>
        <v>0</v>
      </c>
      <c r="H341" s="118"/>
      <c r="I341" s="118"/>
      <c r="J341" s="148"/>
      <c r="K341" s="128"/>
      <c r="L341" s="197"/>
      <c r="M341" s="128"/>
    </row>
    <row r="342" spans="1:14" ht="18.75" customHeight="1" x14ac:dyDescent="0.25">
      <c r="A342" s="112"/>
      <c r="B342" s="109"/>
      <c r="C342" s="2" t="s">
        <v>139</v>
      </c>
      <c r="D342" s="60">
        <v>0</v>
      </c>
      <c r="E342" s="60">
        <v>0</v>
      </c>
      <c r="F342" s="25">
        <v>0</v>
      </c>
      <c r="G342" s="7">
        <v>0</v>
      </c>
      <c r="H342" s="118"/>
      <c r="I342" s="118"/>
      <c r="J342" s="148"/>
      <c r="K342" s="128"/>
      <c r="L342" s="197"/>
      <c r="M342" s="128"/>
    </row>
    <row r="343" spans="1:14" ht="18.75" customHeight="1" x14ac:dyDescent="0.25">
      <c r="A343" s="112"/>
      <c r="B343" s="109"/>
      <c r="C343" s="2" t="s">
        <v>141</v>
      </c>
      <c r="D343" s="60">
        <v>0</v>
      </c>
      <c r="E343" s="60">
        <v>0</v>
      </c>
      <c r="F343" s="25">
        <v>0</v>
      </c>
      <c r="G343" s="7">
        <v>0</v>
      </c>
      <c r="H343" s="118"/>
      <c r="I343" s="118"/>
      <c r="J343" s="148"/>
      <c r="K343" s="128"/>
      <c r="L343" s="197"/>
      <c r="M343" s="128"/>
    </row>
    <row r="344" spans="1:14" ht="18.75" customHeight="1" x14ac:dyDescent="0.25">
      <c r="A344" s="113"/>
      <c r="B344" s="110"/>
      <c r="C344" s="2" t="s">
        <v>143</v>
      </c>
      <c r="D344" s="60">
        <v>0</v>
      </c>
      <c r="E344" s="60">
        <v>0</v>
      </c>
      <c r="F344" s="25">
        <v>0</v>
      </c>
      <c r="G344" s="7">
        <v>0</v>
      </c>
      <c r="H344" s="119"/>
      <c r="I344" s="119"/>
      <c r="J344" s="149"/>
      <c r="K344" s="129"/>
      <c r="L344" s="198"/>
      <c r="M344" s="129"/>
    </row>
    <row r="345" spans="1:14" ht="18.75" customHeight="1" x14ac:dyDescent="0.25">
      <c r="A345" s="111" t="s">
        <v>97</v>
      </c>
      <c r="B345" s="114" t="s">
        <v>258</v>
      </c>
      <c r="C345" s="22" t="s">
        <v>136</v>
      </c>
      <c r="D345" s="61">
        <f>SUM(D346:D349)</f>
        <v>40224.044620000001</v>
      </c>
      <c r="E345" s="61">
        <f t="shared" ref="E345" si="216">SUM(E346:E349)</f>
        <v>19860.230500000001</v>
      </c>
      <c r="F345" s="27">
        <f t="shared" ref="F345" si="217">SUM(F346:F349)</f>
        <v>19510.964360000002</v>
      </c>
      <c r="G345" s="46">
        <f>F345/D345</f>
        <v>0.48505724733357264</v>
      </c>
      <c r="H345" s="117" t="s">
        <v>286</v>
      </c>
      <c r="I345" s="144" t="s">
        <v>336</v>
      </c>
      <c r="J345" s="123" t="s">
        <v>291</v>
      </c>
      <c r="K345" s="123" t="s">
        <v>255</v>
      </c>
      <c r="L345" s="126" t="s">
        <v>339</v>
      </c>
      <c r="M345" s="127">
        <v>809</v>
      </c>
      <c r="N345" s="79">
        <v>3140162060</v>
      </c>
    </row>
    <row r="346" spans="1:14" ht="18.75" customHeight="1" x14ac:dyDescent="0.25">
      <c r="A346" s="112"/>
      <c r="B346" s="115"/>
      <c r="C346" s="2" t="s">
        <v>137</v>
      </c>
      <c r="D346" s="62">
        <v>40224.044620000001</v>
      </c>
      <c r="E346" s="68">
        <v>19860.230500000001</v>
      </c>
      <c r="F346" s="103">
        <v>19510.964360000002</v>
      </c>
      <c r="G346" s="7">
        <f>F346/D346</f>
        <v>0.48505724733357264</v>
      </c>
      <c r="H346" s="118"/>
      <c r="I346" s="145"/>
      <c r="J346" s="124"/>
      <c r="K346" s="124"/>
      <c r="L346" s="126"/>
      <c r="M346" s="128"/>
    </row>
    <row r="347" spans="1:14" ht="18.75" customHeight="1" x14ac:dyDescent="0.25">
      <c r="A347" s="112"/>
      <c r="B347" s="115"/>
      <c r="C347" s="2" t="s">
        <v>139</v>
      </c>
      <c r="D347" s="25">
        <v>0</v>
      </c>
      <c r="E347" s="25">
        <v>0</v>
      </c>
      <c r="F347" s="25">
        <v>0</v>
      </c>
      <c r="G347" s="7">
        <v>0</v>
      </c>
      <c r="H347" s="118"/>
      <c r="I347" s="145"/>
      <c r="J347" s="124"/>
      <c r="K347" s="124"/>
      <c r="L347" s="126"/>
      <c r="M347" s="128"/>
    </row>
    <row r="348" spans="1:14" ht="18.75" customHeight="1" x14ac:dyDescent="0.25">
      <c r="A348" s="112"/>
      <c r="B348" s="115"/>
      <c r="C348" s="2" t="s">
        <v>141</v>
      </c>
      <c r="D348" s="25">
        <v>0</v>
      </c>
      <c r="E348" s="25">
        <v>0</v>
      </c>
      <c r="F348" s="25">
        <v>0</v>
      </c>
      <c r="G348" s="7">
        <v>0</v>
      </c>
      <c r="H348" s="118"/>
      <c r="I348" s="145"/>
      <c r="J348" s="124"/>
      <c r="K348" s="124"/>
      <c r="L348" s="126"/>
      <c r="M348" s="128"/>
    </row>
    <row r="349" spans="1:14" ht="18.75" customHeight="1" x14ac:dyDescent="0.25">
      <c r="A349" s="113"/>
      <c r="B349" s="116"/>
      <c r="C349" s="2" t="s">
        <v>143</v>
      </c>
      <c r="D349" s="25">
        <v>0</v>
      </c>
      <c r="E349" s="25">
        <v>0</v>
      </c>
      <c r="F349" s="25">
        <v>0</v>
      </c>
      <c r="G349" s="7">
        <v>0</v>
      </c>
      <c r="H349" s="119"/>
      <c r="I349" s="146"/>
      <c r="J349" s="125"/>
      <c r="K349" s="125"/>
      <c r="L349" s="126"/>
      <c r="M349" s="129"/>
    </row>
    <row r="350" spans="1:14" ht="15" customHeight="1" x14ac:dyDescent="0.25">
      <c r="A350" s="202" t="s">
        <v>98</v>
      </c>
      <c r="B350" s="246" t="s">
        <v>99</v>
      </c>
      <c r="C350" s="83" t="s">
        <v>136</v>
      </c>
      <c r="D350" s="31">
        <f>SUM(D351:D354)</f>
        <v>0</v>
      </c>
      <c r="E350" s="31">
        <f t="shared" ref="E350" si="218">SUM(E351:E354)</f>
        <v>0</v>
      </c>
      <c r="F350" s="31">
        <f t="shared" ref="F350" si="219">SUM(F351:F354)</f>
        <v>0</v>
      </c>
      <c r="G350" s="52">
        <f>IFERROR(F350/D350,0)</f>
        <v>0</v>
      </c>
      <c r="H350" s="132" t="s">
        <v>172</v>
      </c>
      <c r="I350" s="36" t="s">
        <v>179</v>
      </c>
      <c r="J350" s="84">
        <f>SUM(J351:J353)</f>
        <v>1</v>
      </c>
      <c r="K350" s="135" t="s">
        <v>3</v>
      </c>
      <c r="L350" s="138"/>
      <c r="M350" s="141">
        <v>809</v>
      </c>
      <c r="N350" s="79" t="s">
        <v>184</v>
      </c>
    </row>
    <row r="351" spans="1:14" x14ac:dyDescent="0.25">
      <c r="A351" s="203"/>
      <c r="B351" s="247"/>
      <c r="C351" s="83" t="s">
        <v>137</v>
      </c>
      <c r="D351" s="31">
        <f>D356</f>
        <v>0</v>
      </c>
      <c r="E351" s="31">
        <f>E356</f>
        <v>0</v>
      </c>
      <c r="F351" s="31">
        <f>F356</f>
        <v>0</v>
      </c>
      <c r="G351" s="52">
        <f>IFERROR(F351/D351,0)</f>
        <v>0</v>
      </c>
      <c r="H351" s="133"/>
      <c r="I351" s="36" t="s">
        <v>138</v>
      </c>
      <c r="J351" s="84">
        <f>COUNTIF($J$355,"да")</f>
        <v>0</v>
      </c>
      <c r="K351" s="136"/>
      <c r="L351" s="139"/>
      <c r="M351" s="142"/>
    </row>
    <row r="352" spans="1:14" x14ac:dyDescent="0.25">
      <c r="A352" s="203"/>
      <c r="B352" s="247"/>
      <c r="C352" s="83" t="s">
        <v>139</v>
      </c>
      <c r="D352" s="31">
        <f t="shared" ref="D352:F354" si="220">D357</f>
        <v>0</v>
      </c>
      <c r="E352" s="31">
        <f t="shared" si="220"/>
        <v>0</v>
      </c>
      <c r="F352" s="31">
        <f t="shared" si="220"/>
        <v>0</v>
      </c>
      <c r="G352" s="52">
        <v>0</v>
      </c>
      <c r="H352" s="133"/>
      <c r="I352" s="36" t="s">
        <v>140</v>
      </c>
      <c r="J352" s="102">
        <f>COUNTIF($J$355,"частично")</f>
        <v>1</v>
      </c>
      <c r="K352" s="136"/>
      <c r="L352" s="139"/>
      <c r="M352" s="142"/>
    </row>
    <row r="353" spans="1:14" x14ac:dyDescent="0.25">
      <c r="A353" s="203"/>
      <c r="B353" s="247"/>
      <c r="C353" s="83" t="s">
        <v>141</v>
      </c>
      <c r="D353" s="31">
        <f t="shared" si="220"/>
        <v>0</v>
      </c>
      <c r="E353" s="31">
        <f t="shared" si="220"/>
        <v>0</v>
      </c>
      <c r="F353" s="31">
        <f t="shared" si="220"/>
        <v>0</v>
      </c>
      <c r="G353" s="52">
        <v>0</v>
      </c>
      <c r="H353" s="133"/>
      <c r="I353" s="36" t="s">
        <v>142</v>
      </c>
      <c r="J353" s="102">
        <f>COUNTIF($J$355,"нет")</f>
        <v>0</v>
      </c>
      <c r="K353" s="136"/>
      <c r="L353" s="139"/>
      <c r="M353" s="142"/>
    </row>
    <row r="354" spans="1:14" x14ac:dyDescent="0.25">
      <c r="A354" s="204"/>
      <c r="B354" s="248"/>
      <c r="C354" s="83" t="s">
        <v>143</v>
      </c>
      <c r="D354" s="31">
        <f t="shared" si="220"/>
        <v>0</v>
      </c>
      <c r="E354" s="31">
        <f t="shared" si="220"/>
        <v>0</v>
      </c>
      <c r="F354" s="31">
        <f t="shared" si="220"/>
        <v>0</v>
      </c>
      <c r="G354" s="52">
        <v>0</v>
      </c>
      <c r="H354" s="134"/>
      <c r="I354" s="36" t="s">
        <v>144</v>
      </c>
      <c r="J354" s="15">
        <f>(J351+0.5*J352)/J350</f>
        <v>0.5</v>
      </c>
      <c r="K354" s="137"/>
      <c r="L354" s="140"/>
      <c r="M354" s="143"/>
    </row>
    <row r="355" spans="1:14" s="70" customFormat="1" x14ac:dyDescent="0.25">
      <c r="A355" s="111" t="s">
        <v>200</v>
      </c>
      <c r="B355" s="114" t="s">
        <v>201</v>
      </c>
      <c r="C355" s="22" t="s">
        <v>136</v>
      </c>
      <c r="D355" s="61">
        <f>SUM(D356:D359)</f>
        <v>0</v>
      </c>
      <c r="E355" s="61">
        <f t="shared" ref="E355:F355" si="221">SUM(E356:E359)</f>
        <v>0</v>
      </c>
      <c r="F355" s="27">
        <f t="shared" si="221"/>
        <v>0</v>
      </c>
      <c r="G355" s="46">
        <f>IFERROR(F355/D355,0)</f>
        <v>0</v>
      </c>
      <c r="H355" s="117" t="s">
        <v>259</v>
      </c>
      <c r="I355" s="120" t="s">
        <v>340</v>
      </c>
      <c r="J355" s="123" t="s">
        <v>291</v>
      </c>
      <c r="K355" s="123" t="s">
        <v>3</v>
      </c>
      <c r="L355" s="126" t="s">
        <v>303</v>
      </c>
      <c r="M355" s="127">
        <v>809</v>
      </c>
      <c r="N355" s="79"/>
    </row>
    <row r="356" spans="1:14" s="70" customFormat="1" x14ac:dyDescent="0.25">
      <c r="A356" s="112"/>
      <c r="B356" s="115"/>
      <c r="C356" s="81" t="s">
        <v>137</v>
      </c>
      <c r="D356" s="62">
        <v>0</v>
      </c>
      <c r="E356" s="92">
        <v>0</v>
      </c>
      <c r="F356" s="93">
        <v>0</v>
      </c>
      <c r="G356" s="7">
        <f>IFERROR(F356/D356,0)</f>
        <v>0</v>
      </c>
      <c r="H356" s="118"/>
      <c r="I356" s="121"/>
      <c r="J356" s="124"/>
      <c r="K356" s="124"/>
      <c r="L356" s="126"/>
      <c r="M356" s="128"/>
      <c r="N356" s="79"/>
    </row>
    <row r="357" spans="1:14" s="70" customFormat="1" x14ac:dyDescent="0.25">
      <c r="A357" s="112"/>
      <c r="B357" s="115"/>
      <c r="C357" s="81" t="s">
        <v>139</v>
      </c>
      <c r="D357" s="25">
        <v>0</v>
      </c>
      <c r="E357" s="25">
        <v>0</v>
      </c>
      <c r="F357" s="25">
        <v>0</v>
      </c>
      <c r="G357" s="7">
        <v>0</v>
      </c>
      <c r="H357" s="118"/>
      <c r="I357" s="121"/>
      <c r="J357" s="124"/>
      <c r="K357" s="124"/>
      <c r="L357" s="126"/>
      <c r="M357" s="128"/>
      <c r="N357" s="79"/>
    </row>
    <row r="358" spans="1:14" s="70" customFormat="1" x14ac:dyDescent="0.25">
      <c r="A358" s="112"/>
      <c r="B358" s="115"/>
      <c r="C358" s="81" t="s">
        <v>141</v>
      </c>
      <c r="D358" s="25">
        <v>0</v>
      </c>
      <c r="E358" s="25">
        <v>0</v>
      </c>
      <c r="F358" s="25">
        <v>0</v>
      </c>
      <c r="G358" s="7">
        <v>0</v>
      </c>
      <c r="H358" s="118"/>
      <c r="I358" s="121"/>
      <c r="J358" s="124"/>
      <c r="K358" s="124"/>
      <c r="L358" s="126"/>
      <c r="M358" s="128"/>
      <c r="N358" s="79"/>
    </row>
    <row r="359" spans="1:14" s="70" customFormat="1" x14ac:dyDescent="0.25">
      <c r="A359" s="113"/>
      <c r="B359" s="116"/>
      <c r="C359" s="81" t="s">
        <v>143</v>
      </c>
      <c r="D359" s="25">
        <v>0</v>
      </c>
      <c r="E359" s="25">
        <v>0</v>
      </c>
      <c r="F359" s="25">
        <v>0</v>
      </c>
      <c r="G359" s="7">
        <v>0</v>
      </c>
      <c r="H359" s="119"/>
      <c r="I359" s="122"/>
      <c r="J359" s="125"/>
      <c r="K359" s="125"/>
      <c r="L359" s="126"/>
      <c r="M359" s="129"/>
      <c r="N359" s="79"/>
    </row>
    <row r="360" spans="1:14" ht="25.5" customHeight="1" x14ac:dyDescent="0.25">
      <c r="A360" s="277" t="s">
        <v>100</v>
      </c>
      <c r="B360" s="240" t="s">
        <v>101</v>
      </c>
      <c r="C360" s="21" t="s">
        <v>136</v>
      </c>
      <c r="D360" s="28">
        <f>SUM(D361:D364)</f>
        <v>372624.24726999999</v>
      </c>
      <c r="E360" s="28">
        <f t="shared" ref="E360" si="222">SUM(E361:E364)</f>
        <v>245448.25041000004</v>
      </c>
      <c r="F360" s="28">
        <f t="shared" ref="F360" si="223">SUM(F361:F364)</f>
        <v>219217.60798999999</v>
      </c>
      <c r="G360" s="47">
        <f>F360/D360</f>
        <v>0.58830741583801704</v>
      </c>
      <c r="H360" s="180"/>
      <c r="I360" s="34" t="s">
        <v>179</v>
      </c>
      <c r="J360" s="8">
        <f>SUM(J361:J363)</f>
        <v>9</v>
      </c>
      <c r="K360" s="183" t="s">
        <v>159</v>
      </c>
      <c r="L360" s="184"/>
      <c r="M360" s="185"/>
    </row>
    <row r="361" spans="1:14" ht="25.5" customHeight="1" x14ac:dyDescent="0.25">
      <c r="A361" s="278"/>
      <c r="B361" s="241"/>
      <c r="C361" s="10" t="s">
        <v>137</v>
      </c>
      <c r="D361" s="28">
        <f t="shared" ref="D361:F364" si="224">D366+D406+D416</f>
        <v>372624.24726999999</v>
      </c>
      <c r="E361" s="28">
        <f t="shared" si="224"/>
        <v>245448.25041000004</v>
      </c>
      <c r="F361" s="28">
        <f t="shared" si="224"/>
        <v>219217.60798999999</v>
      </c>
      <c r="G361" s="47">
        <f>F361/D361</f>
        <v>0.58830741583801704</v>
      </c>
      <c r="H361" s="181"/>
      <c r="I361" s="34" t="s">
        <v>138</v>
      </c>
      <c r="J361" s="8">
        <f>J366+J406+J416</f>
        <v>0</v>
      </c>
      <c r="K361" s="183"/>
      <c r="L361" s="184"/>
      <c r="M361" s="186"/>
    </row>
    <row r="362" spans="1:14" ht="25.5" customHeight="1" x14ac:dyDescent="0.25">
      <c r="A362" s="278"/>
      <c r="B362" s="241"/>
      <c r="C362" s="10" t="s">
        <v>139</v>
      </c>
      <c r="D362" s="28">
        <f t="shared" si="224"/>
        <v>0</v>
      </c>
      <c r="E362" s="28">
        <f t="shared" si="224"/>
        <v>0</v>
      </c>
      <c r="F362" s="28">
        <f t="shared" si="224"/>
        <v>0</v>
      </c>
      <c r="G362" s="47">
        <v>0</v>
      </c>
      <c r="H362" s="181"/>
      <c r="I362" s="34" t="s">
        <v>140</v>
      </c>
      <c r="J362" s="8">
        <f>J367+J407+J417</f>
        <v>8</v>
      </c>
      <c r="K362" s="183"/>
      <c r="L362" s="184"/>
      <c r="M362" s="186"/>
    </row>
    <row r="363" spans="1:14" ht="25.5" customHeight="1" x14ac:dyDescent="0.25">
      <c r="A363" s="278"/>
      <c r="B363" s="241"/>
      <c r="C363" s="10" t="s">
        <v>141</v>
      </c>
      <c r="D363" s="28">
        <f t="shared" si="224"/>
        <v>0</v>
      </c>
      <c r="E363" s="28">
        <f t="shared" si="224"/>
        <v>0</v>
      </c>
      <c r="F363" s="28">
        <f t="shared" si="224"/>
        <v>0</v>
      </c>
      <c r="G363" s="47">
        <v>0</v>
      </c>
      <c r="H363" s="181"/>
      <c r="I363" s="34" t="s">
        <v>142</v>
      </c>
      <c r="J363" s="8">
        <f>J368+J408+J418</f>
        <v>1</v>
      </c>
      <c r="K363" s="183"/>
      <c r="L363" s="184"/>
      <c r="M363" s="186"/>
    </row>
    <row r="364" spans="1:14" ht="25.5" customHeight="1" x14ac:dyDescent="0.25">
      <c r="A364" s="279"/>
      <c r="B364" s="242"/>
      <c r="C364" s="10" t="s">
        <v>143</v>
      </c>
      <c r="D364" s="28">
        <f t="shared" si="224"/>
        <v>0</v>
      </c>
      <c r="E364" s="28">
        <f t="shared" si="224"/>
        <v>0</v>
      </c>
      <c r="F364" s="28">
        <f t="shared" si="224"/>
        <v>0</v>
      </c>
      <c r="G364" s="47">
        <v>0</v>
      </c>
      <c r="H364" s="182"/>
      <c r="I364" s="34" t="s">
        <v>144</v>
      </c>
      <c r="J364" s="9">
        <f>(J361+0.5*J362)/J360</f>
        <v>0.44444444444444442</v>
      </c>
      <c r="K364" s="183"/>
      <c r="L364" s="184"/>
      <c r="M364" s="187"/>
    </row>
    <row r="365" spans="1:14" ht="37.5" customHeight="1" x14ac:dyDescent="0.25">
      <c r="A365" s="274" t="s">
        <v>102</v>
      </c>
      <c r="B365" s="243" t="s">
        <v>103</v>
      </c>
      <c r="C365" s="19" t="s">
        <v>136</v>
      </c>
      <c r="D365" s="30">
        <f>SUM(D366:D369)</f>
        <v>267965.24719000002</v>
      </c>
      <c r="E365" s="30">
        <f t="shared" ref="E365" si="225">SUM(E366:E369)</f>
        <v>174540.17748000001</v>
      </c>
      <c r="F365" s="30">
        <f t="shared" ref="F365" si="226">SUM(F366:F369)</f>
        <v>148309.53505999999</v>
      </c>
      <c r="G365" s="49">
        <f>F365/D365</f>
        <v>0.55346555799768138</v>
      </c>
      <c r="H365" s="188"/>
      <c r="I365" s="35" t="s">
        <v>179</v>
      </c>
      <c r="J365" s="18">
        <f>SUM(J366:J368)</f>
        <v>7</v>
      </c>
      <c r="K365" s="169" t="s">
        <v>3</v>
      </c>
      <c r="L365" s="191"/>
      <c r="M365" s="169"/>
    </row>
    <row r="366" spans="1:14" ht="37.5" customHeight="1" x14ac:dyDescent="0.25">
      <c r="A366" s="275"/>
      <c r="B366" s="244"/>
      <c r="C366" s="19" t="s">
        <v>137</v>
      </c>
      <c r="D366" s="30">
        <f>D371+D376+D381+D386+D391+D396+D401</f>
        <v>267965.24719000002</v>
      </c>
      <c r="E366" s="30">
        <f t="shared" ref="E366:F366" si="227">E371+E376+E381+E386+E391+E396+E401</f>
        <v>174540.17748000001</v>
      </c>
      <c r="F366" s="30">
        <f t="shared" si="227"/>
        <v>148309.53505999999</v>
      </c>
      <c r="G366" s="49">
        <f t="shared" ref="G366" si="228">F366/D366</f>
        <v>0.55346555799768138</v>
      </c>
      <c r="H366" s="189"/>
      <c r="I366" s="35" t="s">
        <v>138</v>
      </c>
      <c r="J366" s="18">
        <f>COUNTIF($J$370:$J$404,"да")</f>
        <v>0</v>
      </c>
      <c r="K366" s="170"/>
      <c r="L366" s="192"/>
      <c r="M366" s="170"/>
    </row>
    <row r="367" spans="1:14" ht="37.5" customHeight="1" x14ac:dyDescent="0.25">
      <c r="A367" s="275"/>
      <c r="B367" s="244"/>
      <c r="C367" s="19" t="s">
        <v>139</v>
      </c>
      <c r="D367" s="30">
        <f t="shared" ref="D367:F369" si="229">D372+D377+D382+D387+D392+D397+D402</f>
        <v>0</v>
      </c>
      <c r="E367" s="30">
        <f t="shared" si="229"/>
        <v>0</v>
      </c>
      <c r="F367" s="30">
        <f t="shared" si="229"/>
        <v>0</v>
      </c>
      <c r="G367" s="49">
        <v>0</v>
      </c>
      <c r="H367" s="189"/>
      <c r="I367" s="35" t="s">
        <v>140</v>
      </c>
      <c r="J367" s="99">
        <f>COUNTIF($J$370:$J$404,"частично")</f>
        <v>6</v>
      </c>
      <c r="K367" s="170"/>
      <c r="L367" s="192"/>
      <c r="M367" s="170"/>
    </row>
    <row r="368" spans="1:14" ht="37.5" customHeight="1" x14ac:dyDescent="0.25">
      <c r="A368" s="275"/>
      <c r="B368" s="244"/>
      <c r="C368" s="19" t="s">
        <v>141</v>
      </c>
      <c r="D368" s="30">
        <f t="shared" si="229"/>
        <v>0</v>
      </c>
      <c r="E368" s="30">
        <f t="shared" si="229"/>
        <v>0</v>
      </c>
      <c r="F368" s="30">
        <f t="shared" si="229"/>
        <v>0</v>
      </c>
      <c r="G368" s="49">
        <v>0</v>
      </c>
      <c r="H368" s="189"/>
      <c r="I368" s="35" t="s">
        <v>142</v>
      </c>
      <c r="J368" s="99">
        <f>COUNTIF($J$370:$J$404,"нет")</f>
        <v>1</v>
      </c>
      <c r="K368" s="170"/>
      <c r="L368" s="192"/>
      <c r="M368" s="170"/>
    </row>
    <row r="369" spans="1:14" ht="37.5" customHeight="1" x14ac:dyDescent="0.25">
      <c r="A369" s="276"/>
      <c r="B369" s="245"/>
      <c r="C369" s="19" t="s">
        <v>143</v>
      </c>
      <c r="D369" s="30">
        <f t="shared" si="229"/>
        <v>0</v>
      </c>
      <c r="E369" s="30">
        <f t="shared" si="229"/>
        <v>0</v>
      </c>
      <c r="F369" s="30">
        <f t="shared" si="229"/>
        <v>0</v>
      </c>
      <c r="G369" s="49">
        <v>0</v>
      </c>
      <c r="H369" s="190"/>
      <c r="I369" s="35" t="s">
        <v>144</v>
      </c>
      <c r="J369" s="13">
        <f>(J366+0.5*J367)/J365</f>
        <v>0.42857142857142855</v>
      </c>
      <c r="K369" s="171"/>
      <c r="L369" s="193"/>
      <c r="M369" s="171"/>
    </row>
    <row r="370" spans="1:14" ht="24.75" customHeight="1" x14ac:dyDescent="0.25">
      <c r="A370" s="111" t="s">
        <v>104</v>
      </c>
      <c r="B370" s="108" t="s">
        <v>105</v>
      </c>
      <c r="C370" s="22" t="s">
        <v>136</v>
      </c>
      <c r="D370" s="27">
        <f>SUM(D371:D374)</f>
        <v>150487.79281000001</v>
      </c>
      <c r="E370" s="27">
        <f t="shared" ref="E370" si="230">SUM(E371:E374)</f>
        <v>102713.26747999999</v>
      </c>
      <c r="F370" s="27">
        <f t="shared" ref="F370" si="231">SUM(F371:F374)</f>
        <v>102713.26747999999</v>
      </c>
      <c r="G370" s="46">
        <f>F370/D370</f>
        <v>0.68253554366154956</v>
      </c>
      <c r="H370" s="144" t="s">
        <v>160</v>
      </c>
      <c r="I370" s="120" t="s">
        <v>359</v>
      </c>
      <c r="J370" s="147" t="s">
        <v>291</v>
      </c>
      <c r="K370" s="127" t="s">
        <v>3</v>
      </c>
      <c r="L370" s="106" t="s">
        <v>292</v>
      </c>
      <c r="M370" s="127">
        <v>809</v>
      </c>
      <c r="N370" s="79">
        <v>3150100010</v>
      </c>
    </row>
    <row r="371" spans="1:14" ht="24.75" customHeight="1" x14ac:dyDescent="0.25">
      <c r="A371" s="112"/>
      <c r="B371" s="109"/>
      <c r="C371" s="2" t="s">
        <v>137</v>
      </c>
      <c r="D371" s="62">
        <v>150487.79281000001</v>
      </c>
      <c r="E371" s="60">
        <v>102713.26747999999</v>
      </c>
      <c r="F371" s="60">
        <v>102713.26747999999</v>
      </c>
      <c r="G371" s="7">
        <f>F371/D371</f>
        <v>0.68253554366154956</v>
      </c>
      <c r="H371" s="145"/>
      <c r="I371" s="121"/>
      <c r="J371" s="148"/>
      <c r="K371" s="128"/>
      <c r="L371" s="106"/>
      <c r="M371" s="128"/>
      <c r="N371" s="79">
        <v>3150100030</v>
      </c>
    </row>
    <row r="372" spans="1:14" ht="24.75" customHeight="1" x14ac:dyDescent="0.25">
      <c r="A372" s="112"/>
      <c r="B372" s="109"/>
      <c r="C372" s="2" t="s">
        <v>139</v>
      </c>
      <c r="D372" s="25">
        <v>0</v>
      </c>
      <c r="E372" s="25">
        <v>0</v>
      </c>
      <c r="F372" s="25">
        <v>0</v>
      </c>
      <c r="G372" s="7">
        <v>0</v>
      </c>
      <c r="H372" s="145"/>
      <c r="I372" s="121"/>
      <c r="J372" s="148"/>
      <c r="K372" s="128"/>
      <c r="L372" s="106"/>
      <c r="M372" s="128"/>
      <c r="N372" s="79">
        <v>3150113060</v>
      </c>
    </row>
    <row r="373" spans="1:14" ht="24.75" customHeight="1" x14ac:dyDescent="0.25">
      <c r="A373" s="112"/>
      <c r="B373" s="109"/>
      <c r="C373" s="2" t="s">
        <v>141</v>
      </c>
      <c r="D373" s="25">
        <v>0</v>
      </c>
      <c r="E373" s="25">
        <v>0</v>
      </c>
      <c r="F373" s="25">
        <v>0</v>
      </c>
      <c r="G373" s="7">
        <v>0</v>
      </c>
      <c r="H373" s="145"/>
      <c r="I373" s="121"/>
      <c r="J373" s="148"/>
      <c r="K373" s="128"/>
      <c r="L373" s="106"/>
      <c r="M373" s="128"/>
      <c r="N373" s="79">
        <v>3150120080</v>
      </c>
    </row>
    <row r="374" spans="1:14" ht="24.75" customHeight="1" x14ac:dyDescent="0.25">
      <c r="A374" s="113"/>
      <c r="B374" s="110"/>
      <c r="C374" s="2" t="s">
        <v>143</v>
      </c>
      <c r="D374" s="25">
        <v>0</v>
      </c>
      <c r="E374" s="25">
        <v>0</v>
      </c>
      <c r="F374" s="25">
        <v>0</v>
      </c>
      <c r="G374" s="7">
        <v>0</v>
      </c>
      <c r="H374" s="146"/>
      <c r="I374" s="122"/>
      <c r="J374" s="149"/>
      <c r="K374" s="129"/>
      <c r="L374" s="106"/>
      <c r="M374" s="129"/>
    </row>
    <row r="375" spans="1:14" ht="18.75" customHeight="1" x14ac:dyDescent="0.25">
      <c r="A375" s="111" t="s">
        <v>106</v>
      </c>
      <c r="B375" s="108" t="s">
        <v>107</v>
      </c>
      <c r="C375" s="22" t="s">
        <v>136</v>
      </c>
      <c r="D375" s="27">
        <f>SUM(D376:D379)</f>
        <v>37897.753380000002</v>
      </c>
      <c r="E375" s="27">
        <f t="shared" ref="E375" si="232">SUM(E376:E379)</f>
        <v>22819.598000000002</v>
      </c>
      <c r="F375" s="27">
        <f t="shared" ref="F375" si="233">SUM(F376:F379)</f>
        <v>16780.5</v>
      </c>
      <c r="G375" s="46">
        <f>F375/D375</f>
        <v>0.44278350306790665</v>
      </c>
      <c r="H375" s="144" t="s">
        <v>287</v>
      </c>
      <c r="I375" s="144" t="s">
        <v>362</v>
      </c>
      <c r="J375" s="177" t="s">
        <v>291</v>
      </c>
      <c r="K375" s="127" t="s">
        <v>181</v>
      </c>
      <c r="L375" s="106" t="s">
        <v>292</v>
      </c>
      <c r="M375" s="127">
        <v>809</v>
      </c>
      <c r="N375" s="79">
        <v>3150160470</v>
      </c>
    </row>
    <row r="376" spans="1:14" ht="18.75" customHeight="1" x14ac:dyDescent="0.25">
      <c r="A376" s="112"/>
      <c r="B376" s="109"/>
      <c r="C376" s="2" t="s">
        <v>137</v>
      </c>
      <c r="D376" s="60">
        <v>37897.753380000002</v>
      </c>
      <c r="E376" s="60">
        <v>22819.598000000002</v>
      </c>
      <c r="F376" s="60">
        <v>16780.5</v>
      </c>
      <c r="G376" s="46">
        <f t="shared" ref="G376" si="234">F376/D376</f>
        <v>0.44278350306790665</v>
      </c>
      <c r="H376" s="145"/>
      <c r="I376" s="145"/>
      <c r="J376" s="178"/>
      <c r="K376" s="128"/>
      <c r="L376" s="106"/>
      <c r="M376" s="128"/>
    </row>
    <row r="377" spans="1:14" ht="18.75" customHeight="1" x14ac:dyDescent="0.25">
      <c r="A377" s="112"/>
      <c r="B377" s="109"/>
      <c r="C377" s="2" t="s">
        <v>139</v>
      </c>
      <c r="D377" s="25">
        <v>0</v>
      </c>
      <c r="E377" s="25">
        <v>0</v>
      </c>
      <c r="F377" s="25">
        <v>0</v>
      </c>
      <c r="G377" s="46">
        <v>0</v>
      </c>
      <c r="H377" s="145"/>
      <c r="I377" s="145"/>
      <c r="J377" s="178"/>
      <c r="K377" s="128"/>
      <c r="L377" s="106"/>
      <c r="M377" s="128"/>
    </row>
    <row r="378" spans="1:14" ht="18.75" customHeight="1" x14ac:dyDescent="0.25">
      <c r="A378" s="112"/>
      <c r="B378" s="109"/>
      <c r="C378" s="2" t="s">
        <v>141</v>
      </c>
      <c r="D378" s="25">
        <v>0</v>
      </c>
      <c r="E378" s="25">
        <v>0</v>
      </c>
      <c r="F378" s="25">
        <v>0</v>
      </c>
      <c r="G378" s="46">
        <v>0</v>
      </c>
      <c r="H378" s="145"/>
      <c r="I378" s="145"/>
      <c r="J378" s="178"/>
      <c r="K378" s="128"/>
      <c r="L378" s="106"/>
      <c r="M378" s="128"/>
    </row>
    <row r="379" spans="1:14" ht="18.75" customHeight="1" x14ac:dyDescent="0.25">
      <c r="A379" s="113"/>
      <c r="B379" s="110"/>
      <c r="C379" s="2" t="s">
        <v>143</v>
      </c>
      <c r="D379" s="25">
        <v>0</v>
      </c>
      <c r="E379" s="25">
        <v>0</v>
      </c>
      <c r="F379" s="25">
        <v>0</v>
      </c>
      <c r="G379" s="46">
        <v>0</v>
      </c>
      <c r="H379" s="146"/>
      <c r="I379" s="146"/>
      <c r="J379" s="179"/>
      <c r="K379" s="129"/>
      <c r="L379" s="106"/>
      <c r="M379" s="129"/>
    </row>
    <row r="380" spans="1:14" ht="15" customHeight="1" x14ac:dyDescent="0.25">
      <c r="A380" s="111" t="s">
        <v>108</v>
      </c>
      <c r="B380" s="108" t="s">
        <v>182</v>
      </c>
      <c r="C380" s="22" t="s">
        <v>136</v>
      </c>
      <c r="D380" s="27">
        <f>SUM(D381:D384)</f>
        <v>789.53399999999988</v>
      </c>
      <c r="E380" s="27">
        <f t="shared" ref="E380" si="235">SUM(E381:E384)</f>
        <v>489.80399999999997</v>
      </c>
      <c r="F380" s="27">
        <f t="shared" ref="F380" si="236">SUM(F381:F384)</f>
        <v>489.80399999999997</v>
      </c>
      <c r="G380" s="46">
        <f>F380/D380</f>
        <v>0.62037100365532083</v>
      </c>
      <c r="H380" s="117" t="s">
        <v>173</v>
      </c>
      <c r="I380" s="120" t="s">
        <v>363</v>
      </c>
      <c r="J380" s="147" t="s">
        <v>291</v>
      </c>
      <c r="K380" s="127" t="s">
        <v>3</v>
      </c>
      <c r="L380" s="106" t="s">
        <v>364</v>
      </c>
      <c r="M380" s="127">
        <v>809</v>
      </c>
      <c r="N380" s="79">
        <v>3150120100</v>
      </c>
    </row>
    <row r="381" spans="1:14" x14ac:dyDescent="0.25">
      <c r="A381" s="112"/>
      <c r="B381" s="109"/>
      <c r="C381" s="2" t="s">
        <v>137</v>
      </c>
      <c r="D381" s="60">
        <v>789.53399999999988</v>
      </c>
      <c r="E381" s="25">
        <v>489.80399999999997</v>
      </c>
      <c r="F381" s="25">
        <v>489.80399999999997</v>
      </c>
      <c r="G381" s="46">
        <f t="shared" ref="G381" si="237">F381/D381</f>
        <v>0.62037100365532083</v>
      </c>
      <c r="H381" s="118"/>
      <c r="I381" s="121"/>
      <c r="J381" s="148"/>
      <c r="K381" s="128"/>
      <c r="L381" s="106"/>
      <c r="M381" s="128"/>
    </row>
    <row r="382" spans="1:14" x14ac:dyDescent="0.25">
      <c r="A382" s="112"/>
      <c r="B382" s="109"/>
      <c r="C382" s="2" t="s">
        <v>139</v>
      </c>
      <c r="D382" s="25">
        <v>0</v>
      </c>
      <c r="E382" s="25">
        <v>0</v>
      </c>
      <c r="F382" s="25">
        <v>0</v>
      </c>
      <c r="G382" s="46">
        <v>0</v>
      </c>
      <c r="H382" s="118"/>
      <c r="I382" s="121"/>
      <c r="J382" s="148"/>
      <c r="K382" s="128"/>
      <c r="L382" s="106"/>
      <c r="M382" s="128"/>
    </row>
    <row r="383" spans="1:14" x14ac:dyDescent="0.25">
      <c r="A383" s="112"/>
      <c r="B383" s="109"/>
      <c r="C383" s="2" t="s">
        <v>141</v>
      </c>
      <c r="D383" s="25">
        <v>0</v>
      </c>
      <c r="E383" s="25">
        <v>0</v>
      </c>
      <c r="F383" s="25">
        <v>0</v>
      </c>
      <c r="G383" s="46">
        <v>0</v>
      </c>
      <c r="H383" s="118"/>
      <c r="I383" s="121"/>
      <c r="J383" s="148"/>
      <c r="K383" s="128"/>
      <c r="L383" s="106"/>
      <c r="M383" s="128"/>
    </row>
    <row r="384" spans="1:14" x14ac:dyDescent="0.25">
      <c r="A384" s="113"/>
      <c r="B384" s="110"/>
      <c r="C384" s="2" t="s">
        <v>143</v>
      </c>
      <c r="D384" s="25">
        <v>0</v>
      </c>
      <c r="E384" s="25">
        <v>0</v>
      </c>
      <c r="F384" s="25">
        <v>0</v>
      </c>
      <c r="G384" s="46">
        <v>0</v>
      </c>
      <c r="H384" s="119"/>
      <c r="I384" s="122"/>
      <c r="J384" s="149"/>
      <c r="K384" s="129"/>
      <c r="L384" s="106"/>
      <c r="M384" s="129"/>
    </row>
    <row r="385" spans="1:14" ht="15" customHeight="1" x14ac:dyDescent="0.25">
      <c r="A385" s="111" t="s">
        <v>109</v>
      </c>
      <c r="B385" s="108" t="s">
        <v>110</v>
      </c>
      <c r="C385" s="22" t="s">
        <v>136</v>
      </c>
      <c r="D385" s="27">
        <f>SUM(D386:D389)</f>
        <v>30000</v>
      </c>
      <c r="E385" s="27">
        <f t="shared" ref="E385" si="238">SUM(E386:E389)</f>
        <v>0</v>
      </c>
      <c r="F385" s="27">
        <f t="shared" ref="F385" si="239">SUM(F386:F389)</f>
        <v>0</v>
      </c>
      <c r="G385" s="46">
        <f>F385/D385</f>
        <v>0</v>
      </c>
      <c r="H385" s="117" t="s">
        <v>262</v>
      </c>
      <c r="I385" s="174" t="s">
        <v>365</v>
      </c>
      <c r="J385" s="147" t="s">
        <v>296</v>
      </c>
      <c r="K385" s="127" t="s">
        <v>3</v>
      </c>
      <c r="L385" s="123" t="s">
        <v>366</v>
      </c>
      <c r="M385" s="127">
        <v>809</v>
      </c>
      <c r="N385" s="79">
        <v>3150177070</v>
      </c>
    </row>
    <row r="386" spans="1:14" x14ac:dyDescent="0.25">
      <c r="A386" s="112"/>
      <c r="B386" s="109"/>
      <c r="C386" s="2" t="s">
        <v>137</v>
      </c>
      <c r="D386" s="60">
        <v>30000</v>
      </c>
      <c r="E386" s="25">
        <v>0</v>
      </c>
      <c r="F386" s="25">
        <v>0</v>
      </c>
      <c r="G386" s="7">
        <v>0</v>
      </c>
      <c r="H386" s="118"/>
      <c r="I386" s="175"/>
      <c r="J386" s="148"/>
      <c r="K386" s="128"/>
      <c r="L386" s="124"/>
      <c r="M386" s="128"/>
    </row>
    <row r="387" spans="1:14" x14ac:dyDescent="0.25">
      <c r="A387" s="112"/>
      <c r="B387" s="109"/>
      <c r="C387" s="2" t="s">
        <v>139</v>
      </c>
      <c r="D387" s="25">
        <v>0</v>
      </c>
      <c r="E387" s="25">
        <v>0</v>
      </c>
      <c r="F387" s="25">
        <v>0</v>
      </c>
      <c r="G387" s="7">
        <v>0</v>
      </c>
      <c r="H387" s="118"/>
      <c r="I387" s="175"/>
      <c r="J387" s="148"/>
      <c r="K387" s="128"/>
      <c r="L387" s="124"/>
      <c r="M387" s="128"/>
    </row>
    <row r="388" spans="1:14" x14ac:dyDescent="0.25">
      <c r="A388" s="112"/>
      <c r="B388" s="109"/>
      <c r="C388" s="2" t="s">
        <v>141</v>
      </c>
      <c r="D388" s="25">
        <v>0</v>
      </c>
      <c r="E388" s="25">
        <v>0</v>
      </c>
      <c r="F388" s="25">
        <v>0</v>
      </c>
      <c r="G388" s="7">
        <v>0</v>
      </c>
      <c r="H388" s="118"/>
      <c r="I388" s="175"/>
      <c r="J388" s="148"/>
      <c r="K388" s="128"/>
      <c r="L388" s="124"/>
      <c r="M388" s="128"/>
    </row>
    <row r="389" spans="1:14" x14ac:dyDescent="0.25">
      <c r="A389" s="113"/>
      <c r="B389" s="110"/>
      <c r="C389" s="2" t="s">
        <v>143</v>
      </c>
      <c r="D389" s="25">
        <v>0</v>
      </c>
      <c r="E389" s="25">
        <v>0</v>
      </c>
      <c r="F389" s="25">
        <v>0</v>
      </c>
      <c r="G389" s="7">
        <v>0</v>
      </c>
      <c r="H389" s="119"/>
      <c r="I389" s="176"/>
      <c r="J389" s="149"/>
      <c r="K389" s="129"/>
      <c r="L389" s="125"/>
      <c r="M389" s="129"/>
    </row>
    <row r="390" spans="1:14" ht="15" customHeight="1" x14ac:dyDescent="0.25">
      <c r="A390" s="111" t="s">
        <v>111</v>
      </c>
      <c r="B390" s="108" t="s">
        <v>112</v>
      </c>
      <c r="C390" s="22" t="s">
        <v>136</v>
      </c>
      <c r="D390" s="27">
        <f>SUM(D391:D394)</f>
        <v>583.96699999999998</v>
      </c>
      <c r="E390" s="27">
        <f t="shared" ref="E390" si="240">SUM(E391:E394)</f>
        <v>311.30799999999999</v>
      </c>
      <c r="F390" s="27">
        <f t="shared" ref="F390" si="241">SUM(F391:F394)</f>
        <v>311.30799999999999</v>
      </c>
      <c r="G390" s="46">
        <f>F390/D390</f>
        <v>0.53309176717177509</v>
      </c>
      <c r="H390" s="172" t="s">
        <v>161</v>
      </c>
      <c r="I390" s="120" t="s">
        <v>367</v>
      </c>
      <c r="J390" s="147" t="s">
        <v>291</v>
      </c>
      <c r="K390" s="127" t="s">
        <v>162</v>
      </c>
      <c r="L390" s="123" t="s">
        <v>370</v>
      </c>
      <c r="M390" s="127">
        <v>809</v>
      </c>
      <c r="N390" s="79">
        <v>3150175510</v>
      </c>
    </row>
    <row r="391" spans="1:14" x14ac:dyDescent="0.25">
      <c r="A391" s="112"/>
      <c r="B391" s="109"/>
      <c r="C391" s="3" t="s">
        <v>137</v>
      </c>
      <c r="D391" s="60">
        <v>583.96699999999998</v>
      </c>
      <c r="E391" s="25">
        <v>311.30799999999999</v>
      </c>
      <c r="F391" s="25">
        <v>311.30799999999999</v>
      </c>
      <c r="G391" s="7">
        <f>F391/D391</f>
        <v>0.53309176717177509</v>
      </c>
      <c r="H391" s="173"/>
      <c r="I391" s="121"/>
      <c r="J391" s="148"/>
      <c r="K391" s="128"/>
      <c r="L391" s="124"/>
      <c r="M391" s="128"/>
    </row>
    <row r="392" spans="1:14" x14ac:dyDescent="0.25">
      <c r="A392" s="112"/>
      <c r="B392" s="109"/>
      <c r="C392" s="3" t="s">
        <v>139</v>
      </c>
      <c r="D392" s="25">
        <v>0</v>
      </c>
      <c r="E392" s="25">
        <v>0</v>
      </c>
      <c r="F392" s="25">
        <v>0</v>
      </c>
      <c r="G392" s="7">
        <v>0</v>
      </c>
      <c r="H392" s="173"/>
      <c r="I392" s="121"/>
      <c r="J392" s="148"/>
      <c r="K392" s="128"/>
      <c r="L392" s="124"/>
      <c r="M392" s="128"/>
    </row>
    <row r="393" spans="1:14" x14ac:dyDescent="0.25">
      <c r="A393" s="112"/>
      <c r="B393" s="109"/>
      <c r="C393" s="3" t="s">
        <v>141</v>
      </c>
      <c r="D393" s="25">
        <v>0</v>
      </c>
      <c r="E393" s="25">
        <v>0</v>
      </c>
      <c r="F393" s="25">
        <v>0</v>
      </c>
      <c r="G393" s="7">
        <v>0</v>
      </c>
      <c r="H393" s="173"/>
      <c r="I393" s="121"/>
      <c r="J393" s="148"/>
      <c r="K393" s="128"/>
      <c r="L393" s="124"/>
      <c r="M393" s="128"/>
    </row>
    <row r="394" spans="1:14" x14ac:dyDescent="0.25">
      <c r="A394" s="113"/>
      <c r="B394" s="110"/>
      <c r="C394" s="3" t="s">
        <v>143</v>
      </c>
      <c r="D394" s="25">
        <v>0</v>
      </c>
      <c r="E394" s="25">
        <v>0</v>
      </c>
      <c r="F394" s="25">
        <v>0</v>
      </c>
      <c r="G394" s="7">
        <v>0</v>
      </c>
      <c r="H394" s="173"/>
      <c r="I394" s="122"/>
      <c r="J394" s="149"/>
      <c r="K394" s="129"/>
      <c r="L394" s="125"/>
      <c r="M394" s="129"/>
    </row>
    <row r="395" spans="1:14" ht="15" customHeight="1" x14ac:dyDescent="0.25">
      <c r="A395" s="284" t="s">
        <v>113</v>
      </c>
      <c r="B395" s="108" t="s">
        <v>114</v>
      </c>
      <c r="C395" s="22" t="s">
        <v>136</v>
      </c>
      <c r="D395" s="27">
        <f>SUM(D396:D399)</f>
        <v>2100</v>
      </c>
      <c r="E395" s="27">
        <f t="shared" ref="E395" si="242">SUM(E396:E399)</f>
        <v>2100</v>
      </c>
      <c r="F395" s="27">
        <f t="shared" ref="F395" si="243">SUM(F396:F399)</f>
        <v>1003.7</v>
      </c>
      <c r="G395" s="46">
        <f>F395/D395</f>
        <v>0.47795238095238096</v>
      </c>
      <c r="H395" s="144" t="s">
        <v>163</v>
      </c>
      <c r="I395" s="154" t="s">
        <v>360</v>
      </c>
      <c r="J395" s="147" t="s">
        <v>291</v>
      </c>
      <c r="K395" s="157" t="s">
        <v>3</v>
      </c>
      <c r="L395" s="126" t="s">
        <v>361</v>
      </c>
      <c r="M395" s="127">
        <v>809</v>
      </c>
      <c r="N395" s="79">
        <v>3150164090</v>
      </c>
    </row>
    <row r="396" spans="1:14" x14ac:dyDescent="0.25">
      <c r="A396" s="285"/>
      <c r="B396" s="109"/>
      <c r="C396" s="2" t="s">
        <v>137</v>
      </c>
      <c r="D396" s="60">
        <v>2100</v>
      </c>
      <c r="E396" s="60">
        <v>2100</v>
      </c>
      <c r="F396" s="25">
        <v>1003.7</v>
      </c>
      <c r="G396" s="7">
        <f>F396/D396</f>
        <v>0.47795238095238096</v>
      </c>
      <c r="H396" s="145"/>
      <c r="I396" s="155"/>
      <c r="J396" s="148"/>
      <c r="K396" s="158"/>
      <c r="L396" s="126"/>
      <c r="M396" s="128"/>
    </row>
    <row r="397" spans="1:14" x14ac:dyDescent="0.25">
      <c r="A397" s="285"/>
      <c r="B397" s="109"/>
      <c r="C397" s="2" t="s">
        <v>139</v>
      </c>
      <c r="D397" s="25">
        <v>0</v>
      </c>
      <c r="E397" s="25">
        <v>0</v>
      </c>
      <c r="F397" s="25">
        <v>0</v>
      </c>
      <c r="G397" s="7">
        <v>0</v>
      </c>
      <c r="H397" s="145"/>
      <c r="I397" s="155"/>
      <c r="J397" s="148"/>
      <c r="K397" s="158"/>
      <c r="L397" s="126"/>
      <c r="M397" s="128"/>
    </row>
    <row r="398" spans="1:14" x14ac:dyDescent="0.25">
      <c r="A398" s="285"/>
      <c r="B398" s="109"/>
      <c r="C398" s="2" t="s">
        <v>141</v>
      </c>
      <c r="D398" s="25">
        <v>0</v>
      </c>
      <c r="E398" s="25">
        <v>0</v>
      </c>
      <c r="F398" s="25">
        <v>0</v>
      </c>
      <c r="G398" s="7">
        <v>0</v>
      </c>
      <c r="H398" s="145"/>
      <c r="I398" s="155"/>
      <c r="J398" s="148"/>
      <c r="K398" s="158"/>
      <c r="L398" s="126"/>
      <c r="M398" s="128"/>
    </row>
    <row r="399" spans="1:14" ht="19.5" customHeight="1" x14ac:dyDescent="0.25">
      <c r="A399" s="286"/>
      <c r="B399" s="110"/>
      <c r="C399" s="2" t="s">
        <v>143</v>
      </c>
      <c r="D399" s="25">
        <v>0</v>
      </c>
      <c r="E399" s="25">
        <v>0</v>
      </c>
      <c r="F399" s="25">
        <v>0</v>
      </c>
      <c r="G399" s="7">
        <v>0</v>
      </c>
      <c r="H399" s="146"/>
      <c r="I399" s="156"/>
      <c r="J399" s="149"/>
      <c r="K399" s="159"/>
      <c r="L399" s="126"/>
      <c r="M399" s="129"/>
    </row>
    <row r="400" spans="1:14" s="70" customFormat="1" ht="19.5" customHeight="1" x14ac:dyDescent="0.25">
      <c r="A400" s="284" t="s">
        <v>263</v>
      </c>
      <c r="B400" s="108" t="s">
        <v>264</v>
      </c>
      <c r="C400" s="22" t="s">
        <v>136</v>
      </c>
      <c r="D400" s="27">
        <f>SUM(D401:D404)</f>
        <v>46106.2</v>
      </c>
      <c r="E400" s="27">
        <f t="shared" ref="E400:F400" si="244">SUM(E401:E404)</f>
        <v>46106.2</v>
      </c>
      <c r="F400" s="27">
        <f t="shared" si="244"/>
        <v>27010.955579999998</v>
      </c>
      <c r="G400" s="46">
        <f>F400/D400</f>
        <v>0.58584215528497252</v>
      </c>
      <c r="H400" s="144" t="s">
        <v>265</v>
      </c>
      <c r="I400" s="154" t="s">
        <v>368</v>
      </c>
      <c r="J400" s="147" t="s">
        <v>291</v>
      </c>
      <c r="K400" s="157" t="s">
        <v>3</v>
      </c>
      <c r="L400" s="126" t="s">
        <v>292</v>
      </c>
      <c r="M400" s="127">
        <v>809</v>
      </c>
      <c r="N400" s="79"/>
    </row>
    <row r="401" spans="1:14" s="70" customFormat="1" ht="19.5" customHeight="1" x14ac:dyDescent="0.25">
      <c r="A401" s="285"/>
      <c r="B401" s="109"/>
      <c r="C401" s="85" t="s">
        <v>137</v>
      </c>
      <c r="D401" s="60">
        <v>46106.2</v>
      </c>
      <c r="E401" s="60">
        <v>46106.2</v>
      </c>
      <c r="F401" s="104">
        <f>27010955.58/1000</f>
        <v>27010.955579999998</v>
      </c>
      <c r="G401" s="7">
        <f>F401/D401</f>
        <v>0.58584215528497252</v>
      </c>
      <c r="H401" s="145"/>
      <c r="I401" s="155"/>
      <c r="J401" s="148"/>
      <c r="K401" s="158"/>
      <c r="L401" s="126"/>
      <c r="M401" s="128"/>
      <c r="N401" s="79"/>
    </row>
    <row r="402" spans="1:14" s="70" customFormat="1" ht="19.5" customHeight="1" x14ac:dyDescent="0.25">
      <c r="A402" s="285"/>
      <c r="B402" s="109"/>
      <c r="C402" s="85" t="s">
        <v>139</v>
      </c>
      <c r="D402" s="25">
        <v>0</v>
      </c>
      <c r="E402" s="25">
        <v>0</v>
      </c>
      <c r="F402" s="25">
        <v>0</v>
      </c>
      <c r="G402" s="7">
        <v>0</v>
      </c>
      <c r="H402" s="145"/>
      <c r="I402" s="155"/>
      <c r="J402" s="148"/>
      <c r="K402" s="158"/>
      <c r="L402" s="126"/>
      <c r="M402" s="128"/>
      <c r="N402" s="79"/>
    </row>
    <row r="403" spans="1:14" s="70" customFormat="1" ht="19.5" customHeight="1" x14ac:dyDescent="0.25">
      <c r="A403" s="285"/>
      <c r="B403" s="109"/>
      <c r="C403" s="85" t="s">
        <v>141</v>
      </c>
      <c r="D403" s="25">
        <v>0</v>
      </c>
      <c r="E403" s="25">
        <v>0</v>
      </c>
      <c r="F403" s="25">
        <v>0</v>
      </c>
      <c r="G403" s="7">
        <v>0</v>
      </c>
      <c r="H403" s="145"/>
      <c r="I403" s="155"/>
      <c r="J403" s="148"/>
      <c r="K403" s="158"/>
      <c r="L403" s="126"/>
      <c r="M403" s="128"/>
      <c r="N403" s="79"/>
    </row>
    <row r="404" spans="1:14" s="70" customFormat="1" ht="19.5" customHeight="1" x14ac:dyDescent="0.25">
      <c r="A404" s="286"/>
      <c r="B404" s="110"/>
      <c r="C404" s="85" t="s">
        <v>143</v>
      </c>
      <c r="D404" s="25">
        <v>0</v>
      </c>
      <c r="E404" s="25">
        <v>0</v>
      </c>
      <c r="F404" s="25">
        <v>0</v>
      </c>
      <c r="G404" s="7">
        <v>0</v>
      </c>
      <c r="H404" s="146"/>
      <c r="I404" s="156"/>
      <c r="J404" s="149"/>
      <c r="K404" s="159"/>
      <c r="L404" s="126"/>
      <c r="M404" s="129"/>
      <c r="N404" s="79"/>
    </row>
    <row r="405" spans="1:14" ht="27.75" customHeight="1" x14ac:dyDescent="0.25">
      <c r="A405" s="274" t="s">
        <v>115</v>
      </c>
      <c r="B405" s="243" t="s">
        <v>116</v>
      </c>
      <c r="C405" s="19" t="s">
        <v>136</v>
      </c>
      <c r="D405" s="30">
        <f>SUM(D406:D409)</f>
        <v>67497.756079999992</v>
      </c>
      <c r="E405" s="30">
        <f t="shared" ref="E405" si="245">SUM(E406:E409)</f>
        <v>45249.279340000001</v>
      </c>
      <c r="F405" s="30">
        <f t="shared" ref="F405" si="246">SUM(F406:F409)</f>
        <v>45249.279340000001</v>
      </c>
      <c r="G405" s="49">
        <f>F405/D405</f>
        <v>0.67038197960787682</v>
      </c>
      <c r="H405" s="160"/>
      <c r="I405" s="35" t="s">
        <v>179</v>
      </c>
      <c r="J405" s="12">
        <f>SUM(J406:J408)</f>
        <v>1</v>
      </c>
      <c r="K405" s="161" t="s">
        <v>4</v>
      </c>
      <c r="L405" s="162"/>
      <c r="M405" s="161">
        <v>824</v>
      </c>
    </row>
    <row r="406" spans="1:14" ht="27.75" customHeight="1" x14ac:dyDescent="0.25">
      <c r="A406" s="275"/>
      <c r="B406" s="244"/>
      <c r="C406" s="14" t="s">
        <v>137</v>
      </c>
      <c r="D406" s="30">
        <f>D411</f>
        <v>67497.756079999992</v>
      </c>
      <c r="E406" s="30">
        <f t="shared" ref="E406:F406" si="247">E411</f>
        <v>45249.279340000001</v>
      </c>
      <c r="F406" s="30">
        <f t="shared" si="247"/>
        <v>45249.279340000001</v>
      </c>
      <c r="G406" s="49">
        <f>E406/D406</f>
        <v>0.67038197960787682</v>
      </c>
      <c r="H406" s="160"/>
      <c r="I406" s="35" t="s">
        <v>138</v>
      </c>
      <c r="J406" s="12">
        <f>COUNTIF($J$410,"да")</f>
        <v>0</v>
      </c>
      <c r="K406" s="161"/>
      <c r="L406" s="162"/>
      <c r="M406" s="161"/>
    </row>
    <row r="407" spans="1:14" ht="27.75" customHeight="1" x14ac:dyDescent="0.25">
      <c r="A407" s="275"/>
      <c r="B407" s="244"/>
      <c r="C407" s="14" t="s">
        <v>139</v>
      </c>
      <c r="D407" s="30">
        <f t="shared" ref="D407:F409" si="248">D412</f>
        <v>0</v>
      </c>
      <c r="E407" s="30">
        <f t="shared" si="248"/>
        <v>0</v>
      </c>
      <c r="F407" s="30">
        <f t="shared" si="248"/>
        <v>0</v>
      </c>
      <c r="G407" s="49">
        <v>0</v>
      </c>
      <c r="H407" s="160"/>
      <c r="I407" s="35" t="s">
        <v>140</v>
      </c>
      <c r="J407" s="82">
        <f>COUNTIF($J$410,"частично")</f>
        <v>1</v>
      </c>
      <c r="K407" s="161"/>
      <c r="L407" s="162"/>
      <c r="M407" s="161"/>
    </row>
    <row r="408" spans="1:14" ht="27.75" customHeight="1" x14ac:dyDescent="0.25">
      <c r="A408" s="275"/>
      <c r="B408" s="244"/>
      <c r="C408" s="14" t="s">
        <v>141</v>
      </c>
      <c r="D408" s="30">
        <f t="shared" si="248"/>
        <v>0</v>
      </c>
      <c r="E408" s="30">
        <f t="shared" si="248"/>
        <v>0</v>
      </c>
      <c r="F408" s="30">
        <f t="shared" si="248"/>
        <v>0</v>
      </c>
      <c r="G408" s="49">
        <v>0</v>
      </c>
      <c r="H408" s="160"/>
      <c r="I408" s="35" t="s">
        <v>142</v>
      </c>
      <c r="J408" s="82">
        <f>COUNTIF($J$410,"нет")</f>
        <v>0</v>
      </c>
      <c r="K408" s="161"/>
      <c r="L408" s="162"/>
      <c r="M408" s="161"/>
    </row>
    <row r="409" spans="1:14" ht="27.75" customHeight="1" x14ac:dyDescent="0.25">
      <c r="A409" s="276"/>
      <c r="B409" s="245"/>
      <c r="C409" s="14" t="s">
        <v>143</v>
      </c>
      <c r="D409" s="30">
        <f t="shared" si="248"/>
        <v>0</v>
      </c>
      <c r="E409" s="30">
        <f t="shared" si="248"/>
        <v>0</v>
      </c>
      <c r="F409" s="30">
        <f t="shared" si="248"/>
        <v>0</v>
      </c>
      <c r="G409" s="49">
        <v>0</v>
      </c>
      <c r="H409" s="160"/>
      <c r="I409" s="35" t="s">
        <v>144</v>
      </c>
      <c r="J409" s="13">
        <f>(J406+0.5*J407)/J405</f>
        <v>0.5</v>
      </c>
      <c r="K409" s="161"/>
      <c r="L409" s="162"/>
      <c r="M409" s="161"/>
    </row>
    <row r="410" spans="1:14" ht="15" customHeight="1" x14ac:dyDescent="0.25">
      <c r="A410" s="111" t="s">
        <v>117</v>
      </c>
      <c r="B410" s="108" t="s">
        <v>118</v>
      </c>
      <c r="C410" s="22" t="s">
        <v>136</v>
      </c>
      <c r="D410" s="61">
        <f>SUM(D411:D414)</f>
        <v>67497.756079999992</v>
      </c>
      <c r="E410" s="61">
        <f t="shared" ref="E410" si="249">SUM(E411:E414)</f>
        <v>45249.279340000001</v>
      </c>
      <c r="F410" s="61">
        <f t="shared" ref="F410" si="250">SUM(F411:F414)</f>
        <v>45249.279340000001</v>
      </c>
      <c r="G410" s="63">
        <f>F410/D410</f>
        <v>0.67038197960787682</v>
      </c>
      <c r="H410" s="152" t="s">
        <v>174</v>
      </c>
      <c r="I410" s="120" t="s">
        <v>357</v>
      </c>
      <c r="J410" s="163" t="s">
        <v>291</v>
      </c>
      <c r="K410" s="105" t="s">
        <v>4</v>
      </c>
      <c r="L410" s="127" t="s">
        <v>358</v>
      </c>
      <c r="M410" s="105">
        <v>824</v>
      </c>
    </row>
    <row r="411" spans="1:14" x14ac:dyDescent="0.25">
      <c r="A411" s="112"/>
      <c r="B411" s="109"/>
      <c r="C411" s="2" t="s">
        <v>137</v>
      </c>
      <c r="D411" s="60">
        <v>67497.756079999992</v>
      </c>
      <c r="E411" s="60">
        <f>45249279.34/1000</f>
        <v>45249.279340000001</v>
      </c>
      <c r="F411" s="60">
        <f>E411</f>
        <v>45249.279340000001</v>
      </c>
      <c r="G411" s="64">
        <f>F411/D411</f>
        <v>0.67038197960787682</v>
      </c>
      <c r="H411" s="152"/>
      <c r="I411" s="121"/>
      <c r="J411" s="164"/>
      <c r="K411" s="105"/>
      <c r="L411" s="128"/>
      <c r="M411" s="105"/>
    </row>
    <row r="412" spans="1:14" x14ac:dyDescent="0.25">
      <c r="A412" s="112"/>
      <c r="B412" s="109"/>
      <c r="C412" s="2" t="s">
        <v>139</v>
      </c>
      <c r="D412" s="60">
        <v>0</v>
      </c>
      <c r="E412" s="60">
        <v>0</v>
      </c>
      <c r="F412" s="60">
        <v>0</v>
      </c>
      <c r="G412" s="64">
        <v>0</v>
      </c>
      <c r="H412" s="152"/>
      <c r="I412" s="121"/>
      <c r="J412" s="164"/>
      <c r="K412" s="105"/>
      <c r="L412" s="128"/>
      <c r="M412" s="105"/>
    </row>
    <row r="413" spans="1:14" x14ac:dyDescent="0.25">
      <c r="A413" s="112"/>
      <c r="B413" s="109"/>
      <c r="C413" s="2" t="s">
        <v>141</v>
      </c>
      <c r="D413" s="60">
        <v>0</v>
      </c>
      <c r="E413" s="60">
        <v>0</v>
      </c>
      <c r="F413" s="60">
        <v>0</v>
      </c>
      <c r="G413" s="64">
        <v>0</v>
      </c>
      <c r="H413" s="152"/>
      <c r="I413" s="121"/>
      <c r="J413" s="164"/>
      <c r="K413" s="105"/>
      <c r="L413" s="128"/>
      <c r="M413" s="105"/>
    </row>
    <row r="414" spans="1:14" x14ac:dyDescent="0.25">
      <c r="A414" s="113"/>
      <c r="B414" s="110"/>
      <c r="C414" s="2" t="s">
        <v>143</v>
      </c>
      <c r="D414" s="60">
        <v>0</v>
      </c>
      <c r="E414" s="60">
        <v>0</v>
      </c>
      <c r="F414" s="60">
        <v>0</v>
      </c>
      <c r="G414" s="64">
        <v>0</v>
      </c>
      <c r="H414" s="152"/>
      <c r="I414" s="122"/>
      <c r="J414" s="165"/>
      <c r="K414" s="105"/>
      <c r="L414" s="129"/>
      <c r="M414" s="105"/>
    </row>
    <row r="415" spans="1:14" ht="21" customHeight="1" x14ac:dyDescent="0.25">
      <c r="A415" s="274" t="s">
        <v>119</v>
      </c>
      <c r="B415" s="243" t="s">
        <v>120</v>
      </c>
      <c r="C415" s="19" t="s">
        <v>136</v>
      </c>
      <c r="D415" s="30">
        <f>SUM(D416:D419)</f>
        <v>37161.244000000006</v>
      </c>
      <c r="E415" s="30">
        <f t="shared" ref="E415" si="251">SUM(E416:E419)</f>
        <v>25658.793590000001</v>
      </c>
      <c r="F415" s="30">
        <f t="shared" ref="F415" si="252">SUM(F416:F419)</f>
        <v>25658.793590000001</v>
      </c>
      <c r="G415" s="49">
        <f>F415/D415</f>
        <v>0.69047186875660016</v>
      </c>
      <c r="H415" s="166"/>
      <c r="I415" s="35" t="s">
        <v>179</v>
      </c>
      <c r="J415" s="12">
        <f>SUM(J416:J418)</f>
        <v>1</v>
      </c>
      <c r="K415" s="161" t="s">
        <v>5</v>
      </c>
      <c r="L415" s="162"/>
      <c r="M415" s="169">
        <v>834</v>
      </c>
    </row>
    <row r="416" spans="1:14" ht="21" customHeight="1" x14ac:dyDescent="0.25">
      <c r="A416" s="275"/>
      <c r="B416" s="244"/>
      <c r="C416" s="14" t="s">
        <v>137</v>
      </c>
      <c r="D416" s="30">
        <f>D421</f>
        <v>37161.244000000006</v>
      </c>
      <c r="E416" s="30">
        <f t="shared" ref="E416:F416" si="253">E421</f>
        <v>25658.793590000001</v>
      </c>
      <c r="F416" s="30">
        <f t="shared" si="253"/>
        <v>25658.793590000001</v>
      </c>
      <c r="G416" s="49">
        <f>F416/D416</f>
        <v>0.69047186875660016</v>
      </c>
      <c r="H416" s="167"/>
      <c r="I416" s="35" t="s">
        <v>138</v>
      </c>
      <c r="J416" s="82">
        <f>COUNTIF($J$420,"да")</f>
        <v>0</v>
      </c>
      <c r="K416" s="161"/>
      <c r="L416" s="162"/>
      <c r="M416" s="170"/>
    </row>
    <row r="417" spans="1:13" ht="21" customHeight="1" x14ac:dyDescent="0.25">
      <c r="A417" s="275"/>
      <c r="B417" s="244"/>
      <c r="C417" s="14" t="s">
        <v>139</v>
      </c>
      <c r="D417" s="30">
        <f t="shared" ref="D417:F417" si="254">D422</f>
        <v>0</v>
      </c>
      <c r="E417" s="30">
        <f t="shared" si="254"/>
        <v>0</v>
      </c>
      <c r="F417" s="30">
        <f t="shared" si="254"/>
        <v>0</v>
      </c>
      <c r="G417" s="49">
        <v>0</v>
      </c>
      <c r="H417" s="167"/>
      <c r="I417" s="35" t="s">
        <v>140</v>
      </c>
      <c r="J417" s="82">
        <f>COUNTIF($J$420,"частично")</f>
        <v>1</v>
      </c>
      <c r="K417" s="161"/>
      <c r="L417" s="162"/>
      <c r="M417" s="170"/>
    </row>
    <row r="418" spans="1:13" ht="21" customHeight="1" x14ac:dyDescent="0.25">
      <c r="A418" s="275"/>
      <c r="B418" s="244"/>
      <c r="C418" s="14" t="s">
        <v>141</v>
      </c>
      <c r="D418" s="30">
        <f t="shared" ref="D418:F418" si="255">D423</f>
        <v>0</v>
      </c>
      <c r="E418" s="30">
        <f t="shared" si="255"/>
        <v>0</v>
      </c>
      <c r="F418" s="30">
        <f t="shared" si="255"/>
        <v>0</v>
      </c>
      <c r="G418" s="49">
        <v>0</v>
      </c>
      <c r="H418" s="167"/>
      <c r="I418" s="35" t="s">
        <v>142</v>
      </c>
      <c r="J418" s="82">
        <f>COUNTIF($J$420,"нет")</f>
        <v>0</v>
      </c>
      <c r="K418" s="161"/>
      <c r="L418" s="162"/>
      <c r="M418" s="170"/>
    </row>
    <row r="419" spans="1:13" ht="21" customHeight="1" x14ac:dyDescent="0.25">
      <c r="A419" s="276"/>
      <c r="B419" s="245"/>
      <c r="C419" s="14" t="s">
        <v>143</v>
      </c>
      <c r="D419" s="30">
        <f t="shared" ref="D419:F419" si="256">D424</f>
        <v>0</v>
      </c>
      <c r="E419" s="30">
        <f t="shared" si="256"/>
        <v>0</v>
      </c>
      <c r="F419" s="30">
        <f t="shared" si="256"/>
        <v>0</v>
      </c>
      <c r="G419" s="49">
        <v>0</v>
      </c>
      <c r="H419" s="168"/>
      <c r="I419" s="35" t="s">
        <v>144</v>
      </c>
      <c r="J419" s="13">
        <f>(J416+0.5*J417)/J415</f>
        <v>0.5</v>
      </c>
      <c r="K419" s="161"/>
      <c r="L419" s="162"/>
      <c r="M419" s="171"/>
    </row>
    <row r="420" spans="1:13" ht="15" customHeight="1" x14ac:dyDescent="0.25">
      <c r="A420" s="111" t="s">
        <v>121</v>
      </c>
      <c r="B420" s="108" t="s">
        <v>122</v>
      </c>
      <c r="C420" s="22" t="s">
        <v>136</v>
      </c>
      <c r="D420" s="27">
        <f>SUM(D421:D424)</f>
        <v>37161.244000000006</v>
      </c>
      <c r="E420" s="27">
        <f t="shared" ref="E420:F420" si="257">SUM(E421:E424)</f>
        <v>25658.793590000001</v>
      </c>
      <c r="F420" s="27">
        <f t="shared" si="257"/>
        <v>25658.793590000001</v>
      </c>
      <c r="G420" s="46">
        <f>F420/D420</f>
        <v>0.69047186875660016</v>
      </c>
      <c r="H420" s="117" t="s">
        <v>164</v>
      </c>
      <c r="I420" s="120" t="s">
        <v>353</v>
      </c>
      <c r="J420" s="123" t="s">
        <v>291</v>
      </c>
      <c r="K420" s="105" t="s">
        <v>5</v>
      </c>
      <c r="L420" s="106" t="s">
        <v>292</v>
      </c>
      <c r="M420" s="127">
        <v>834</v>
      </c>
    </row>
    <row r="421" spans="1:13" x14ac:dyDescent="0.25">
      <c r="A421" s="112"/>
      <c r="B421" s="109"/>
      <c r="C421" s="2" t="s">
        <v>137</v>
      </c>
      <c r="D421" s="60">
        <v>37161.244000000006</v>
      </c>
      <c r="E421" s="60">
        <v>25658.793590000001</v>
      </c>
      <c r="F421" s="60">
        <v>25658.793590000001</v>
      </c>
      <c r="G421" s="7">
        <f>F421/D421</f>
        <v>0.69047186875660016</v>
      </c>
      <c r="H421" s="118"/>
      <c r="I421" s="121"/>
      <c r="J421" s="124"/>
      <c r="K421" s="105"/>
      <c r="L421" s="106"/>
      <c r="M421" s="128"/>
    </row>
    <row r="422" spans="1:13" x14ac:dyDescent="0.25">
      <c r="A422" s="112"/>
      <c r="B422" s="109"/>
      <c r="C422" s="2" t="s">
        <v>139</v>
      </c>
      <c r="D422" s="25">
        <v>0</v>
      </c>
      <c r="E422" s="25">
        <v>0</v>
      </c>
      <c r="F422" s="25">
        <v>0</v>
      </c>
      <c r="G422" s="7">
        <v>0</v>
      </c>
      <c r="H422" s="118"/>
      <c r="I422" s="121"/>
      <c r="J422" s="124"/>
      <c r="K422" s="105"/>
      <c r="L422" s="106"/>
      <c r="M422" s="128"/>
    </row>
    <row r="423" spans="1:13" x14ac:dyDescent="0.25">
      <c r="A423" s="112"/>
      <c r="B423" s="109"/>
      <c r="C423" s="2" t="s">
        <v>141</v>
      </c>
      <c r="D423" s="25">
        <v>0</v>
      </c>
      <c r="E423" s="25">
        <v>0</v>
      </c>
      <c r="F423" s="25">
        <v>0</v>
      </c>
      <c r="G423" s="7">
        <v>0</v>
      </c>
      <c r="H423" s="118"/>
      <c r="I423" s="121"/>
      <c r="J423" s="124"/>
      <c r="K423" s="105"/>
      <c r="L423" s="106"/>
      <c r="M423" s="128"/>
    </row>
    <row r="424" spans="1:13" x14ac:dyDescent="0.25">
      <c r="A424" s="113"/>
      <c r="B424" s="110"/>
      <c r="C424" s="2" t="s">
        <v>143</v>
      </c>
      <c r="D424" s="25">
        <v>0</v>
      </c>
      <c r="E424" s="25">
        <v>0</v>
      </c>
      <c r="F424" s="25">
        <v>0</v>
      </c>
      <c r="G424" s="7">
        <v>0</v>
      </c>
      <c r="H424" s="119"/>
      <c r="I424" s="122"/>
      <c r="J424" s="125"/>
      <c r="K424" s="105"/>
      <c r="L424" s="106"/>
      <c r="M424" s="129"/>
    </row>
  </sheetData>
  <autoFilter ref="A3:M424">
    <filterColumn colId="2" showButton="0"/>
    <filterColumn colId="3" showButton="0"/>
    <filterColumn colId="4" showButton="0"/>
    <filterColumn colId="7" showButton="0"/>
    <filterColumn colId="8" showButton="0"/>
  </autoFilter>
  <mergeCells count="613">
    <mergeCell ref="A305:A309"/>
    <mergeCell ref="B305:B309"/>
    <mergeCell ref="H305:H309"/>
    <mergeCell ref="I305:I309"/>
    <mergeCell ref="J305:J309"/>
    <mergeCell ref="K305:K309"/>
    <mergeCell ref="L305:L309"/>
    <mergeCell ref="M305:M309"/>
    <mergeCell ref="A295:A299"/>
    <mergeCell ref="B295:B299"/>
    <mergeCell ref="H295:H299"/>
    <mergeCell ref="I295:I299"/>
    <mergeCell ref="J295:J299"/>
    <mergeCell ref="K295:K299"/>
    <mergeCell ref="L295:L299"/>
    <mergeCell ref="M295:M299"/>
    <mergeCell ref="A300:A304"/>
    <mergeCell ref="B300:B304"/>
    <mergeCell ref="H300:H304"/>
    <mergeCell ref="K300:K304"/>
    <mergeCell ref="L300:L304"/>
    <mergeCell ref="M300:M304"/>
    <mergeCell ref="A285:A289"/>
    <mergeCell ref="B285:B289"/>
    <mergeCell ref="H285:H289"/>
    <mergeCell ref="K285:K289"/>
    <mergeCell ref="L285:L289"/>
    <mergeCell ref="M285:M289"/>
    <mergeCell ref="A290:A294"/>
    <mergeCell ref="B290:B294"/>
    <mergeCell ref="H290:H294"/>
    <mergeCell ref="I290:I294"/>
    <mergeCell ref="J290:J294"/>
    <mergeCell ref="K290:K294"/>
    <mergeCell ref="L290:L294"/>
    <mergeCell ref="M290:M294"/>
    <mergeCell ref="A400:A404"/>
    <mergeCell ref="B400:B404"/>
    <mergeCell ref="H400:H404"/>
    <mergeCell ref="I400:I404"/>
    <mergeCell ref="J400:J404"/>
    <mergeCell ref="K400:K404"/>
    <mergeCell ref="L400:L404"/>
    <mergeCell ref="M400:M404"/>
    <mergeCell ref="A320:A324"/>
    <mergeCell ref="B320:B324"/>
    <mergeCell ref="H320:H324"/>
    <mergeCell ref="I320:I324"/>
    <mergeCell ref="J320:J324"/>
    <mergeCell ref="K320:K324"/>
    <mergeCell ref="L320:L324"/>
    <mergeCell ref="M320:M324"/>
    <mergeCell ref="B345:B349"/>
    <mergeCell ref="H330:H334"/>
    <mergeCell ref="K330:K334"/>
    <mergeCell ref="L330:L334"/>
    <mergeCell ref="M330:M334"/>
    <mergeCell ref="H325:H329"/>
    <mergeCell ref="K325:K329"/>
    <mergeCell ref="L325:L329"/>
    <mergeCell ref="B110:B114"/>
    <mergeCell ref="J95:J99"/>
    <mergeCell ref="K95:K99"/>
    <mergeCell ref="L95:L99"/>
    <mergeCell ref="M95:M99"/>
    <mergeCell ref="A180:A184"/>
    <mergeCell ref="B180:B184"/>
    <mergeCell ref="H180:H184"/>
    <mergeCell ref="I180:I184"/>
    <mergeCell ref="J180:J184"/>
    <mergeCell ref="K180:K184"/>
    <mergeCell ref="L180:L184"/>
    <mergeCell ref="M180:M184"/>
    <mergeCell ref="A160:A164"/>
    <mergeCell ref="A150:A154"/>
    <mergeCell ref="B120:B124"/>
    <mergeCell ref="B125:B129"/>
    <mergeCell ref="B130:B134"/>
    <mergeCell ref="B135:B139"/>
    <mergeCell ref="B140:B144"/>
    <mergeCell ref="B115:B119"/>
    <mergeCell ref="B165:B169"/>
    <mergeCell ref="K140:K144"/>
    <mergeCell ref="L140:L144"/>
    <mergeCell ref="A3:A4"/>
    <mergeCell ref="A5:A9"/>
    <mergeCell ref="A10:A14"/>
    <mergeCell ref="C1:K1"/>
    <mergeCell ref="B3:B4"/>
    <mergeCell ref="A40:A44"/>
    <mergeCell ref="H10:H14"/>
    <mergeCell ref="K10:K14"/>
    <mergeCell ref="B25:B29"/>
    <mergeCell ref="B30:B34"/>
    <mergeCell ref="B35:B39"/>
    <mergeCell ref="H3:J3"/>
    <mergeCell ref="K3:K4"/>
    <mergeCell ref="K40:K44"/>
    <mergeCell ref="A45:A49"/>
    <mergeCell ref="A50:A54"/>
    <mergeCell ref="A25:A29"/>
    <mergeCell ref="A30:A34"/>
    <mergeCell ref="A35:A39"/>
    <mergeCell ref="A80:A84"/>
    <mergeCell ref="A70:A74"/>
    <mergeCell ref="A75:A79"/>
    <mergeCell ref="A55:A59"/>
    <mergeCell ref="A60:A64"/>
    <mergeCell ref="A65:A69"/>
    <mergeCell ref="A220:A224"/>
    <mergeCell ref="A200:A204"/>
    <mergeCell ref="A205:A209"/>
    <mergeCell ref="A210:A214"/>
    <mergeCell ref="A175:A179"/>
    <mergeCell ref="A85:A89"/>
    <mergeCell ref="A155:A159"/>
    <mergeCell ref="A135:A139"/>
    <mergeCell ref="A115:A119"/>
    <mergeCell ref="A120:A124"/>
    <mergeCell ref="A185:A189"/>
    <mergeCell ref="A190:A194"/>
    <mergeCell ref="A100:A104"/>
    <mergeCell ref="A195:A199"/>
    <mergeCell ref="A215:A219"/>
    <mergeCell ref="A90:A94"/>
    <mergeCell ref="A95:A99"/>
    <mergeCell ref="A140:A144"/>
    <mergeCell ref="A145:A149"/>
    <mergeCell ref="A125:A129"/>
    <mergeCell ref="A130:A134"/>
    <mergeCell ref="A170:A174"/>
    <mergeCell ref="A165:A169"/>
    <mergeCell ref="A420:A424"/>
    <mergeCell ref="C3:F3"/>
    <mergeCell ref="G3:G4"/>
    <mergeCell ref="B5:B9"/>
    <mergeCell ref="B10:B14"/>
    <mergeCell ref="A405:A409"/>
    <mergeCell ref="A410:A414"/>
    <mergeCell ref="A395:A399"/>
    <mergeCell ref="A390:A394"/>
    <mergeCell ref="A375:A379"/>
    <mergeCell ref="A380:A384"/>
    <mergeCell ref="A385:A389"/>
    <mergeCell ref="A360:A364"/>
    <mergeCell ref="A365:A369"/>
    <mergeCell ref="A370:A374"/>
    <mergeCell ref="A340:A344"/>
    <mergeCell ref="A345:A349"/>
    <mergeCell ref="A260:A264"/>
    <mergeCell ref="A265:A269"/>
    <mergeCell ref="A270:A274"/>
    <mergeCell ref="A250:A254"/>
    <mergeCell ref="A255:A259"/>
    <mergeCell ref="B45:B49"/>
    <mergeCell ref="B40:B44"/>
    <mergeCell ref="L3:L4"/>
    <mergeCell ref="M3:M4"/>
    <mergeCell ref="H5:H9"/>
    <mergeCell ref="K5:K9"/>
    <mergeCell ref="L5:L9"/>
    <mergeCell ref="M5:M9"/>
    <mergeCell ref="A415:A419"/>
    <mergeCell ref="A240:A244"/>
    <mergeCell ref="A245:A249"/>
    <mergeCell ref="A225:A229"/>
    <mergeCell ref="A230:A234"/>
    <mergeCell ref="A235:A239"/>
    <mergeCell ref="A350:A354"/>
    <mergeCell ref="A325:A329"/>
    <mergeCell ref="A330:A334"/>
    <mergeCell ref="A335:A339"/>
    <mergeCell ref="A310:A314"/>
    <mergeCell ref="A275:A279"/>
    <mergeCell ref="A280:A284"/>
    <mergeCell ref="A105:A109"/>
    <mergeCell ref="A110:A114"/>
    <mergeCell ref="L10:L14"/>
    <mergeCell ref="M10:M14"/>
    <mergeCell ref="H40:H44"/>
    <mergeCell ref="L40:L44"/>
    <mergeCell ref="M40:M44"/>
    <mergeCell ref="K25:K29"/>
    <mergeCell ref="L25:L29"/>
    <mergeCell ref="K45:K49"/>
    <mergeCell ref="L45:L49"/>
    <mergeCell ref="M45:M49"/>
    <mergeCell ref="H45:H49"/>
    <mergeCell ref="M25:M29"/>
    <mergeCell ref="K30:K34"/>
    <mergeCell ref="L30:L34"/>
    <mergeCell ref="M30:M34"/>
    <mergeCell ref="K35:K39"/>
    <mergeCell ref="L35:L39"/>
    <mergeCell ref="M35:M39"/>
    <mergeCell ref="K55:K59"/>
    <mergeCell ref="L55:L59"/>
    <mergeCell ref="M55:M59"/>
    <mergeCell ref="H60:H64"/>
    <mergeCell ref="I60:I64"/>
    <mergeCell ref="J60:J64"/>
    <mergeCell ref="B50:B54"/>
    <mergeCell ref="B55:B59"/>
    <mergeCell ref="B60:B64"/>
    <mergeCell ref="H50:H54"/>
    <mergeCell ref="I50:I54"/>
    <mergeCell ref="J50:J54"/>
    <mergeCell ref="K50:K54"/>
    <mergeCell ref="L50:L54"/>
    <mergeCell ref="M50:M54"/>
    <mergeCell ref="K60:K64"/>
    <mergeCell ref="L60:L64"/>
    <mergeCell ref="M60:M64"/>
    <mergeCell ref="H55:H59"/>
    <mergeCell ref="I55:I59"/>
    <mergeCell ref="J55:J59"/>
    <mergeCell ref="B65:B69"/>
    <mergeCell ref="B70:B74"/>
    <mergeCell ref="B75:B79"/>
    <mergeCell ref="B80:B84"/>
    <mergeCell ref="K80:K84"/>
    <mergeCell ref="H65:H69"/>
    <mergeCell ref="I65:I69"/>
    <mergeCell ref="J65:J69"/>
    <mergeCell ref="K65:K69"/>
    <mergeCell ref="H70:H74"/>
    <mergeCell ref="H75:H79"/>
    <mergeCell ref="I75:I79"/>
    <mergeCell ref="K75:K79"/>
    <mergeCell ref="L65:L69"/>
    <mergeCell ref="M65:M69"/>
    <mergeCell ref="K70:K74"/>
    <mergeCell ref="L70:L74"/>
    <mergeCell ref="M70:M74"/>
    <mergeCell ref="H110:H114"/>
    <mergeCell ref="I110:I114"/>
    <mergeCell ref="J110:J114"/>
    <mergeCell ref="K110:K114"/>
    <mergeCell ref="L110:L114"/>
    <mergeCell ref="M110:M114"/>
    <mergeCell ref="K100:K104"/>
    <mergeCell ref="L100:L104"/>
    <mergeCell ref="M100:M104"/>
    <mergeCell ref="H105:H109"/>
    <mergeCell ref="I105:I109"/>
    <mergeCell ref="J105:J109"/>
    <mergeCell ref="L75:L79"/>
    <mergeCell ref="M75:M79"/>
    <mergeCell ref="L80:L84"/>
    <mergeCell ref="M80:M84"/>
    <mergeCell ref="J75:J79"/>
    <mergeCell ref="B85:B89"/>
    <mergeCell ref="I85:I89"/>
    <mergeCell ref="J85:J89"/>
    <mergeCell ref="K85:K89"/>
    <mergeCell ref="L85:L89"/>
    <mergeCell ref="M85:M89"/>
    <mergeCell ref="K105:K109"/>
    <mergeCell ref="L105:L109"/>
    <mergeCell ref="M105:M109"/>
    <mergeCell ref="H100:H104"/>
    <mergeCell ref="B90:B94"/>
    <mergeCell ref="H90:H94"/>
    <mergeCell ref="K90:K94"/>
    <mergeCell ref="L90:L94"/>
    <mergeCell ref="M90:M94"/>
    <mergeCell ref="B95:B99"/>
    <mergeCell ref="H95:H99"/>
    <mergeCell ref="I95:I99"/>
    <mergeCell ref="B100:B104"/>
    <mergeCell ref="B105:B109"/>
    <mergeCell ref="B210:B214"/>
    <mergeCell ref="B215:B219"/>
    <mergeCell ref="B155:B159"/>
    <mergeCell ref="B160:B164"/>
    <mergeCell ref="B205:B209"/>
    <mergeCell ref="B145:B149"/>
    <mergeCell ref="B150:B154"/>
    <mergeCell ref="B310:B314"/>
    <mergeCell ref="B255:B259"/>
    <mergeCell ref="B220:B224"/>
    <mergeCell ref="B225:B229"/>
    <mergeCell ref="B170:B174"/>
    <mergeCell ref="B175:B179"/>
    <mergeCell ref="B185:B189"/>
    <mergeCell ref="B190:B194"/>
    <mergeCell ref="B195:B199"/>
    <mergeCell ref="B200:B204"/>
    <mergeCell ref="B265:B269"/>
    <mergeCell ref="B270:B274"/>
    <mergeCell ref="B275:B279"/>
    <mergeCell ref="B230:B234"/>
    <mergeCell ref="B235:B239"/>
    <mergeCell ref="B240:B244"/>
    <mergeCell ref="B245:B249"/>
    <mergeCell ref="B250:B254"/>
    <mergeCell ref="B280:B284"/>
    <mergeCell ref="B405:B409"/>
    <mergeCell ref="B410:B414"/>
    <mergeCell ref="B350:B354"/>
    <mergeCell ref="B325:B329"/>
    <mergeCell ref="B415:B419"/>
    <mergeCell ref="B420:B424"/>
    <mergeCell ref="H25:H29"/>
    <mergeCell ref="H30:H34"/>
    <mergeCell ref="H35:H39"/>
    <mergeCell ref="H80:H84"/>
    <mergeCell ref="H85:H89"/>
    <mergeCell ref="B390:B394"/>
    <mergeCell ref="B395:B399"/>
    <mergeCell ref="B360:B364"/>
    <mergeCell ref="B365:B369"/>
    <mergeCell ref="B370:B374"/>
    <mergeCell ref="B375:B379"/>
    <mergeCell ref="B380:B384"/>
    <mergeCell ref="B385:B389"/>
    <mergeCell ref="B330:B334"/>
    <mergeCell ref="B335:B339"/>
    <mergeCell ref="B340:B344"/>
    <mergeCell ref="B260:B264"/>
    <mergeCell ref="L125:L129"/>
    <mergeCell ref="M125:M129"/>
    <mergeCell ref="H115:H119"/>
    <mergeCell ref="K115:K119"/>
    <mergeCell ref="L115:L119"/>
    <mergeCell ref="M115:M119"/>
    <mergeCell ref="H120:H124"/>
    <mergeCell ref="K120:K124"/>
    <mergeCell ref="L120:L124"/>
    <mergeCell ref="M120:M124"/>
    <mergeCell ref="H125:H129"/>
    <mergeCell ref="I125:I129"/>
    <mergeCell ref="J125:J129"/>
    <mergeCell ref="K125:K129"/>
    <mergeCell ref="H130:H134"/>
    <mergeCell ref="I130:I134"/>
    <mergeCell ref="J130:J134"/>
    <mergeCell ref="K130:K134"/>
    <mergeCell ref="L130:L134"/>
    <mergeCell ref="M130:M134"/>
    <mergeCell ref="H140:H144"/>
    <mergeCell ref="I140:I144"/>
    <mergeCell ref="J140:J144"/>
    <mergeCell ref="M140:M144"/>
    <mergeCell ref="H135:H139"/>
    <mergeCell ref="I135:I139"/>
    <mergeCell ref="J135:J139"/>
    <mergeCell ref="K135:K139"/>
    <mergeCell ref="L135:L139"/>
    <mergeCell ref="M135:M139"/>
    <mergeCell ref="K145:K149"/>
    <mergeCell ref="L145:L149"/>
    <mergeCell ref="M145:M149"/>
    <mergeCell ref="H150:H154"/>
    <mergeCell ref="I150:I154"/>
    <mergeCell ref="J150:J154"/>
    <mergeCell ref="K150:K154"/>
    <mergeCell ref="L150:L154"/>
    <mergeCell ref="M150:M154"/>
    <mergeCell ref="H145:H149"/>
    <mergeCell ref="H155:H159"/>
    <mergeCell ref="K155:K159"/>
    <mergeCell ref="L155:L159"/>
    <mergeCell ref="M155:M159"/>
    <mergeCell ref="H160:H164"/>
    <mergeCell ref="I160:I164"/>
    <mergeCell ref="J160:J164"/>
    <mergeCell ref="K160:K164"/>
    <mergeCell ref="L160:L164"/>
    <mergeCell ref="M160:M164"/>
    <mergeCell ref="H165:H169"/>
    <mergeCell ref="I165:I169"/>
    <mergeCell ref="J165:J169"/>
    <mergeCell ref="K165:K169"/>
    <mergeCell ref="L165:L169"/>
    <mergeCell ref="M165:M169"/>
    <mergeCell ref="H170:H174"/>
    <mergeCell ref="I170:I174"/>
    <mergeCell ref="J170:J174"/>
    <mergeCell ref="K170:K174"/>
    <mergeCell ref="L170:L174"/>
    <mergeCell ref="M170:M174"/>
    <mergeCell ref="H195:H199"/>
    <mergeCell ref="I195:I199"/>
    <mergeCell ref="J195:J199"/>
    <mergeCell ref="K195:K199"/>
    <mergeCell ref="L195:L199"/>
    <mergeCell ref="M195:M199"/>
    <mergeCell ref="H185:H189"/>
    <mergeCell ref="K185:K189"/>
    <mergeCell ref="L185:L189"/>
    <mergeCell ref="M185:M189"/>
    <mergeCell ref="H190:H194"/>
    <mergeCell ref="I190:I194"/>
    <mergeCell ref="J190:J194"/>
    <mergeCell ref="K190:K194"/>
    <mergeCell ref="L190:L194"/>
    <mergeCell ref="M190:M194"/>
    <mergeCell ref="H175:H179"/>
    <mergeCell ref="I175:I179"/>
    <mergeCell ref="H200:H204"/>
    <mergeCell ref="K200:K204"/>
    <mergeCell ref="L200:L204"/>
    <mergeCell ref="M200:M204"/>
    <mergeCell ref="H205:H209"/>
    <mergeCell ref="I205:I209"/>
    <mergeCell ref="J205:J209"/>
    <mergeCell ref="K205:K209"/>
    <mergeCell ref="L205:L209"/>
    <mergeCell ref="M205:M209"/>
    <mergeCell ref="J220:J224"/>
    <mergeCell ref="K220:K224"/>
    <mergeCell ref="L220:L224"/>
    <mergeCell ref="M220:M224"/>
    <mergeCell ref="H215:H219"/>
    <mergeCell ref="K215:K219"/>
    <mergeCell ref="L215:L219"/>
    <mergeCell ref="M215:M219"/>
    <mergeCell ref="H210:H214"/>
    <mergeCell ref="I210:I214"/>
    <mergeCell ref="J210:J214"/>
    <mergeCell ref="K210:K214"/>
    <mergeCell ref="L210:L214"/>
    <mergeCell ref="M210:M214"/>
    <mergeCell ref="H240:H244"/>
    <mergeCell ref="K240:K244"/>
    <mergeCell ref="L240:L244"/>
    <mergeCell ref="M240:M244"/>
    <mergeCell ref="H245:H249"/>
    <mergeCell ref="I245:I249"/>
    <mergeCell ref="J245:J249"/>
    <mergeCell ref="K245:K249"/>
    <mergeCell ref="L245:L249"/>
    <mergeCell ref="M245:M249"/>
    <mergeCell ref="H250:H254"/>
    <mergeCell ref="K250:K254"/>
    <mergeCell ref="L250:L254"/>
    <mergeCell ref="M250:M254"/>
    <mergeCell ref="H255:H259"/>
    <mergeCell ref="K255:K259"/>
    <mergeCell ref="L255:L259"/>
    <mergeCell ref="M255:M259"/>
    <mergeCell ref="H265:H269"/>
    <mergeCell ref="I265:I269"/>
    <mergeCell ref="J265:J269"/>
    <mergeCell ref="K265:K269"/>
    <mergeCell ref="L265:L269"/>
    <mergeCell ref="M265:M269"/>
    <mergeCell ref="H260:H264"/>
    <mergeCell ref="I260:I264"/>
    <mergeCell ref="J260:J264"/>
    <mergeCell ref="K260:K264"/>
    <mergeCell ref="L260:L264"/>
    <mergeCell ref="M260:M264"/>
    <mergeCell ref="H280:H284"/>
    <mergeCell ref="I280:I284"/>
    <mergeCell ref="J280:J284"/>
    <mergeCell ref="K280:K284"/>
    <mergeCell ref="L275:L279"/>
    <mergeCell ref="M280:M284"/>
    <mergeCell ref="H270:H274"/>
    <mergeCell ref="K270:K274"/>
    <mergeCell ref="L270:L274"/>
    <mergeCell ref="M270:M274"/>
    <mergeCell ref="H275:H279"/>
    <mergeCell ref="I275:I279"/>
    <mergeCell ref="J275:J279"/>
    <mergeCell ref="K275:K279"/>
    <mergeCell ref="M275:M279"/>
    <mergeCell ref="L280:L284"/>
    <mergeCell ref="H310:H314"/>
    <mergeCell ref="K310:K314"/>
    <mergeCell ref="L310:L314"/>
    <mergeCell ref="M310:M314"/>
    <mergeCell ref="I315:I319"/>
    <mergeCell ref="J315:J319"/>
    <mergeCell ref="K315:K319"/>
    <mergeCell ref="L315:L319"/>
    <mergeCell ref="M315:M319"/>
    <mergeCell ref="M325:M329"/>
    <mergeCell ref="K340:K344"/>
    <mergeCell ref="L335:L339"/>
    <mergeCell ref="M340:M344"/>
    <mergeCell ref="H335:H339"/>
    <mergeCell ref="I335:I339"/>
    <mergeCell ref="J335:J339"/>
    <mergeCell ref="K335:K339"/>
    <mergeCell ref="M335:M339"/>
    <mergeCell ref="L340:L344"/>
    <mergeCell ref="H370:H374"/>
    <mergeCell ref="I370:I374"/>
    <mergeCell ref="J370:J374"/>
    <mergeCell ref="K370:K374"/>
    <mergeCell ref="L370:L374"/>
    <mergeCell ref="M370:M374"/>
    <mergeCell ref="H360:H364"/>
    <mergeCell ref="K360:K364"/>
    <mergeCell ref="L360:L364"/>
    <mergeCell ref="M360:M364"/>
    <mergeCell ref="H365:H369"/>
    <mergeCell ref="K365:K369"/>
    <mergeCell ref="L365:L369"/>
    <mergeCell ref="M365:M369"/>
    <mergeCell ref="H380:H384"/>
    <mergeCell ref="I380:I384"/>
    <mergeCell ref="J380:J384"/>
    <mergeCell ref="K380:K384"/>
    <mergeCell ref="L380:L384"/>
    <mergeCell ref="M380:M384"/>
    <mergeCell ref="H375:H379"/>
    <mergeCell ref="I375:I379"/>
    <mergeCell ref="J375:J379"/>
    <mergeCell ref="K375:K379"/>
    <mergeCell ref="L375:L379"/>
    <mergeCell ref="M375:M379"/>
    <mergeCell ref="H390:H394"/>
    <mergeCell ref="I390:I394"/>
    <mergeCell ref="J390:J394"/>
    <mergeCell ref="K390:K394"/>
    <mergeCell ref="L390:L394"/>
    <mergeCell ref="M390:M394"/>
    <mergeCell ref="H385:H389"/>
    <mergeCell ref="I385:I389"/>
    <mergeCell ref="J385:J389"/>
    <mergeCell ref="K385:K389"/>
    <mergeCell ref="L385:L389"/>
    <mergeCell ref="M385:M389"/>
    <mergeCell ref="H410:H414"/>
    <mergeCell ref="I410:I414"/>
    <mergeCell ref="J410:J414"/>
    <mergeCell ref="K410:K414"/>
    <mergeCell ref="L410:L414"/>
    <mergeCell ref="M410:M414"/>
    <mergeCell ref="H420:H424"/>
    <mergeCell ref="I420:I424"/>
    <mergeCell ref="J420:J424"/>
    <mergeCell ref="K420:K424"/>
    <mergeCell ref="L420:L424"/>
    <mergeCell ref="M420:M424"/>
    <mergeCell ref="H415:H419"/>
    <mergeCell ref="K415:K419"/>
    <mergeCell ref="L415:L419"/>
    <mergeCell ref="M415:M419"/>
    <mergeCell ref="H395:H399"/>
    <mergeCell ref="I395:I399"/>
    <mergeCell ref="J395:J399"/>
    <mergeCell ref="K395:K399"/>
    <mergeCell ref="L395:L399"/>
    <mergeCell ref="M395:M399"/>
    <mergeCell ref="H405:H409"/>
    <mergeCell ref="K405:K409"/>
    <mergeCell ref="L405:L409"/>
    <mergeCell ref="M405:M409"/>
    <mergeCell ref="J175:J179"/>
    <mergeCell ref="K175:K179"/>
    <mergeCell ref="L175:L179"/>
    <mergeCell ref="M175:M179"/>
    <mergeCell ref="H235:H239"/>
    <mergeCell ref="I235:I239"/>
    <mergeCell ref="J235:J239"/>
    <mergeCell ref="K235:K239"/>
    <mergeCell ref="L235:L239"/>
    <mergeCell ref="M235:M239"/>
    <mergeCell ref="H230:H234"/>
    <mergeCell ref="I230:I234"/>
    <mergeCell ref="J230:J234"/>
    <mergeCell ref="K230:K234"/>
    <mergeCell ref="L230:L234"/>
    <mergeCell ref="M230:M234"/>
    <mergeCell ref="H225:H229"/>
    <mergeCell ref="I225:I229"/>
    <mergeCell ref="J225:J229"/>
    <mergeCell ref="K225:K229"/>
    <mergeCell ref="L225:L229"/>
    <mergeCell ref="M225:M229"/>
    <mergeCell ref="H220:H224"/>
    <mergeCell ref="I220:I224"/>
    <mergeCell ref="A355:A359"/>
    <mergeCell ref="B355:B359"/>
    <mergeCell ref="H355:H359"/>
    <mergeCell ref="I355:I359"/>
    <mergeCell ref="J355:J359"/>
    <mergeCell ref="K355:K359"/>
    <mergeCell ref="L355:L359"/>
    <mergeCell ref="M355:M359"/>
    <mergeCell ref="B315:B319"/>
    <mergeCell ref="A315:A319"/>
    <mergeCell ref="H315:H319"/>
    <mergeCell ref="H350:H354"/>
    <mergeCell ref="K350:K354"/>
    <mergeCell ref="L350:L354"/>
    <mergeCell ref="M350:M354"/>
    <mergeCell ref="H345:H349"/>
    <mergeCell ref="I345:I349"/>
    <mergeCell ref="J345:J349"/>
    <mergeCell ref="K345:K349"/>
    <mergeCell ref="L345:L349"/>
    <mergeCell ref="M345:M349"/>
    <mergeCell ref="H340:H344"/>
    <mergeCell ref="I340:I344"/>
    <mergeCell ref="J340:J344"/>
    <mergeCell ref="M15:M19"/>
    <mergeCell ref="L15:L19"/>
    <mergeCell ref="K15:K19"/>
    <mergeCell ref="H15:H19"/>
    <mergeCell ref="B15:B19"/>
    <mergeCell ref="A15:A19"/>
    <mergeCell ref="A20:A24"/>
    <mergeCell ref="B20:B24"/>
    <mergeCell ref="H20:H24"/>
    <mergeCell ref="K20:K24"/>
    <mergeCell ref="L20:L24"/>
    <mergeCell ref="M20:M24"/>
  </mergeCells>
  <pageMargins left="0.7" right="0.7" top="0.75" bottom="0.75" header="0.3" footer="0.3"/>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отчет План реализации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Максимов А.П.</dc:creator>
  <cp:lastModifiedBy>Пашинцева В.С.</cp:lastModifiedBy>
  <dcterms:created xsi:type="dcterms:W3CDTF">2022-06-30T08:00:48Z</dcterms:created>
  <dcterms:modified xsi:type="dcterms:W3CDTF">2024-10-31T07:30:19Z</dcterms:modified>
</cp:coreProperties>
</file>