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OTDELY\15\ГОС ПРОГРАММЫ\ОТЧЕТЫ по ГП\2024\Отчеты по ГП 6 мес 2024\+ ГП Экономический потенциал\"/>
    </mc:Choice>
  </mc:AlternateContent>
  <bookViews>
    <workbookView xWindow="0" yWindow="0" windowWidth="28800" windowHeight="12435"/>
  </bookViews>
  <sheets>
    <sheet name="отчет План реализации" sheetId="1" r:id="rId1"/>
  </sheets>
  <definedNames>
    <definedName name="_xlnm._FilterDatabase" localSheetId="0" hidden="1">'отчет План реализации'!$A$3:$M$394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248" i="1" l="1"/>
  <c r="J247" i="1"/>
  <c r="J246" i="1"/>
  <c r="J323" i="1" l="1"/>
  <c r="J322" i="1"/>
  <c r="J338" i="1" l="1"/>
  <c r="J337" i="1"/>
  <c r="J336" i="1"/>
  <c r="F13" i="1" l="1"/>
  <c r="F14" i="1"/>
  <c r="E13" i="1"/>
  <c r="E14" i="1"/>
  <c r="D12" i="1"/>
  <c r="D13" i="1"/>
  <c r="D14" i="1"/>
  <c r="D11" i="1"/>
  <c r="F337" i="1"/>
  <c r="F338" i="1"/>
  <c r="F339" i="1"/>
  <c r="E337" i="1"/>
  <c r="E338" i="1"/>
  <c r="E339" i="1"/>
  <c r="D337" i="1"/>
  <c r="D338" i="1"/>
  <c r="D339" i="1"/>
  <c r="E336" i="1"/>
  <c r="F336" i="1"/>
  <c r="D336" i="1"/>
  <c r="G371" i="1"/>
  <c r="F370" i="1"/>
  <c r="E370" i="1"/>
  <c r="D370" i="1"/>
  <c r="G106" i="1"/>
  <c r="G107" i="1"/>
  <c r="G108" i="1"/>
  <c r="G109" i="1"/>
  <c r="G101" i="1"/>
  <c r="G102" i="1"/>
  <c r="G103" i="1"/>
  <c r="G104" i="1"/>
  <c r="F97" i="1"/>
  <c r="F98" i="1"/>
  <c r="F99" i="1"/>
  <c r="E97" i="1"/>
  <c r="E98" i="1"/>
  <c r="E99" i="1"/>
  <c r="E96" i="1"/>
  <c r="F96" i="1"/>
  <c r="D97" i="1"/>
  <c r="D98" i="1"/>
  <c r="D99" i="1"/>
  <c r="D96" i="1"/>
  <c r="F105" i="1"/>
  <c r="E105" i="1"/>
  <c r="D105" i="1"/>
  <c r="F100" i="1"/>
  <c r="G100" i="1" s="1"/>
  <c r="E100" i="1"/>
  <c r="D100" i="1"/>
  <c r="J98" i="1"/>
  <c r="J97" i="1"/>
  <c r="J96" i="1"/>
  <c r="G326" i="1"/>
  <c r="F282" i="1"/>
  <c r="F283" i="1"/>
  <c r="F284" i="1"/>
  <c r="E282" i="1"/>
  <c r="E283" i="1"/>
  <c r="E284" i="1"/>
  <c r="D282" i="1"/>
  <c r="D283" i="1"/>
  <c r="D284" i="1"/>
  <c r="E281" i="1"/>
  <c r="F281" i="1"/>
  <c r="D281" i="1"/>
  <c r="J283" i="1"/>
  <c r="J282" i="1"/>
  <c r="J281" i="1"/>
  <c r="G292" i="1"/>
  <c r="G291" i="1"/>
  <c r="F290" i="1"/>
  <c r="E290" i="1"/>
  <c r="D290" i="1"/>
  <c r="F252" i="1"/>
  <c r="F253" i="1"/>
  <c r="F254" i="1"/>
  <c r="E252" i="1"/>
  <c r="E253" i="1"/>
  <c r="E254" i="1"/>
  <c r="D252" i="1"/>
  <c r="D253" i="1"/>
  <c r="D254" i="1"/>
  <c r="E251" i="1"/>
  <c r="F251" i="1"/>
  <c r="D251" i="1"/>
  <c r="J153" i="1"/>
  <c r="J152" i="1"/>
  <c r="J151" i="1"/>
  <c r="F152" i="1"/>
  <c r="F153" i="1"/>
  <c r="F154" i="1"/>
  <c r="E152" i="1"/>
  <c r="E153" i="1"/>
  <c r="E154" i="1"/>
  <c r="D152" i="1"/>
  <c r="D153" i="1"/>
  <c r="D154" i="1"/>
  <c r="E151" i="1"/>
  <c r="F151" i="1"/>
  <c r="D151" i="1"/>
  <c r="G176" i="1"/>
  <c r="F175" i="1"/>
  <c r="E175" i="1"/>
  <c r="D175" i="1"/>
  <c r="F87" i="1"/>
  <c r="F88" i="1"/>
  <c r="F89" i="1"/>
  <c r="E87" i="1"/>
  <c r="E88" i="1"/>
  <c r="E89" i="1"/>
  <c r="E86" i="1"/>
  <c r="F86" i="1"/>
  <c r="J88" i="1"/>
  <c r="J87" i="1"/>
  <c r="J86" i="1"/>
  <c r="D87" i="1"/>
  <c r="D88" i="1"/>
  <c r="D89" i="1"/>
  <c r="D86" i="1"/>
  <c r="G91" i="1"/>
  <c r="F90" i="1"/>
  <c r="E90" i="1"/>
  <c r="D90" i="1"/>
  <c r="G97" i="1" l="1"/>
  <c r="G105" i="1"/>
  <c r="E95" i="1"/>
  <c r="G99" i="1"/>
  <c r="G98" i="1"/>
  <c r="G96" i="1"/>
  <c r="J95" i="1"/>
  <c r="G370" i="1"/>
  <c r="F95" i="1"/>
  <c r="D95" i="1"/>
  <c r="G290" i="1"/>
  <c r="G175" i="1"/>
  <c r="F85" i="1"/>
  <c r="E85" i="1"/>
  <c r="D85" i="1"/>
  <c r="J85" i="1"/>
  <c r="J89" i="1" s="1"/>
  <c r="G90" i="1"/>
  <c r="G86" i="1"/>
  <c r="G95" i="1" l="1"/>
  <c r="G85" i="1"/>
  <c r="J388" i="1" l="1"/>
  <c r="J387" i="1"/>
  <c r="J386" i="1"/>
  <c r="J378" i="1"/>
  <c r="J377" i="1"/>
  <c r="J376" i="1"/>
  <c r="J321" i="1"/>
  <c r="F322" i="1"/>
  <c r="F323" i="1"/>
  <c r="F324" i="1"/>
  <c r="F321" i="1"/>
  <c r="E322" i="1"/>
  <c r="E323" i="1"/>
  <c r="E324" i="1"/>
  <c r="E321" i="1"/>
  <c r="D322" i="1"/>
  <c r="D323" i="1"/>
  <c r="D324" i="1"/>
  <c r="D321" i="1"/>
  <c r="F325" i="1"/>
  <c r="E325" i="1"/>
  <c r="D325" i="1"/>
  <c r="F267" i="1"/>
  <c r="F268" i="1"/>
  <c r="F269" i="1"/>
  <c r="F266" i="1"/>
  <c r="E267" i="1"/>
  <c r="E268" i="1"/>
  <c r="E269" i="1"/>
  <c r="E266" i="1"/>
  <c r="D267" i="1"/>
  <c r="D268" i="1"/>
  <c r="D269" i="1"/>
  <c r="D266" i="1"/>
  <c r="J238" i="1"/>
  <c r="J237" i="1"/>
  <c r="J236" i="1"/>
  <c r="J198" i="1"/>
  <c r="J197" i="1"/>
  <c r="J196" i="1"/>
  <c r="J183" i="1"/>
  <c r="J182" i="1"/>
  <c r="J181" i="1"/>
  <c r="J143" i="1"/>
  <c r="J142" i="1"/>
  <c r="J141" i="1"/>
  <c r="F142" i="1"/>
  <c r="F143" i="1"/>
  <c r="F144" i="1"/>
  <c r="F141" i="1"/>
  <c r="E142" i="1"/>
  <c r="E143" i="1"/>
  <c r="E144" i="1"/>
  <c r="E141" i="1"/>
  <c r="D142" i="1"/>
  <c r="D143" i="1"/>
  <c r="D144" i="1"/>
  <c r="D141" i="1"/>
  <c r="F117" i="1"/>
  <c r="F118" i="1"/>
  <c r="F119" i="1"/>
  <c r="F116" i="1"/>
  <c r="E117" i="1"/>
  <c r="E118" i="1"/>
  <c r="E119" i="1"/>
  <c r="E116" i="1"/>
  <c r="D117" i="1"/>
  <c r="D118" i="1"/>
  <c r="D119" i="1"/>
  <c r="D116" i="1"/>
  <c r="J73" i="1"/>
  <c r="J72" i="1"/>
  <c r="J71" i="1"/>
  <c r="F72" i="1"/>
  <c r="F73" i="1"/>
  <c r="F74" i="1"/>
  <c r="E72" i="1"/>
  <c r="E73" i="1"/>
  <c r="E74" i="1"/>
  <c r="F71" i="1"/>
  <c r="E71" i="1"/>
  <c r="D72" i="1"/>
  <c r="D73" i="1"/>
  <c r="D74" i="1"/>
  <c r="D71" i="1"/>
  <c r="J63" i="1"/>
  <c r="J62" i="1"/>
  <c r="J61" i="1"/>
  <c r="G325" i="1" l="1"/>
  <c r="G321" i="1"/>
  <c r="J320" i="1"/>
  <c r="J324" i="1" l="1"/>
  <c r="J297" i="1"/>
  <c r="J296" i="1"/>
  <c r="J298" i="1"/>
  <c r="F37" i="1" l="1"/>
  <c r="F38" i="1"/>
  <c r="F39" i="1"/>
  <c r="F36" i="1"/>
  <c r="E37" i="1"/>
  <c r="E38" i="1"/>
  <c r="E39" i="1"/>
  <c r="E36" i="1"/>
  <c r="D37" i="1"/>
  <c r="D38" i="1"/>
  <c r="D39" i="1"/>
  <c r="D36" i="1"/>
  <c r="G287" i="1" l="1"/>
  <c r="G276" i="1"/>
  <c r="E379" i="1" l="1"/>
  <c r="F379" i="1"/>
  <c r="E378" i="1"/>
  <c r="F378" i="1"/>
  <c r="E377" i="1"/>
  <c r="F377" i="1"/>
  <c r="E376" i="1"/>
  <c r="F376" i="1"/>
  <c r="D377" i="1"/>
  <c r="D378" i="1"/>
  <c r="D379" i="1"/>
  <c r="D376" i="1"/>
  <c r="G286" i="1"/>
  <c r="F285" i="1"/>
  <c r="E285" i="1"/>
  <c r="D285" i="1"/>
  <c r="G285" i="1" l="1"/>
  <c r="J280" i="1"/>
  <c r="J284" i="1" s="1"/>
  <c r="E214" i="1" l="1"/>
  <c r="F214" i="1"/>
  <c r="E213" i="1"/>
  <c r="F213" i="1"/>
  <c r="E212" i="1"/>
  <c r="E211" i="1"/>
  <c r="D214" i="1"/>
  <c r="D213" i="1"/>
  <c r="D212" i="1"/>
  <c r="D211" i="1"/>
  <c r="J60" i="1" l="1"/>
  <c r="J38" i="1"/>
  <c r="J37" i="1"/>
  <c r="J36" i="1"/>
  <c r="J35" i="1" l="1"/>
  <c r="J268" i="1"/>
  <c r="J267" i="1"/>
  <c r="J266" i="1"/>
  <c r="J253" i="1"/>
  <c r="J252" i="1"/>
  <c r="J251" i="1"/>
  <c r="G261" i="1"/>
  <c r="G256" i="1"/>
  <c r="J265" i="1" l="1"/>
  <c r="J250" i="1"/>
  <c r="J375" i="1"/>
  <c r="G381" i="1"/>
  <c r="G366" i="1" l="1"/>
  <c r="J335" i="1" l="1"/>
  <c r="G351" i="1"/>
  <c r="G346" i="1"/>
  <c r="J303" i="1" l="1"/>
  <c r="J302" i="1"/>
  <c r="J301" i="1"/>
  <c r="J213" i="1"/>
  <c r="J212" i="1"/>
  <c r="J211" i="1"/>
  <c r="F212" i="1"/>
  <c r="F211" i="1"/>
  <c r="J295" i="1" l="1"/>
  <c r="J210" i="1"/>
  <c r="J300" i="1"/>
  <c r="J235" i="1"/>
  <c r="J195" i="1" l="1"/>
  <c r="J180" i="1"/>
  <c r="J150" i="1" l="1"/>
  <c r="J118" i="1"/>
  <c r="J117" i="1"/>
  <c r="J116" i="1"/>
  <c r="J140" i="1" l="1"/>
  <c r="J115" i="1"/>
  <c r="J70" i="1" l="1"/>
  <c r="J74" i="1" s="1"/>
  <c r="D29" i="1" l="1"/>
  <c r="D28" i="1"/>
  <c r="D27" i="1"/>
  <c r="F29" i="1"/>
  <c r="E29" i="1"/>
  <c r="F28" i="1"/>
  <c r="E28" i="1"/>
  <c r="F27" i="1"/>
  <c r="E27" i="1"/>
  <c r="F26" i="1"/>
  <c r="E26" i="1"/>
  <c r="D26" i="1"/>
  <c r="F386" i="1"/>
  <c r="E386" i="1"/>
  <c r="F389" i="1"/>
  <c r="E389" i="1"/>
  <c r="D389" i="1"/>
  <c r="F388" i="1"/>
  <c r="E388" i="1"/>
  <c r="D388" i="1"/>
  <c r="F387" i="1"/>
  <c r="E387" i="1"/>
  <c r="D387" i="1"/>
  <c r="D386" i="1"/>
  <c r="D19" i="1"/>
  <c r="D18" i="1"/>
  <c r="D17" i="1"/>
  <c r="F19" i="1"/>
  <c r="E19" i="1"/>
  <c r="F18" i="1"/>
  <c r="E18" i="1"/>
  <c r="F17" i="1"/>
  <c r="E17" i="1"/>
  <c r="F16" i="1"/>
  <c r="E16" i="1"/>
  <c r="D304" i="1"/>
  <c r="D299" i="1" s="1"/>
  <c r="D303" i="1"/>
  <c r="D298" i="1" s="1"/>
  <c r="D302" i="1"/>
  <c r="D297" i="1" s="1"/>
  <c r="F304" i="1"/>
  <c r="F299" i="1" s="1"/>
  <c r="E304" i="1"/>
  <c r="E299" i="1" s="1"/>
  <c r="F303" i="1"/>
  <c r="F298" i="1" s="1"/>
  <c r="E303" i="1"/>
  <c r="E298" i="1" s="1"/>
  <c r="F302" i="1"/>
  <c r="F297" i="1" s="1"/>
  <c r="E302" i="1"/>
  <c r="E297" i="1" s="1"/>
  <c r="F301" i="1"/>
  <c r="F296" i="1" s="1"/>
  <c r="E301" i="1"/>
  <c r="E296" i="1" s="1"/>
  <c r="D301" i="1"/>
  <c r="D239" i="1"/>
  <c r="D238" i="1"/>
  <c r="D237" i="1"/>
  <c r="F239" i="1"/>
  <c r="E239" i="1"/>
  <c r="F238" i="1"/>
  <c r="E238" i="1"/>
  <c r="F237" i="1"/>
  <c r="E237" i="1"/>
  <c r="F236" i="1"/>
  <c r="E236" i="1"/>
  <c r="D199" i="1"/>
  <c r="D198" i="1"/>
  <c r="D197" i="1"/>
  <c r="F199" i="1"/>
  <c r="E199" i="1"/>
  <c r="F198" i="1"/>
  <c r="E198" i="1"/>
  <c r="F197" i="1"/>
  <c r="E197" i="1"/>
  <c r="F196" i="1"/>
  <c r="E196" i="1"/>
  <c r="D184" i="1"/>
  <c r="D183" i="1"/>
  <c r="D182" i="1"/>
  <c r="F184" i="1"/>
  <c r="E184" i="1"/>
  <c r="F183" i="1"/>
  <c r="E183" i="1"/>
  <c r="F182" i="1"/>
  <c r="E182" i="1"/>
  <c r="F181" i="1"/>
  <c r="E181" i="1"/>
  <c r="D64" i="1"/>
  <c r="D63" i="1"/>
  <c r="D33" i="1" s="1"/>
  <c r="D62" i="1"/>
  <c r="D32" i="1" s="1"/>
  <c r="F64" i="1"/>
  <c r="F34" i="1" s="1"/>
  <c r="E64" i="1"/>
  <c r="F63" i="1"/>
  <c r="F33" i="1" s="1"/>
  <c r="E63" i="1"/>
  <c r="E33" i="1" s="1"/>
  <c r="F62" i="1"/>
  <c r="F32" i="1" s="1"/>
  <c r="E62" i="1"/>
  <c r="E32" i="1" s="1"/>
  <c r="F61" i="1"/>
  <c r="F31" i="1" s="1"/>
  <c r="E61" i="1"/>
  <c r="E31" i="1" s="1"/>
  <c r="D61" i="1"/>
  <c r="D31" i="1" s="1"/>
  <c r="F40" i="1"/>
  <c r="E40" i="1"/>
  <c r="D40" i="1"/>
  <c r="F45" i="1"/>
  <c r="E45" i="1"/>
  <c r="D45" i="1"/>
  <c r="F50" i="1"/>
  <c r="E50" i="1"/>
  <c r="D50" i="1"/>
  <c r="F55" i="1"/>
  <c r="E55" i="1"/>
  <c r="D55" i="1"/>
  <c r="F65" i="1"/>
  <c r="E65" i="1"/>
  <c r="D65" i="1"/>
  <c r="F75" i="1"/>
  <c r="E75" i="1"/>
  <c r="D75" i="1"/>
  <c r="F80" i="1"/>
  <c r="E80" i="1"/>
  <c r="D80" i="1"/>
  <c r="F120" i="1"/>
  <c r="E120" i="1"/>
  <c r="D120" i="1"/>
  <c r="F125" i="1"/>
  <c r="E125" i="1"/>
  <c r="D125" i="1"/>
  <c r="F130" i="1"/>
  <c r="E130" i="1"/>
  <c r="D130" i="1"/>
  <c r="F135" i="1"/>
  <c r="E135" i="1"/>
  <c r="D135" i="1"/>
  <c r="F145" i="1"/>
  <c r="E145" i="1"/>
  <c r="D145" i="1"/>
  <c r="F155" i="1"/>
  <c r="E155" i="1"/>
  <c r="D155" i="1"/>
  <c r="F160" i="1"/>
  <c r="E160" i="1"/>
  <c r="D160" i="1"/>
  <c r="F165" i="1"/>
  <c r="E165" i="1"/>
  <c r="D165" i="1"/>
  <c r="F170" i="1"/>
  <c r="E170" i="1"/>
  <c r="D170" i="1"/>
  <c r="F185" i="1"/>
  <c r="E185" i="1"/>
  <c r="D185" i="1"/>
  <c r="F190" i="1"/>
  <c r="E190" i="1"/>
  <c r="D190" i="1"/>
  <c r="F200" i="1"/>
  <c r="E200" i="1"/>
  <c r="D200" i="1"/>
  <c r="F205" i="1"/>
  <c r="E205" i="1"/>
  <c r="D205" i="1"/>
  <c r="F215" i="1"/>
  <c r="E215" i="1"/>
  <c r="D215" i="1"/>
  <c r="F220" i="1"/>
  <c r="E220" i="1"/>
  <c r="D220" i="1"/>
  <c r="F225" i="1"/>
  <c r="E225" i="1"/>
  <c r="D225" i="1"/>
  <c r="F230" i="1"/>
  <c r="E230" i="1"/>
  <c r="D230" i="1"/>
  <c r="F240" i="1"/>
  <c r="E240" i="1"/>
  <c r="D240" i="1"/>
  <c r="F255" i="1"/>
  <c r="E255" i="1"/>
  <c r="D255" i="1"/>
  <c r="F260" i="1"/>
  <c r="E260" i="1"/>
  <c r="D260" i="1"/>
  <c r="F270" i="1"/>
  <c r="E270" i="1"/>
  <c r="D270" i="1"/>
  <c r="F275" i="1"/>
  <c r="E275" i="1"/>
  <c r="D275" i="1"/>
  <c r="F305" i="1"/>
  <c r="E305" i="1"/>
  <c r="D305" i="1"/>
  <c r="F310" i="1"/>
  <c r="E310" i="1"/>
  <c r="D310" i="1"/>
  <c r="F315" i="1"/>
  <c r="E315" i="1"/>
  <c r="D315" i="1"/>
  <c r="F320" i="1"/>
  <c r="E320" i="1"/>
  <c r="D320" i="1"/>
  <c r="F340" i="1"/>
  <c r="E340" i="1"/>
  <c r="D340" i="1"/>
  <c r="F345" i="1"/>
  <c r="E345" i="1"/>
  <c r="D345" i="1"/>
  <c r="F350" i="1"/>
  <c r="E350" i="1"/>
  <c r="D350" i="1"/>
  <c r="F355" i="1"/>
  <c r="E355" i="1"/>
  <c r="D355" i="1"/>
  <c r="F360" i="1"/>
  <c r="E360" i="1"/>
  <c r="D360" i="1"/>
  <c r="F365" i="1"/>
  <c r="E365" i="1"/>
  <c r="D365" i="1"/>
  <c r="F380" i="1"/>
  <c r="E380" i="1"/>
  <c r="D380" i="1"/>
  <c r="F390" i="1"/>
  <c r="E390" i="1"/>
  <c r="D390" i="1"/>
  <c r="G320" i="1" l="1"/>
  <c r="E34" i="1"/>
  <c r="D34" i="1"/>
  <c r="E60" i="1"/>
  <c r="E70" i="1"/>
  <c r="F25" i="1"/>
  <c r="G190" i="1"/>
  <c r="G65" i="1"/>
  <c r="F15" i="1"/>
  <c r="E15" i="1"/>
  <c r="E25" i="1"/>
  <c r="G380" i="1"/>
  <c r="G40" i="1"/>
  <c r="G345" i="1"/>
  <c r="G270" i="1"/>
  <c r="E140" i="1"/>
  <c r="E250" i="1"/>
  <c r="F295" i="1"/>
  <c r="G350" i="1"/>
  <c r="D335" i="1"/>
  <c r="D248" i="1"/>
  <c r="D23" i="1" s="1"/>
  <c r="G145" i="1"/>
  <c r="G125" i="1"/>
  <c r="G80" i="1"/>
  <c r="G45" i="1"/>
  <c r="D70" i="1"/>
  <c r="E195" i="1"/>
  <c r="F235" i="1"/>
  <c r="E247" i="1"/>
  <c r="E22" i="1" s="1"/>
  <c r="E249" i="1"/>
  <c r="E24" i="1" s="1"/>
  <c r="D249" i="1"/>
  <c r="D24" i="1" s="1"/>
  <c r="F265" i="1"/>
  <c r="E331" i="1"/>
  <c r="E333" i="1"/>
  <c r="D332" i="1"/>
  <c r="F385" i="1"/>
  <c r="F246" i="1"/>
  <c r="F21" i="1" s="1"/>
  <c r="F248" i="1"/>
  <c r="F23" i="1" s="1"/>
  <c r="G305" i="1"/>
  <c r="G260" i="1"/>
  <c r="G230" i="1"/>
  <c r="G160" i="1"/>
  <c r="E115" i="1"/>
  <c r="E113" i="1"/>
  <c r="D112" i="1"/>
  <c r="D150" i="1"/>
  <c r="E180" i="1"/>
  <c r="F250" i="1"/>
  <c r="E265" i="1"/>
  <c r="E248" i="1"/>
  <c r="E23" i="1" s="1"/>
  <c r="D247" i="1"/>
  <c r="D22" i="1" s="1"/>
  <c r="G275" i="1"/>
  <c r="G240" i="1"/>
  <c r="G200" i="1"/>
  <c r="F332" i="1"/>
  <c r="F334" i="1"/>
  <c r="D385" i="1"/>
  <c r="G225" i="1"/>
  <c r="G205" i="1"/>
  <c r="F331" i="1"/>
  <c r="F333" i="1"/>
  <c r="D333" i="1"/>
  <c r="F112" i="1"/>
  <c r="F12" i="1" s="1"/>
  <c r="F114" i="1"/>
  <c r="E112" i="1"/>
  <c r="E12" i="1" s="1"/>
  <c r="E114" i="1"/>
  <c r="D114" i="1"/>
  <c r="D210" i="1"/>
  <c r="F113" i="1"/>
  <c r="D113" i="1"/>
  <c r="F249" i="1"/>
  <c r="F24" i="1" s="1"/>
  <c r="D280" i="1"/>
  <c r="D300" i="1"/>
  <c r="E332" i="1"/>
  <c r="E334" i="1"/>
  <c r="D334" i="1"/>
  <c r="G355" i="1"/>
  <c r="G215" i="1"/>
  <c r="G165" i="1"/>
  <c r="G130" i="1"/>
  <c r="G50" i="1"/>
  <c r="E35" i="1"/>
  <c r="F60" i="1"/>
  <c r="F375" i="1"/>
  <c r="F111" i="1"/>
  <c r="F11" i="1" s="1"/>
  <c r="F247" i="1"/>
  <c r="E295" i="1"/>
  <c r="E246" i="1"/>
  <c r="E21" i="1" s="1"/>
  <c r="G365" i="1"/>
  <c r="G310" i="1"/>
  <c r="G360" i="1"/>
  <c r="G340" i="1"/>
  <c r="G315" i="1"/>
  <c r="G255" i="1"/>
  <c r="G220" i="1"/>
  <c r="G185" i="1"/>
  <c r="G170" i="1"/>
  <c r="G155" i="1"/>
  <c r="G135" i="1"/>
  <c r="G120" i="1"/>
  <c r="G75" i="1"/>
  <c r="G55" i="1"/>
  <c r="F140" i="1"/>
  <c r="F195" i="1"/>
  <c r="E235" i="1"/>
  <c r="E111" i="1"/>
  <c r="E11" i="1" s="1"/>
  <c r="E375" i="1"/>
  <c r="E385" i="1"/>
  <c r="E335" i="1"/>
  <c r="F335" i="1"/>
  <c r="E300" i="1"/>
  <c r="F300" i="1"/>
  <c r="F280" i="1"/>
  <c r="E280" i="1"/>
  <c r="F210" i="1"/>
  <c r="E210" i="1"/>
  <c r="F150" i="1"/>
  <c r="E150" i="1"/>
  <c r="F180" i="1"/>
  <c r="D140" i="1"/>
  <c r="F115" i="1"/>
  <c r="F70" i="1"/>
  <c r="D60" i="1"/>
  <c r="F35" i="1"/>
  <c r="F22" i="1" l="1"/>
  <c r="F20" i="1" s="1"/>
  <c r="G247" i="1"/>
  <c r="E10" i="1"/>
  <c r="F10" i="1"/>
  <c r="G335" i="1"/>
  <c r="E9" i="1"/>
  <c r="D9" i="1"/>
  <c r="D8" i="1"/>
  <c r="E7" i="1"/>
  <c r="F30" i="1"/>
  <c r="F8" i="1"/>
  <c r="F7" i="1"/>
  <c r="F6" i="1"/>
  <c r="F9" i="1"/>
  <c r="D7" i="1"/>
  <c r="G60" i="1"/>
  <c r="G150" i="1"/>
  <c r="G385" i="1"/>
  <c r="E8" i="1"/>
  <c r="E6" i="1"/>
  <c r="G70" i="1"/>
  <c r="E330" i="1"/>
  <c r="E245" i="1"/>
  <c r="E20" i="1"/>
  <c r="F330" i="1"/>
  <c r="G140" i="1"/>
  <c r="G300" i="1"/>
  <c r="E110" i="1"/>
  <c r="F245" i="1"/>
  <c r="G210" i="1"/>
  <c r="F110" i="1"/>
  <c r="E30" i="1"/>
  <c r="F5" i="1" l="1"/>
  <c r="E5" i="1"/>
  <c r="G171" i="1" l="1"/>
  <c r="G391" i="1"/>
  <c r="G390" i="1"/>
  <c r="G386" i="1"/>
  <c r="J385" i="1"/>
  <c r="J389" i="1" s="1"/>
  <c r="J379" i="1"/>
  <c r="G361" i="1"/>
  <c r="G341" i="1"/>
  <c r="J339" i="1"/>
  <c r="G336" i="1"/>
  <c r="J333" i="1"/>
  <c r="J332" i="1"/>
  <c r="J331" i="1"/>
  <c r="G316" i="1"/>
  <c r="G311" i="1"/>
  <c r="G306" i="1"/>
  <c r="J304" i="1"/>
  <c r="G301" i="1"/>
  <c r="J299" i="1"/>
  <c r="J269" i="1"/>
  <c r="J254" i="1"/>
  <c r="G242" i="1"/>
  <c r="G241" i="1"/>
  <c r="J239" i="1"/>
  <c r="G239" i="1"/>
  <c r="G238" i="1"/>
  <c r="D236" i="1"/>
  <c r="G232" i="1"/>
  <c r="G231" i="1"/>
  <c r="G226" i="1"/>
  <c r="G221" i="1"/>
  <c r="G216" i="1"/>
  <c r="J214" i="1"/>
  <c r="G212" i="1"/>
  <c r="G207" i="1"/>
  <c r="G206" i="1"/>
  <c r="G202" i="1"/>
  <c r="G201" i="1"/>
  <c r="J199" i="1"/>
  <c r="G197" i="1"/>
  <c r="D196" i="1"/>
  <c r="G191" i="1"/>
  <c r="G186" i="1"/>
  <c r="J184" i="1"/>
  <c r="D181" i="1"/>
  <c r="G166" i="1"/>
  <c r="G164" i="1"/>
  <c r="G162" i="1"/>
  <c r="G161" i="1"/>
  <c r="G156" i="1"/>
  <c r="J154" i="1"/>
  <c r="G154" i="1"/>
  <c r="G152" i="1"/>
  <c r="G146" i="1"/>
  <c r="J144" i="1"/>
  <c r="G141" i="1"/>
  <c r="G136" i="1"/>
  <c r="G131" i="1"/>
  <c r="G126" i="1"/>
  <c r="G121" i="1"/>
  <c r="J119" i="1"/>
  <c r="J113" i="1"/>
  <c r="J112" i="1"/>
  <c r="J111" i="1"/>
  <c r="G81" i="1"/>
  <c r="G76" i="1"/>
  <c r="G71" i="1"/>
  <c r="J15" i="1"/>
  <c r="J19" i="1" s="1"/>
  <c r="J25" i="1"/>
  <c r="J29" i="1" s="1"/>
  <c r="G66" i="1"/>
  <c r="J64" i="1"/>
  <c r="G61" i="1"/>
  <c r="G56" i="1"/>
  <c r="G46" i="1"/>
  <c r="G41" i="1"/>
  <c r="J39" i="1"/>
  <c r="G14" i="1"/>
  <c r="G12" i="1"/>
  <c r="G7" i="1"/>
  <c r="J33" i="1" l="1"/>
  <c r="J32" i="1"/>
  <c r="J31" i="1"/>
  <c r="D180" i="1"/>
  <c r="G180" i="1" s="1"/>
  <c r="D375" i="1"/>
  <c r="G375" i="1" s="1"/>
  <c r="D16" i="1"/>
  <c r="D15" i="1" s="1"/>
  <c r="G15" i="1" s="1"/>
  <c r="G266" i="1"/>
  <c r="D265" i="1"/>
  <c r="G265" i="1" s="1"/>
  <c r="G196" i="1"/>
  <c r="D195" i="1"/>
  <c r="G195" i="1" s="1"/>
  <c r="D35" i="1"/>
  <c r="G35" i="1" s="1"/>
  <c r="G236" i="1"/>
  <c r="D235" i="1"/>
  <c r="G235" i="1" s="1"/>
  <c r="D250" i="1"/>
  <c r="G250" i="1" s="1"/>
  <c r="D246" i="1"/>
  <c r="D21" i="1" s="1"/>
  <c r="G21" i="1" s="1"/>
  <c r="G116" i="1"/>
  <c r="D115" i="1"/>
  <c r="G115" i="1" s="1"/>
  <c r="D25" i="1"/>
  <c r="G25" i="1" s="1"/>
  <c r="D331" i="1"/>
  <c r="D296" i="1"/>
  <c r="D295" i="1" s="1"/>
  <c r="G295" i="1" s="1"/>
  <c r="J330" i="1"/>
  <c r="J334" i="1" s="1"/>
  <c r="G376" i="1"/>
  <c r="G251" i="1"/>
  <c r="J110" i="1"/>
  <c r="J114" i="1" s="1"/>
  <c r="G114" i="1"/>
  <c r="G211" i="1"/>
  <c r="D111" i="1"/>
  <c r="G151" i="1"/>
  <c r="G181" i="1"/>
  <c r="G237" i="1"/>
  <c r="G26" i="1"/>
  <c r="G36" i="1"/>
  <c r="J245" i="1" l="1"/>
  <c r="J30" i="1"/>
  <c r="J34" i="1" s="1"/>
  <c r="G16" i="1"/>
  <c r="D6" i="1"/>
  <c r="D20" i="1"/>
  <c r="G20" i="1" s="1"/>
  <c r="D30" i="1"/>
  <c r="G30" i="1" s="1"/>
  <c r="G31" i="1"/>
  <c r="G331" i="1"/>
  <c r="D330" i="1"/>
  <c r="G330" i="1" s="1"/>
  <c r="D245" i="1"/>
  <c r="G245" i="1" s="1"/>
  <c r="G112" i="1"/>
  <c r="D110" i="1"/>
  <c r="G110" i="1" s="1"/>
  <c r="G296" i="1"/>
  <c r="G246" i="1"/>
  <c r="G111" i="1"/>
  <c r="J249" i="1" l="1"/>
  <c r="J11" i="1" s="1"/>
  <c r="G11" i="1"/>
  <c r="D10" i="1"/>
  <c r="G10" i="1" s="1"/>
  <c r="J21" i="1"/>
  <c r="J6" i="1" s="1"/>
  <c r="J13" i="1"/>
  <c r="J22" i="1"/>
  <c r="J12" i="1"/>
  <c r="J23" i="1"/>
  <c r="G6" i="1"/>
  <c r="D5" i="1"/>
  <c r="G5" i="1" s="1"/>
  <c r="J7" i="1" l="1"/>
  <c r="J8" i="1"/>
  <c r="J20" i="1"/>
  <c r="J24" i="1" s="1"/>
  <c r="J10" i="1"/>
  <c r="J14" i="1" s="1"/>
  <c r="J5" i="1" l="1"/>
  <c r="J9" i="1" s="1"/>
</calcChain>
</file>

<file path=xl/sharedStrings.xml><?xml version="1.0" encoding="utf-8"?>
<sst xmlns="http://schemas.openxmlformats.org/spreadsheetml/2006/main" count="1007" uniqueCount="351">
  <si>
    <t xml:space="preserve"> № п/п</t>
  </si>
  <si>
    <t>Государственная программа, подпрограмма, основное мероприятие, проект, мероприятие</t>
  </si>
  <si>
    <t xml:space="preserve">Государственная программа Мурманской области "Экономический потенциал"
</t>
  </si>
  <si>
    <t>Министерство развития Арктики и экономики Мурманской области</t>
  </si>
  <si>
    <t>Комитет по тарифному регулированию Мурманской области</t>
  </si>
  <si>
    <t>Комитет по туризму Мурманской области</t>
  </si>
  <si>
    <t>Комитет по конкурентной политике Мурманской области</t>
  </si>
  <si>
    <t>1.</t>
  </si>
  <si>
    <t>Подпрограмма 1. Создание условий для привлечения инвестиций, развития и модернизации промышленного комплекса, повышения конкурентоспособности производства (деятельности)</t>
  </si>
  <si>
    <t>ОМ 1.1.</t>
  </si>
  <si>
    <t>Основное мероприятие 1. Поддержка инвестиционной деятельности, сопровождение инвестиционных проектов, информирование бизнес-сообщества об инвестиционном потенциале территории региона</t>
  </si>
  <si>
    <t>1.1.1.</t>
  </si>
  <si>
    <t>Реализация функции "одного окна" АО "Корпорация развития Мурманской области"</t>
  </si>
  <si>
    <t>1.1.2.</t>
  </si>
  <si>
    <t>Проведение и участие в форумах, семинарах, круглых столах, программах повышения квалификации, конференциях, рабочих встречах по вопросам привлечения инвестиций, улучшения инвестиционного и предпринимательского климата</t>
  </si>
  <si>
    <t>1.1.3.</t>
  </si>
  <si>
    <t>Проведение мониторинга состояния конкурентной среды на рынках товаров, работ, услуг Мурманской области</t>
  </si>
  <si>
    <t>1.1.4.</t>
  </si>
  <si>
    <t>Стимулирование органов местного самоуправления к повышению инвестиционной привлекательности территории муниципального образования</t>
  </si>
  <si>
    <t>ОМ 1.2.</t>
  </si>
  <si>
    <t>1.2.1.</t>
  </si>
  <si>
    <t>П 1.1.</t>
  </si>
  <si>
    <t>Реализация регионального проекта "Адресная поддержка повышения производительности труда на предприятиях"</t>
  </si>
  <si>
    <t>П 1.1.1.</t>
  </si>
  <si>
    <t>Предоставление субсидии АНО "Арктический центр компетенций" на финансовое обеспечение деятельности по реализации регионального проекта "Адресная поддержка повышения производительности труда на предприятиях"</t>
  </si>
  <si>
    <t>П 1.2.</t>
  </si>
  <si>
    <t>Региональный проект "Системные меры по повышению производительности труда"</t>
  </si>
  <si>
    <t>2.</t>
  </si>
  <si>
    <t>Подпрограмма 2. Поддержка малого и среднего предпринимательства</t>
  </si>
  <si>
    <t>ОМ 2.1.</t>
  </si>
  <si>
    <t>Основное мероприятие 1. Оказание финансовой поддержки субъектам малого и среднего предпринимательства</t>
  </si>
  <si>
    <t>2.1.1.</t>
  </si>
  <si>
    <t>Предоставление субсидий субъектам малого и среднего предпринимательства на возмещение затрат, связанных с кредитно-лизинговыми обязательствами</t>
  </si>
  <si>
    <t>2.1.2.</t>
  </si>
  <si>
    <t>Предоставление субсидий субъектам предпринимательства, осуществляющим общественно-значимую деятельность</t>
  </si>
  <si>
    <t>2.1.4.</t>
  </si>
  <si>
    <t>Предоставление Губернаторского стартапа на поддержку предпринимательских инициатив</t>
  </si>
  <si>
    <t>2.1.5.</t>
  </si>
  <si>
    <t>Предоставление грантов для действующих предпринимателей на приобретение франшизы</t>
  </si>
  <si>
    <t>ОМ 2.2.</t>
  </si>
  <si>
    <t>Основное мероприятие 2. Создание и развитие объектов инфраструктуры поддержки малого и среднего предпринимательства</t>
  </si>
  <si>
    <t>ОМ 2.3.</t>
  </si>
  <si>
    <t>Основное мероприятие 3. Оказание информационной, консультационной поддержки субъектам малого и среднего предпринимательства, а также поддержки в области подготовки, переподготовки и повышения квалификации кадров субъектов малого и среднего предпринимательства</t>
  </si>
  <si>
    <t>2.3.1.</t>
  </si>
  <si>
    <t xml:space="preserve">Организация и проведение регионального конкурса проектов среди некоммерческих организаций, выражающих интересы предпринимателей, иных организаций - инициаторов международных, межрегиональных и межмуниципальных проектов в сфере развития предпринимательства </t>
  </si>
  <si>
    <t xml:space="preserve">Подготовка управленческих кадров для организаций народного хозяйства Российской Федерации </t>
  </si>
  <si>
    <t>2.3.7.</t>
  </si>
  <si>
    <t>2.3.8.</t>
  </si>
  <si>
    <t xml:space="preserve">Имущественный взнос в организацию инфраструктуры поддержки для предоставления инновационных ваучеров субъектам малого и среднего предпринимательства </t>
  </si>
  <si>
    <t>2.3.9.</t>
  </si>
  <si>
    <t>Организация и проведение мероприятий Центром поддержки предпринимательства Мурманской области  по вопросам предпринимательской деятельности, в том числе проведение исследований  по проблемам и перспективам развития предпринимательства и инноваций,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t>
  </si>
  <si>
    <t>ОМ 2.4.</t>
  </si>
  <si>
    <t>Основное мероприятие 4. Поддержка начинающих предпринимателей, в том числе путем предоставления в аренду нежилых помещений и оказания услуг бизнес-инкубирования</t>
  </si>
  <si>
    <t>2.4.1.</t>
  </si>
  <si>
    <t>Субсидия на финансовое обеспечение выполнения государственного задания</t>
  </si>
  <si>
    <t>2.4.2.</t>
  </si>
  <si>
    <t>Субсидия на компенсацию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</si>
  <si>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П 2.1.</t>
  </si>
  <si>
    <t>Региональный проект "Создание условий для лёгкого старта и комфортного ведения бизнеса"</t>
  </si>
  <si>
    <t>П 2.1.1.</t>
  </si>
  <si>
    <t>Предоставление комплекса услуг организаций инфраструктуры поддержки, направленных на вовлечение в предпринимательскую деятельность</t>
  </si>
  <si>
    <t>П 2.1.2.</t>
  </si>
  <si>
    <t>Предоставление финансовой поддержки в виде грантов субъектам малого и среднего предпринимательства, включенным в реестр социальных предприятий, и субъектам малого и среднего предпринимательства, созданным физическими лицами в возрасте до 25 лет включительно</t>
  </si>
  <si>
    <t>П 2.2.</t>
  </si>
  <si>
    <t>Региональный проект "Акселерация субъектов малого и среднего предпринимательства"</t>
  </si>
  <si>
    <t>П 2.2.2.</t>
  </si>
  <si>
    <t>Развитие Центра "Мой бизнес"</t>
  </si>
  <si>
    <t>П 2.2.3.</t>
  </si>
  <si>
    <t>Развитие ЦПП и осуществление им деятельности по поддержке субъектов малого и среднего предпринимательства</t>
  </si>
  <si>
    <t>П 2.2.4.</t>
  </si>
  <si>
    <t>П 2.2.5.</t>
  </si>
  <si>
    <t>Обеспечение деятельности Центра поддержки экспорта</t>
  </si>
  <si>
    <t>П 2.3.</t>
  </si>
  <si>
    <t>Региональный проект "Создание благоприятных условий для осуществления деятельности самозанятыми гражданами"</t>
  </si>
  <si>
    <t>П. 2.3.1</t>
  </si>
  <si>
    <t>Предоставление комплекса услуг организациями инфраструктуры поддержки самозанятым гражданам</t>
  </si>
  <si>
    <t>3.</t>
  </si>
  <si>
    <t xml:space="preserve">Подпрограмма 3. Развитие туризма </t>
  </si>
  <si>
    <t>ОМ 3.1.</t>
  </si>
  <si>
    <t>Основное мероприятие 1. Продвижение Мурманской области как привлекательного для туристов региона</t>
  </si>
  <si>
    <t>3.1.2.</t>
  </si>
  <si>
    <t>Функционирование АНО "Туристский информационный центр Мурманской области"</t>
  </si>
  <si>
    <t>ОМ 3.2.</t>
  </si>
  <si>
    <t>Основное мероприятие 2. Государственная поддержка субъектов туриндустрии</t>
  </si>
  <si>
    <t>3.2.1.</t>
  </si>
  <si>
    <t xml:space="preserve">Внедрение системы навигации и ориентирующей информации для туристов на территории Мурманской области </t>
  </si>
  <si>
    <t>3.2.2.</t>
  </si>
  <si>
    <t>Предоставление субсидий субъектам туриндустрии Мурманской области, осуществляющим деятельность в сфере развития внутреннего и въездного туризма</t>
  </si>
  <si>
    <t>П. 3.1</t>
  </si>
  <si>
    <t>4.</t>
  </si>
  <si>
    <t>Подпрограмма 4 "Развитие международных и внешнеэкономических связей, приграничного, межрегионального сотрудничества"</t>
  </si>
  <si>
    <t>ОМ 4.1.</t>
  </si>
  <si>
    <t>Основное мероприятие 1. Содействие в подготовке и проведении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</si>
  <si>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4.1.1.</t>
  </si>
  <si>
    <t>Организация и проведение международных и межрегиональных мероприятий в сфере развития международных, внешнеэкономических связей и межрегионального сотрудничества</t>
  </si>
  <si>
    <t>4.1.2.</t>
  </si>
  <si>
    <t>Изготовление имиджевой презентационной, полиграфической и аудиовизуальной продукции  по вопросам, связанным с развитием международных, внешнеэкономических связей, межрегионального сотрудничества, экспортного потенциала региона</t>
  </si>
  <si>
    <t>4.1.3.</t>
  </si>
  <si>
    <t>П 4.1.</t>
  </si>
  <si>
    <t>Региональный проект "Системные меры развития международной кооперации и экспорта"</t>
  </si>
  <si>
    <t>5.</t>
  </si>
  <si>
    <t>Подпрограмма 5. Обеспечение реализации государственной программы</t>
  </si>
  <si>
    <t>ОМ 5.1.</t>
  </si>
  <si>
    <t>Основное мероприятие 1. Обеспечение реализации государственных функций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</si>
  <si>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5.1.1.</t>
  </si>
  <si>
    <t>Обеспечение реализации государственных функций Министерства развития Арктики и экономики Мурманской области</t>
  </si>
  <si>
    <t>5.1.2.</t>
  </si>
  <si>
    <t>Предоставление субсидии Арктическому центру компетенций на финансовое обеспечение затрат, связанных с осуществлением уставной деятельности</t>
  </si>
  <si>
    <t>5.1.3.</t>
  </si>
  <si>
    <t>5.1.4.</t>
  </si>
  <si>
    <t>Предоставление грантов муниципальным образованиям Мурманской области в целях содействия достижению и (или) поощрения достижения наилучших значений показателей деятельности органов местного самоуправления</t>
  </si>
  <si>
    <t>5.1.5.</t>
  </si>
  <si>
    <t xml:space="preserve">Предоставление субвенций на исполнение органами местного самоуправления муниципальных образований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</si>
  <si>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5.1.8.</t>
  </si>
  <si>
    <t>Предоставление субсидии некоммерческим организациям на осуществление деятельности Ресурсного центра СО НКО</t>
  </si>
  <si>
    <t>ОМ 5.3.</t>
  </si>
  <si>
    <t>Основное мероприятие 3. Обеспечение реализации функций в сфере тарифного регулирования на территории Мурманской области</t>
  </si>
  <si>
    <t>5.3.1.</t>
  </si>
  <si>
    <t>Обеспечение реализации функций в сфере государственного регулирования цен (тарифов) на территории МО</t>
  </si>
  <si>
    <t>ОМ 5.4.</t>
  </si>
  <si>
    <t>Основное мероприятие 4. Обеспечение реализации государственных функций в сфере туризма</t>
  </si>
  <si>
    <t>5.4.1.</t>
  </si>
  <si>
    <t>Обеспечение реализации государственных функций Комитета по туризму Мурманской области</t>
  </si>
  <si>
    <t>Объемы и источники финансирования (тыс. руб.)</t>
  </si>
  <si>
    <t>Степень освоения средств</t>
  </si>
  <si>
    <t xml:space="preserve"> Результаты выполнения мероприятий </t>
  </si>
  <si>
    <t>Соисполнители, участники, исполнители</t>
  </si>
  <si>
    <t>Причины низкой степени освоения средств, невыполнения мероприятий</t>
  </si>
  <si>
    <t>Код ГРБС</t>
  </si>
  <si>
    <t>Источник</t>
  </si>
  <si>
    <t>Запланировано на отчетный год</t>
  </si>
  <si>
    <t>Кассовое исполнение ГРБС</t>
  </si>
  <si>
    <t>Фактическое исполнение</t>
  </si>
  <si>
    <t>Ожидаемые результаты реализации (краткая характеристика) мероприятий</t>
  </si>
  <si>
    <t>Фактические результаты реализации (краткая характеристика) мероприятий</t>
  </si>
  <si>
    <t>Выполнение (да/нет/ частично)</t>
  </si>
  <si>
    <t>Всего</t>
  </si>
  <si>
    <t>ОБ</t>
  </si>
  <si>
    <t>Выполнено в полном объеме</t>
  </si>
  <si>
    <t>ФБ</t>
  </si>
  <si>
    <t>Выполнено частично</t>
  </si>
  <si>
    <t>МБ</t>
  </si>
  <si>
    <t>Не выполнено</t>
  </si>
  <si>
    <t>ВБС</t>
  </si>
  <si>
    <t>Степень выполнения мероприятий</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</si>
  <si>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АО "Корпорация развития Мурманской области"</t>
  </si>
  <si>
    <t xml:space="preserve">Министерство развития Арктики и экономики Мурманской области, Министерство имущественных Мурманской области </t>
  </si>
  <si>
    <t>Проведение ежегодного мониторинга состояния конкурентной среды на рынках товаров, работ, услуг Мурманской области</t>
  </si>
  <si>
    <t>Обеспечение проведения мероприятий в интересах лидеров рейтинга органов местного самоуправления по содействию развитию конкуренции и обеспечению благоприятного инвестиционного климата, участие сотрудников органов местного самоуправления в выездных мероприятиях, не менее 3 органов местного самоуправления в год</t>
  </si>
  <si>
    <t>1. Предоставление государственной поддержки не менее 7 субъектам социального предпринимательства в год.
2. Сохранение не менее 55 рабочих мест в год</t>
  </si>
  <si>
    <t>Министерство развития Арктики и экономики Мурманской области, ГОБУ МРИБИ</t>
  </si>
  <si>
    <t>Ежегодное финансирование не менее 1 проекта</t>
  </si>
  <si>
    <t>Министерство развития Арктики и экономики Мурманской области, предприятия региона - участники федеральной программы по подготовке управленческих кадров для организаций народного хозяйства Российской Федерации</t>
  </si>
  <si>
    <t xml:space="preserve">Обеспечение предоставления ГОБУ МРИБИ консультационных и методических услуг субъектам малого и среднего предпринимательства </t>
  </si>
  <si>
    <t>Обеспечение своевременной оплаты расходов, связанных с оплатой проезда и провоза багажа</t>
  </si>
  <si>
    <t>Количество организаций инфраструктуры поддержки малого и среднего предпринимательства, задействованных в "цепочках" услуг Центра "Мой бизнес", не менее 5 ежегодно</t>
  </si>
  <si>
    <t>Министерство развития Арктики и экономики Мурманской области, 
АНО "Центр поддержки экспорта"</t>
  </si>
  <si>
    <t>Комитет по туризму Мурманской области АНО "Туристский информационный центр Мурманской области"</t>
  </si>
  <si>
    <t>Региональный проект «Развитие туристической инфраструктуры»</t>
  </si>
  <si>
    <t>Министерство развития Арктики и экономики Мурманской области, Комитет по тарифному регулированию Мурманской области, Комитет по туризму Мурманской области</t>
  </si>
  <si>
    <t>Финансовое обеспечение реализации функций Министерства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</si>
  <si>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 xml:space="preserve">Предоставление субвенции 17 муниципальным образованиям Мурманской области на исполнение отдельных государственных полномочий по сбору сведений для формирования и ведения торгового реестра </t>
  </si>
  <si>
    <t xml:space="preserve">Министерство развития Арктики и экономики Мурманской области </t>
  </si>
  <si>
    <t>Обеспечение консультационного сопровождения СО НКО по вопросам доступа к предоставлению услуг социальной сферы</t>
  </si>
  <si>
    <t>Финансовое обеспечение реализации 26 функций Комитета</t>
  </si>
  <si>
    <t>1.6. Количество предприятий-участников, вовлеченных в национальный проект «Производительность труда» через получение адресной поддержки, нарастающим итогом</t>
  </si>
  <si>
    <t>1.7. Количество руководителей, обученных по программе управленческих навыков для повышения производительности труда, нарастающим итогом</t>
  </si>
  <si>
    <t>0.3. Численность занятых в сфере малого и среднего предпринимательства, включая индивидуальных предпринимателей.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</si>
  <si>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0.3. Численность занятых в сфере малого и среднего предпринимательства, включая индивидуальных предпринимателей.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</si>
  <si>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2.4. Количество самозанятых граждан, зафиксировавших свой статус и применяющих специальный налоговый режим «Налог на профессиональный доход» </t>
  </si>
  <si>
    <t>0.4. Объем платных услуг, оказанных населению в сфере туризма (включая туристские услуги, услуги гостиниц и аналогичных средств размещения, санаторно-оздоровительных организаций).
3.1. Объем туристского потока в Мурманской области</t>
  </si>
  <si>
    <t>4.2. Количество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</si>
  <si>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 xml:space="preserve">4.1. Внедрен и реализуется Региональный экспортный стандарт 2.0.
4.3. Доля экспорта товаров в объеме внешнеторгового оборота не менее 90 %                                                   </t>
  </si>
  <si>
    <t>Приобретение статистических материалов</t>
  </si>
  <si>
    <t>Финансовое обеспечение реализации 40 функции Комитета, и необходимыми программно-техническими средствами</t>
  </si>
  <si>
    <t>Министерство развития Арктики и экономики Мурманской области, 
НМКК "ФОРМАП" (фонд), ГОБУ МРИБИ</t>
  </si>
  <si>
    <t>Министерство развития Арктики и экономики Мурманской области, 
НМКК "ФОРМАП" (фонд)</t>
  </si>
  <si>
    <t>Министерство развития Арктики и экономики Мурманской области, 
НМКК "ФОРМАП" (фонд), АНО "Центр поддержки экспорта Мурманской области"</t>
  </si>
  <si>
    <t>Количество мероприятий, всего, в т..:</t>
  </si>
  <si>
    <t>Количество мероприятий, всего, в т.ч..:</t>
  </si>
  <si>
    <t>Функционирование регионального Центра кластерного развития Мурманской области</t>
  </si>
  <si>
    <t>Создание системы мониторинга мероприятий, включенных в план приоритетных направлений развития Мурманской области, позволяющей обеспечить регулярную актуализацию информации о статусе выполнения мероприятий, оценивать эффекты от их реализации, прогнозировать риски, а также подготовка  информационно-аналитических материалов для  принятия соответствующих управленческих решений для социально-экономического развития региона</t>
  </si>
  <si>
    <t>Министерство развития Арктики и экономики Мурманской области, ИО МО</t>
  </si>
  <si>
    <t>Развитие информационно-коммуникационной инфраструктуры и предоставление доступа исполнительным органам Мурманской области к статистической информации</t>
  </si>
  <si>
    <t>313J153320</t>
  </si>
  <si>
    <t>314T629990</t>
  </si>
  <si>
    <t>31203R0660</t>
  </si>
  <si>
    <t>312I455272</t>
  </si>
  <si>
    <t>312I455273</t>
  </si>
  <si>
    <t>312I555271</t>
  </si>
  <si>
    <t>312I555272</t>
  </si>
  <si>
    <t>312I255272</t>
  </si>
  <si>
    <t>целевая статья</t>
  </si>
  <si>
    <t>мероприятие</t>
  </si>
  <si>
    <t xml:space="preserve">Количество инвесторов и проектов, которым оказано содействие в рамках заключенных соглашений с АО «Корпорация развития Мурманской области» или Правительством Мурманской области, а также в рамках поручений Губернатора или Правительства Мурманской области, 20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5 ед.
</t>
  </si>
  <si>
    <t>0.1. Индекс промышленного производства.                                                                                                                                                                                                                                                                    
0.2. Объем инвестиций в основной капитал (за исключением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1.2. Количество заключенных соглашений о защите и поощрении капитальных вложений, о государственной поддержке инвестиционной деятельности (нарастающим итогом к 2019 году).                                                                                                                                                                                                                                                                                                                                                                                                                                                                                                                                   
1.8. Интегральный индекс Мурманской области в Национальном рейтинге состояния инвестиционного климата в субъектах Российской Федерации (нарастающим итогом с 2020 года).                                                                                                                                                                                                                                                              1.9. Место Мурманской области в рейтинге субъектов Российской Федерации по уровню развития сферы государственно-частного партнерства.</t>
  </si>
  <si>
    <t>Министерство развития Арктики и экономики Мурманской области, ООО "КРДВ Мурманск",  АО "Корпорация развития Мурманской области"</t>
  </si>
  <si>
    <t>Обеспечение деятельности управляющей компании ООО "КРДВ Мурманск"</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</si>
  <si>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Министерство строительства Мурманской области, АО "Корпорация развития Мурманской области", ООО "КРДВ Мурманск", АНО "Арктический центр компетенций", НМКК "ФОРМАП" (фонд)</t>
  </si>
  <si>
    <t>0.3. Численность занятых в сфере малого и среднего предпринимательства, включая индивидуальных предпринимателей.
2.1. Доля субъектов малого и среднего предпринимательства и самозанятых граждан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</si>
  <si>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0.3. Численность занятых в сфере малого и среднего предпринимательства, включая индивидуальных предпринимателей.
2.1. Доля субъектов малого и среднего предпринимательства и самозанятых граждан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
</t>
  </si>
  <si>
    <t>П 4.1.1.</t>
  </si>
  <si>
    <t>Внедрение и реализация Регионального экспортного стандарта 2.0</t>
  </si>
  <si>
    <t>Министерство развития Арктики и экономики Мурманской области, Министерство строительства Мурманской области, Министерство цифрового развития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Комитет по тарифному регулированию Мурманской области, Комитет по туризму Мурманской области, Комитет по конкурентной политике Мурманской области, АО "Корпорация развития Мурманской области, ООО "КРДВ Мурманск", НМКК "ФОРМАП" (фонд), ГОБУ МРИБИ, ГОБУ "МФЦ МО", АНО "Арктический центр компетенций",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 АНО "Туристский информационный центр Мурманской области"</t>
  </si>
  <si>
    <t>Обеспечение изготовления рекламной продукции, проведения мероприятий и участия сотрудников Министерства развития Арктики и экономики Мурманской области в 2024-2026 гг. - не менее 2 мероприятий в год</t>
  </si>
  <si>
    <t>0.1. Индекс промышленного производства.                                                        
0.2. Объем инвестиций в основной капитал (без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1.3. Количество резидентов Арктической зоны Российской Федерации и территории опережающего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развития «Столица Арктики» (нарастающим итогом с 2020 года).                                                                                 
1.5. Количество созданных и сохраненных рабочих мест резидентами Арктической зоны Российской Федерации и территории опережающего развития "Столица Арктики" (нарастающим итогом с 2020 года)</t>
  </si>
  <si>
    <t xml:space="preserve">Основное мероприятие 2. Обеспечение условий для реализации инвестиционных проектов резидентами Арктической зоны Российской Федерации и территории опережающего развития «Столица Арктики» </t>
  </si>
  <si>
    <t>Предоставление субсидии на финансовое обеспечение затрат ООО "КРДВ Мурманск", связанных с выполнением в Мурманской области функций управляющей компании по управлению территорией опережающего развития "Столица Арктики" и Арктической зоны Российской Федерации</t>
  </si>
  <si>
    <t>ОМ 1.4.</t>
  </si>
  <si>
    <t>Основное мероприятие 4. Докапитализация фонда развития промышленности Мурманской области</t>
  </si>
  <si>
    <t>0.1. Индекс промышленного производства                                                                           0.2. Объем инвестиций в основной капитал (за исключением бюджетных средств)</t>
  </si>
  <si>
    <t>Министерство развития Арктики и экономики Мурманской области, НМКК "ФОРМАП" (фонд)</t>
  </si>
  <si>
    <t>Финансовая поддержка в форме займов хозяйствующим субъектам, осуществляющим деятельность в сфере промышленности на территории Мурманской области</t>
  </si>
  <si>
    <t>1.4.1.</t>
  </si>
  <si>
    <t>Количество поддержанных предприятий и (или) проектов: в 2022 году - не менее 2, в 2024 году - не менее 1</t>
  </si>
  <si>
    <t>Обеспечение деятельности регионального фонда развития промышленности</t>
  </si>
  <si>
    <t>1.4.2.</t>
  </si>
  <si>
    <t>Выполнение функций регионального фонда развития промышленности</t>
  </si>
  <si>
    <t>ОМ 1.6.</t>
  </si>
  <si>
    <t>Основное мероприятие 6. Формирование условий для роста производительности труда в
Мурманской области</t>
  </si>
  <si>
    <t>1.6.1.</t>
  </si>
  <si>
    <t>Предоставление субсидии автономной некоммерческой организации «Арктический центр компетенций» на финансовое обеспечение деятельности по реализации мероприятий по внедрению принципов бережливого производства в организациях Мурманской области</t>
  </si>
  <si>
    <t>1.11. Количество организаций, реализующих мероприятия по внедрению принципов бережливого производства при поддержке Регионального центра компетенций
1.12. Количество сотрудников организаций и студентов, прошедших обучение инструментам повышения производительности труда при поддержке Регионального центра компетенций</t>
  </si>
  <si>
    <t>Реализовано не менее четырех проектов по внедрению в организациях Мурманской области принципов бережливого производства, направленных на рост производительности труда, с помощью Регионального центра компетенций в сфере производительности труда</t>
  </si>
  <si>
    <t>Министерство развития Арктики и экономики Мурманской области, АНО "Арктический центр компетенций"</t>
  </si>
  <si>
    <t>Министерство развития Арктики и экономики Мурманской области, Министерство цифрового развития Мурманской области, НМКК "ФОРМАП" (фонд), ГОБУ МРИБИ, ГОБУ "МФЦ МО",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</si>
  <si>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 xml:space="preserve">Предоставление субсидий СМСП и создание рабочих мест:
2024-2026 гг.: не менее 9 субсидий и 3 рабочих мест                                                                                                                                                                                                                                                                                                                                                                                                                                                               </t>
  </si>
  <si>
    <t>Предоставление поддержки:
- в 2024 г. - не менее 23 СМСП</t>
  </si>
  <si>
    <t>Предоставление поддержки не менее 3 СМСП в год</t>
  </si>
  <si>
    <t>Министерство развития Арктики и экономики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</si>
  <si>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Субсидия автономной некоммерческой организации «Агентство по проведению спортивно-массовых и культурно-зрелищных мероприятий «СпортКульт51» на финансовое обеспечение затрат в сфере ярмарочных, выставочных мероприятий, конференций, направленных в том числе на поддержку субъектов малого и среднего предпринимательства</t>
  </si>
  <si>
    <t>2.2.9.</t>
  </si>
  <si>
    <t>2024 год: обеспечение организации и проведения не менее 4 мероприятий:
- ярмарка «На Севере - Тепло!»; 
- ярмарка «На Севере – Весна!»;  
- выставка-ярмарка «На Севере – Светло!»;  
- ярмарка «На Севере – День Знаний!»;  
- оформление ярмарочной площадки «На Севере – Вкусно!», приуроченной ко Дню города Мурманска; 
- организация участия Мурманской области в «Международной выставке-форуме «Россия» в г. Москва</t>
  </si>
  <si>
    <t>Ежегодное обучение:
2024-2026 гг.: не менее 3 человек</t>
  </si>
  <si>
    <t>2.3.5.</t>
  </si>
  <si>
    <t>2023-2026 гг.: предоставление не менее 2 инновационных ваучеров в год</t>
  </si>
  <si>
    <t>В 2023 - 2024 г.г. - проведение не менее 1 мероприятия в год</t>
  </si>
  <si>
    <t>Субсидия некоммерческим организациям, осуществляющим функции торгово-промышленных палат</t>
  </si>
  <si>
    <t>Обеспечение организации и проведения не менее 1 мероприятия в год</t>
  </si>
  <si>
    <t>Министерство развития Арктики и экономики, НМКК "ФОРМАП" (фонд)</t>
  </si>
  <si>
    <t>Проведение не менее 6 мероприятий ежегодно (в том числе тренингов, мастер классов, семинаров).
Количество граждан, желающих вести бизнес, начинающих и действующих предпринимателей, получивших услуги, составит:
- в 2024 году: не менее 1739 чел.</t>
  </si>
  <si>
    <t>Предоставление грантов:
2024 год - не менее 2 СМСП</t>
  </si>
  <si>
    <t>Предоставление государственной поддержки:
2023-2024 годы - не менее 209 СМСП в год.
Обеспечение бюджетного финансирования объекта инфраструктуры поддержки субъектов МСП</t>
  </si>
  <si>
    <t>Финансовое обеспечение деятельности регионального Центра кластерного развития Мурманской области, оказание поддержки в 2021-2024 годах - не менее 35 СМCП ежегодно, количество проведенных мероприятий для субъектов малого и среднего предпринимательства, являющихся участниками территориальных кластеров не менее 5 ежегодно</t>
  </si>
  <si>
    <t>2024 год: обеспечение вывода 12 субъектов МСП на экспорт</t>
  </si>
  <si>
    <t>Количество самозанятых граждан, получивших услуги, в том числе прошедших программы обучения, составит:
- в 2024 году: не менее 229 чел.</t>
  </si>
  <si>
    <t>2024-2026: обеспечение деятельности АНО "ТИЦ", организация пресс-туров и инфо-туров не менее 3, обеспечение работы туристического портала, координация деятельности муниципальных ТИЦов Мурманской области, количество обслуженных туристов (не менее 10 000 чел.).</t>
  </si>
  <si>
    <t>Субсидия автономной некоммерческой организации "Агентство по проведению спортивно-массовых и культурно-зрелищных мероприятий "Спорткульт51" на финансовое обеспечение затрат, связанных с проведением событийных, ярмарочных мероприятий, направленных на развитие туризма в Мурманской области</t>
  </si>
  <si>
    <t>3.1.4.</t>
  </si>
  <si>
    <t>2024-2026:
1. Проведение Гастрономического фестиваля – путешествия «Вкус Арктики»
Количество участников и (или) зрителей (посетителей), посетивших мероприятие  - 7 000 человек. 
2. Проведения Арктического фестиваля "Териберка" 
Количество участников и (или) зрителей (посетителей), посетивших мероприятие  - 10 000 человек.</t>
  </si>
  <si>
    <t>Комитет по туризму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</si>
  <si>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Комитет по туризму Мурманской области, 
НМКК "ФОРМАП" (фонд), Автономная некоммерческая организация «Агентство по проведению спортивно-массовых и культурно-зрелищных мероприятий «СпортКульт51»</t>
  </si>
  <si>
    <t>Комитет по туризму Мурманской области, Министерство строительства Мурманской области, НМКК "ФОРМАП" (фонд), АНО "Туристский информационный центр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</si>
  <si>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Установка знаков туристской навигации:
2023-2026 год - не менее 7 указателей в год</t>
  </si>
  <si>
    <t>Предоставление субсидий субъектам туриндустрии в сфере внутреннего и въездного туризма (2021 год - не менее 10 субсидий, 2022-2026 год - не менее 4 субсидий в год)</t>
  </si>
  <si>
    <t>3.2. Количество инвестиционных проектов, поддержанных путем софинансирования строительства (реконструкции) объектов обеспечивающей инфраструктуры с длительным сроком окупаемости
3.3. Количество общественных инициатив, направленных на развитие туризма
3.4. Количество предпринимательских инициатив, направленных на развитие туризма, обеспеченных грантовой поддержкой
3.5. Количество введенных в эксплуатацию номеров в модульных некапитальных средствах размещения
3.6. Число туристских поездок</t>
  </si>
  <si>
    <t>П. 3.1.6</t>
  </si>
  <si>
    <t>Предоставление субсидий юридическим лицам и индивидуальным предпринимателям на финансовое обеспечение части затрат на поддержку инвестиционных проектов по созданию модульных некапитальных средств размещения</t>
  </si>
  <si>
    <t>Введенно в эксплуатацию номеров в модульных некапитальных средствах размещения: в 2023 - 12 номеров, в 2024 году - 20 номеров (нарастающим итогом)</t>
  </si>
  <si>
    <t>П. 3.1.7</t>
  </si>
  <si>
    <t>Государственная поддержка общественных инициатив и проектов юридических лиц (за исключением некоммерческих организаций, являющихся государственными (муниципальными) учреждениями) и индивидуальных предпринимателей, направленных на развитие туристской инфраструктуры</t>
  </si>
  <si>
    <t xml:space="preserve">Обеспечена поддержка не менее 11 предпринимательских инициатив, направленных на развитие туристской инфраструктуры </t>
  </si>
  <si>
    <t>Министерство развития Арктики и экономики Мурманской области, АНО "Арктический информационный центр"</t>
  </si>
  <si>
    <t>Проведение не менее 1 приоритетного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</si>
  <si>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Изготовление информационных носителей: в 2024-2026 годах - не менее 1500</t>
  </si>
  <si>
    <t>Субсидия автономной некоммерческой организации "Арктический информационный центр"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t>
  </si>
  <si>
    <t>Проведение не менее 4 (в 2024 году - не менее 8)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</si>
  <si>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Внедрены и реализуются инструменты Регионального экспортного стандарта 2.0 (2024 год - 13 ед.)</t>
  </si>
  <si>
    <t>Проведение обучения сотрудников предприятий-участников регионального проекта методам повышения прооизводительности труда с использованием инструментов бережливого производства</t>
  </si>
  <si>
    <t xml:space="preserve">Министерство развития Арктики и экономики Мурманской области, АНО "Арктический центр компетенций" </t>
  </si>
  <si>
    <t>Предоставление грантов муниципальным образованиям Мурманской области, достигшим наилучших значений по комплексной оценке эффективности деятельности органов местного самоуправления на социально-экономические цели (на реализацию приоритетных проектов): 2022-2026 годы – 4 муниципальных образования)</t>
  </si>
  <si>
    <t>5.1.11.</t>
  </si>
  <si>
    <t>Субсидия на финансовое обеспечение затрат, связанных с осуществлением уставной деятельности автономной некоммерческой организации «Агентство территориального развития Мурманской области»</t>
  </si>
  <si>
    <t>Разработка и реализация мероприятий по просвещению, распространению успешных практик и вовлечению граждан и организаций в процессы территориального развития Мурманской области, а также разработка аналитических документов и материалов по вопросам пространственного и территориального развития региона</t>
  </si>
  <si>
    <t>Сведения о ходе реализации мероприятий государственной программы "Экономический потенциал" за 6 месяцев 2024 года</t>
  </si>
  <si>
    <t>частично</t>
  </si>
  <si>
    <t>Обеспечена деятельность АНО "ТИЦ", обеспечена работа туристического портала, координация деятельности муниципальных ТИЦов Мурманской области, количество обслуженных туристов - головной офис - 2766, Северный - 187, Южный - 375. Кол-во обслуженных туристов на мероприятиях по состоянию на 30.06.2024 - 9 137 чел.</t>
  </si>
  <si>
    <t>Мероприятие реализуется в течение года</t>
  </si>
  <si>
    <t>25.05-26.05.2024 Проведен Гастрономический фестиваль – путешествие «Вкус Арктики»
Количество участников и (или) зрителей (посетителей), посетивших мероприятие - 25 000 человек</t>
  </si>
  <si>
    <t xml:space="preserve">Проведение  Арктического фестиваля "Териберка"  запланировано на 3 квартал 2024 года. Экономия, сложившаяся по проведенному фестивалю, будет перераспределена на Арктический фестиваль "Териберка"  </t>
  </si>
  <si>
    <t>Осуществлен сбор и анализ предложений, поступивших от 17 ОМСУ - и 4-х организаций. Сформирован перечень знаков планируемых к установке и перечень знаков подлежащих ремонту в 2024 году. Запрошены коммерческие предложения у организаций осуществляющих установку знаков туристской навигации. Подготовлены и направлены подрядчику проекты договоров для согласования и подписания. Запрошена информация о соблюдении безопасности при выходе в море для размещения на знаке у МЧС</t>
  </si>
  <si>
    <t>Реализация мероприятия запланирована на второе полугодие 2024 г. (до 31.07.2024 – определение подрядчика, заключение договоров на установку знаков туристской навигации;
 до 15.12.2024 – оказание подрядчиком комплекса услуг по установке знаков туристской навигации, приемка услуг Комитетом)</t>
  </si>
  <si>
    <t>нет</t>
  </si>
  <si>
    <t xml:space="preserve">Проведен конкурсный отбор на предоставление субсидий субъектам туриндустрии в сфере внутреннего и въездного туризма в рамках культурно-познавательного туризма. Количество победителей - 6. На 30.06.2024 со всеми победителеями заключены соглашения, средства переведены 3 субсидиантам. </t>
  </si>
  <si>
    <t xml:space="preserve">Перевод средств оставшимся 3 победителям запланирован на июль. Реализация проектов победителями запланирована на второе полугодие 2024 г. </t>
  </si>
  <si>
    <t>26.06-27.06.2024 состоялось заседание конкурсной комисии по рассмотрению заявок. Общее количество рассмотренных заявок - 69</t>
  </si>
  <si>
    <t>Реализация мероприятия запланирована на второе полугодие 2024 г. (определение победителей до 05.07.2024, заключение соглашений и перевод средств до 01.08.2024)</t>
  </si>
  <si>
    <t>-</t>
  </si>
  <si>
    <t>Доставка еще 2х модульных домов до 15.07.2024. Монтаж 6 модульных средств размещений на подготовленные основания не позднее 05.09.2024. Остальные 4 модульных дома будут установлены до 01.11.2024</t>
  </si>
  <si>
    <t>На 30.06 на площадке проведены земляные работы по установке канализационных колец, водопроводной системы. С площадки поставщика отправлено 4 модульных дома (каждый модульный дом имеет два номера) и доставлены заказчику</t>
  </si>
  <si>
    <t>На отчетную дату в активной стадии находится 4 проекта по внедрению принципов бережливого производства, направленных на рост производительности труда, с помощью Регионального центра компетенций (РЦК) в сфере производительности труда.
185 сотрудников организаций и студентов прошли обучение инструментам повышения производительности труда при поддержке РЦК</t>
  </si>
  <si>
    <t xml:space="preserve">Мероприятие реализуется в течение года, завершение проектов запланировано до конеца 2024 года </t>
  </si>
  <si>
    <t>В рамках регионального проекта «Системные меры повышения производительности труда» 33 человека из числа руководящего звена компаний-участников обучились по программе «Лидеры производительности». В 2024 году проходят обучение (зачислены) 6 человек</t>
  </si>
  <si>
    <t>Государственный контракт на оказание услуг по проведению мониторинга состояния и развития конкурентной среды на рынках товаров, работ, услуг Мурманской области за 2022 - 2024 годы заключен с ФГАОУ ВО "Мурманский арктический  университет" 14.10.2022, по итогам  закупки на торговой площадке "Закупки Мурманской области" (ИМЗ-2022-016610)</t>
  </si>
  <si>
    <t>Оплата услуг по заключенному контракту запланирована на декабрь 2024 года</t>
  </si>
  <si>
    <t>Обеспечено проведение выездного мероприятия для муниципалитетов региона – лидеров Рейтинга. 4 органа местного самоуправления муниципальных образований Мурманской области приняли участие в семинар-совещании по вопросам развития конкуренции в субъектах 
Российской Федерации в г. Казань. В мероприятии также приняли участие представители Центрального аппарата ФАС России, руководители территориальных УФАС России и уполномоченные органы по реализации стандарта развития конкуренции субъектов Российской Федерации</t>
  </si>
  <si>
    <t>Обеспечена реализация 26 функций Комитета</t>
  </si>
  <si>
    <t>Обеспечены реализация 40 функций Комитета, и необходимыми программно-техническим средствами</t>
  </si>
  <si>
    <t>В связи со спецификой работы Комитета (проведение тарифных кампаний в период с сентября по декабрь) основное освоение планируется в 4 квартале 2024 года</t>
  </si>
  <si>
    <t>Экономия сложилась по причене направления меньшего количества представителей муниципальных образований. На оставшиеся средства планируется к проведению мероприятие во втором полугодии 2024 года</t>
  </si>
  <si>
    <t>Заключен государственный контракт от 22.02.2024 № 04-04/7 на оказание информационных услуг по предоставлению статистической информации на сумму 774 534,0 рублей. Обеспечено получение и передача ИО МО статистической информации</t>
  </si>
  <si>
    <t>Мероприятие реализуется в течение года, большая часть предоставления статистических материалов по срокам выпадает на второе полугодие 2024 года. Сложившаяся экономия по результатам заключения гос контракта будет направлена в резервный фонд ПМО</t>
  </si>
  <si>
    <t>Обеспечена реализация функций Министерства</t>
  </si>
  <si>
    <t>Прием заявок на конкурс запланирован на октябрь 2024 года</t>
  </si>
  <si>
    <t>Заключение соглашений с победителями первого конкурсного отбора планируется в июле 2024 года. Подведение итогов и заключение соглашений с победителями второго конкурсного отбора планируется в августе-сентябре 2024 года</t>
  </si>
  <si>
    <t>Подведение итогов конкурса и заключение соглашений с победителями планируется в июле 2024 года</t>
  </si>
  <si>
    <t>По итогам первого конкурсного отбора в 2024 году (прием заявок осуществлялся с 06.02.2024 по 07.03.2024) 7 предпринимателей получили финансовую поддержку (приказы Министерства развития Арктики и экономики Мурманской области от 15.05.2024 № 135-ОД, от 05.07.2024 № 174-ОД). 
Прием заявок на второй конкурсный отбор осуществлялся с 03.06.2024 по 30.06.2024</t>
  </si>
  <si>
    <t>Прием заявок на конкурсный отбор осуществлялся с 03.05.2024 по 05.06.2024 (приказ Министерства развития Арктики и экономики Мурманской области от 02.05.2024 № 130-ОД)</t>
  </si>
  <si>
    <t>Приказом Министерства экономического развития Мурманской области от 27.12.2017 № ОД-98 полномочия получателя средств субвенций на осуществление государственных полномочий по формированию и ведению торгового реестра переданы Управлению Федерального казначейства по Мурманской области (УФК по МО). Приказом Министерства развития Арктики и экономики Мурманской области от 20.12.2023 № 319-ОД утверждены средства субвенций ОМСУ на формирование и ведение торгового реестра на 2023 год. Расходное расписание по доведению лимитов бюджетных обязательств было доведено до ОМСУ через УФК по МО в январе 2024 года</t>
  </si>
  <si>
    <t>Средства субсидии израсходованы в соответствии с фактически сложившейся потребностью</t>
  </si>
  <si>
    <t>В текущем году субсидия АНО"АЦК" на финансовое обеспечение деятельности по реализации РП "Адресная поддержка повышения производительности труда на предприятиях" не предоставлялась в связи с отсутсвием установленных целей по вовлечению предприятий. 
Обучено по состоянию на 01.01.2024 424 сотрудника организаций-участников нацпроекта, в том числе силами экспертов РЦК АНО "АЦК" - 341 сотрудник.
Финансирование АНО "АЦК" на осуществление деятельности по реализации мероприятий по внедрению принципов бережливого производства осуществляется в ракмах ОМ 1.6</t>
  </si>
  <si>
    <t>Проводится мониторинг оценки эффективности деятельности органов местного самоуправления муниципальных, городских округов и муниципальных районов Мурманской области за 2023 год, по итогам которого планируется предоставление грантов 4 муниципальным образованиям</t>
  </si>
  <si>
    <t>Гранты будут предоставлены в 4 квартале 2024 года после принятия решения Комиссией по подведению итогов оценки эффективности деятельности органов местного самоуправления Мурманской области</t>
  </si>
  <si>
    <t>Обеспечена организация и проведение следующих мероприятий:
- ярмарка «На Севере - Тепло!» (январь); 
- ярмарка «На Севере – Весна!»;  
- выставка-ярмарка «На Севере – Светло!»;  
- организовано участие Мурманской области в «Международной выставке-форуме «Россия» в г. Москва</t>
  </si>
  <si>
    <t>Часть мероприятий запланирована на второе полугодие 2024 года, средства субсидии израсходованы по фактической потребности</t>
  </si>
  <si>
    <t>Прием заявок на конкурс планируется с 12.07.2024 по 09.08.2024. Подведение итогов конкурса и заключение соглашений с победителями планируется в августе 2024 года</t>
  </si>
  <si>
    <t xml:space="preserve">В соответствии с Протоколом заседания региональной Комиссии по организации подготовки управленческих кадров для организаций народного хозяйства Российской Федерации осуществляется обучение 3 специалистов </t>
  </si>
  <si>
    <t>Оплата за обучение будет произведена в декабре текущего года по факту его завершения</t>
  </si>
  <si>
    <t>Прием заявок на конкурс осуществлялся с 25.03.2024 по 27.04.2024. По итогам конкурсного отбора победителями признаны 2 заявителя на общую сумму 1,0 млн рублей (протокол  Министерства развития Арктики и экономики Мурманской области от 17.05.2023 № 04-07/04)</t>
  </si>
  <si>
    <t>Срок использования инновационного ваучера составляет 6 месяцев со дня подписания трехстороннего договора</t>
  </si>
  <si>
    <t>Организовано заседание Совета по экспорту и развитию малого и среднего предпринимательства при Правительстве Мурманской области 30.05.2024</t>
  </si>
  <si>
    <t>Отбор заявок проведен в период с 22.06.2024 по 26.06.2024. В связи с отсутствием поданных заявок запланировано проведение дополнительного отбора.</t>
  </si>
  <si>
    <t>Проведение дополнительного отбора заявок на предоставление финансовой поддержки запланировано в период с 01.07.2024 по 05.07.2024</t>
  </si>
  <si>
    <t>Специалистами ГОБУ МРИБИ проведено 262 консультации с субъектами МСП по вопросам бизнес-планирования и оказания государственной поддержки; проведено 159 экспертиз пакетов конкурсной документации (ПКД), представленной СМСП на получение государственной поддержки; проведен мониторинг деятельности в отношении 174 субъектов МСП - получателей государственной поддержки</t>
  </si>
  <si>
    <t>Работники ГОБУ МРИБИ в первом полугодии не воспользовались компенсацией расходов на оплату стоимости проезда и провоза багажа к месту использования отпуска и обратно</t>
  </si>
  <si>
    <t>Услуги предоставлены 1673 гражданам, желающим вести бизнес, начинающим и действующим предпринимателям</t>
  </si>
  <si>
    <t>Средства на реализацию мероприятия доведены в конце апреля текущего года. Мероприятие реализуется в течение года</t>
  </si>
  <si>
    <t xml:space="preserve"> Предоставление грантов запланировано во втором полугодии 2024 года</t>
  </si>
  <si>
    <t>На территории Мурманской области функционируют следующие организации инфраструктуры поддержки СМСП: Центр "Мой бизнес", ЦПП МО, ЦКР МО, НМКК "ФОРМАП" (Фонд), ЦМИТ</t>
  </si>
  <si>
    <t>Государственная поддержка в виде оказания комплексных услуг предоставлена 144 субъектам МСП</t>
  </si>
  <si>
    <t>Государственная поддержка в виде оказания комплексных услуг предоставлена 99 субъектам МСП</t>
  </si>
  <si>
    <t>1. Проведен конкурс и заключено соглашение от 19.02.2024 № 04-04/6 с ЧУСО "Социальный центр - SOS Мурманск" о предоставлении субсидии из областного бюджета на финансовое обеспечение деятельности Ресурсного центра СО НКО в 2024 году.
2. Ресурсным центром СО НКО по итогам 6 месяцев :
- разработана программа «Школа для создания СО НКО», зарегистрированы 3 новых СО НКО;
- оказано 83 консультации по различным направлениям деятельности СО НКО.
При поддержке Ресурсного центра СО НКО:
- СО НКО подготовлены и направлены в фонды 4 заявки на участие в конкурсе грантовой поддержки;
- 6 СО НКО подали заявки на участие в конкурсах для получения бюджетных средств</t>
  </si>
  <si>
    <t>Мероприятие реализуется в течение года, проедение крупного регионального форума СО НКО запланировано на второе полугодие 2024 года</t>
  </si>
  <si>
    <t>Подготовлены:
- информационно-аналитические, экспертно-аналитические материалы по вопросам социально-экономического развития - 2 у.е.
- информационно-аналитические мероприятия по сопровождению плана мероприятий по приоритетным направлениям развития Мурманской области (ПНСЖ) - 2 у.е.
- мероприятия по медиапланированию, брендированию национальных проектов - 4 у.е.</t>
  </si>
  <si>
    <t>Организовано 23 мероприятия по просвещению, распространению  успешных практик и вовлечению граждан и организаций Мурманской области в процессы пространственного, территориального развития</t>
  </si>
  <si>
    <t>11 субъектов МСП осуществляет экспорт товаров (работ, услуг) при поддержке ЦПЭ</t>
  </si>
  <si>
    <t>Количество самозанятых граждан, получивших услуги, в том числе прошедших программы обучения, составило 314 чел.</t>
  </si>
  <si>
    <t>Количество инвесторов и проектов, которым оказано содействие в рамках заключенных соглашений с АО «Корпорация развития Мурманской области» или Правительством Мурманской области, а также в рамках поручений Губернатора или Правительства Мурманской области - 4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- 2 ед.</t>
  </si>
  <si>
    <t>Обеспечено проведение отраслевой стратегической сессии по основным направлениям стратегического плана «На Севере – жить!» (28.06.2024)</t>
  </si>
  <si>
    <t>Мероприятие реализуется в течение года, оплата по факту проведения мероприятия</t>
  </si>
  <si>
    <t>По состоянию на 31.03.2024:
зарегистрировано 250 резидентов ТОР и АЗРФ;
привлечено инвестиций – 221,8 млрд руб.;
создано 5662 рабочих места</t>
  </si>
  <si>
    <t>Средства подлежат перераспределению на иные мероприятия</t>
  </si>
  <si>
    <t>Обеспечено выполнение функций регионального фонда развития промышленности</t>
  </si>
  <si>
    <t>Идет проработка и согласование технического задания в целях заключения государственного контракта на изготовление имиджевой презентационной, полиграфической и аудиовизуальной продукции</t>
  </si>
  <si>
    <t>Запланировано заключение государственного контракта во втором полугодии 2024 года</t>
  </si>
  <si>
    <t>Во взаимодействии с Управлением международных связей Министерства образования Республики Куба установлено взаимодействие двух кубинских школ с мурманскими (гимназии № 1 и гимназия №2)</t>
  </si>
  <si>
    <t>Мероприятия запланированы к реализации во втором полугодии 2024 года</t>
  </si>
  <si>
    <t>Внедрено 5 инструментов Регионального экспортного стандарта (46,7%)</t>
  </si>
  <si>
    <t>Проведены мероприятия:
1. Мурманская область представлена на деловом мероприятии, направленном на демонстрацию национальных брендов стран БРИКС в рамках Петербургского Международного экономического форума;
2. Организовано сопровождение проведения на территории Мурманской области рабочей группы БРИКС по сотрудничеству в океанической и полярной зонах исследований</t>
  </si>
  <si>
    <t>Запланированная ранее к проведению на территории Мурманской  встреча министров транспорта стран БРИКС отменилась (перенесена в другой регион) по решению Министерства транспорта РФ. Также часть мероприятий запланированы к проведению во втором полугодии 2024 года</t>
  </si>
  <si>
    <t>Освоение оставшихся средств запланировано в 4 квартале в рамках организации и проведения церемонии награждения победителей регионального этапа федерального конкурса «Мой добрый бизнес»</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</si>
</sst>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0.0"/>
  </numFmts>
  <fonts count="9" x14ac:knownFonts="1">
    <font>
      <sz val="11"/>
      <color theme="1"/>
      <name val="Calibri"/>
      <family val="2"/>
      <charset val="204"/>
      <scheme val="minor"/>
    </font>
    <font>
      <sz val="11"/>
      <color rgb="FF9C0006"/>
      <name val="Calibri"/>
      <family val="2"/>
      <charset val="204"/>
      <scheme val="minor"/>
    </font>
    <font>
      <sz val="10"/>
      <color theme="1"/>
      <name val="Times New Roman"/>
      <family val="1"/>
      <charset val="204"/>
    </font>
    <font>
      <b/>
      <sz val="10"/>
      <color theme="1"/>
      <name val="Times New Roman"/>
      <family val="1"/>
      <charset val="204"/>
    </font>
    <font>
      <b/>
      <sz val="10"/>
      <name val="Times New Roman"/>
      <family val="1"/>
      <charset val="204"/>
    </font>
    <font>
      <strike/>
      <sz val="10"/>
      <color theme="1"/>
      <name val="Times New Roman"/>
      <family val="1"/>
      <charset val="204"/>
    </font>
    <font>
      <sz val="10"/>
      <name val="Times New Roman"/>
      <family val="1"/>
      <charset val="204"/>
    </font>
    <font>
      <b/>
      <sz val="14"/>
      <color theme="1"/>
      <name val="Times New Roman"/>
      <family val="1"/>
      <charset val="204"/>
    </font>
    <font>
      <sz val="10"/>
      <color theme="1"/>
      <name val="Calibri"/>
      <family val="2"/>
      <charset val="204"/>
      <scheme val="minor"/>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 fillId="2" borderId="0" applyNumberFormat="0" applyBorder="0" applyAlignment="0" applyProtection="0"/>
  </cellStyleXfs>
  <cellXfs count="293">
    <xf numFmtId="0" fontId="0" fillId="0" borderId="0" xfId="0"/>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8" xfId="0" applyFont="1" applyBorder="1" applyAlignment="1">
      <alignment horizontal="center" vertical="top" wrapText="1"/>
    </xf>
    <xf numFmtId="166" fontId="3" fillId="0" borderId="1" xfId="0" applyNumberFormat="1" applyFont="1" applyBorder="1" applyAlignment="1">
      <alignment horizontal="center" vertical="top" wrapText="1"/>
    </xf>
    <xf numFmtId="3" fontId="3" fillId="0" borderId="1" xfId="0" applyNumberFormat="1" applyFont="1" applyBorder="1" applyAlignment="1">
      <alignment horizontal="center" vertical="top" wrapText="1"/>
    </xf>
    <xf numFmtId="166" fontId="2" fillId="0" borderId="1" xfId="0" applyNumberFormat="1" applyFont="1" applyBorder="1" applyAlignment="1">
      <alignment horizontal="center" vertical="center" wrapText="1"/>
    </xf>
    <xf numFmtId="0" fontId="3" fillId="4" borderId="1" xfId="0" applyFont="1" applyFill="1" applyBorder="1" applyAlignment="1">
      <alignment horizontal="center" vertical="top" wrapText="1"/>
    </xf>
    <xf numFmtId="166"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center" wrapText="1"/>
    </xf>
    <xf numFmtId="166" fontId="2" fillId="6" borderId="1" xfId="0" applyNumberFormat="1" applyFont="1" applyFill="1" applyBorder="1" applyAlignment="1">
      <alignment horizontal="center" vertical="top" wrapText="1"/>
    </xf>
    <xf numFmtId="0" fontId="3" fillId="6" borderId="1" xfId="0" applyFont="1" applyFill="1" applyBorder="1" applyAlignment="1">
      <alignment horizontal="center" vertical="top" wrapText="1"/>
    </xf>
    <xf numFmtId="166" fontId="3" fillId="6" borderId="1" xfId="0" applyNumberFormat="1" applyFont="1" applyFill="1" applyBorder="1" applyAlignment="1">
      <alignment horizontal="center" vertical="top" wrapText="1"/>
    </xf>
    <xf numFmtId="0" fontId="3" fillId="6" borderId="1" xfId="0" applyFont="1" applyFill="1" applyBorder="1" applyAlignment="1">
      <alignment horizontal="center" vertical="center" wrapText="1"/>
    </xf>
    <xf numFmtId="166" fontId="3" fillId="5" borderId="1" xfId="0" applyNumberFormat="1" applyFont="1" applyFill="1" applyBorder="1" applyAlignment="1">
      <alignment horizontal="center" vertical="top" wrapText="1"/>
    </xf>
    <xf numFmtId="0" fontId="3" fillId="5" borderId="1" xfId="0" applyFont="1" applyFill="1" applyBorder="1" applyAlignment="1">
      <alignment horizontal="center" vertical="top"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6" borderId="7" xfId="0" applyFont="1" applyFill="1" applyBorder="1" applyAlignment="1">
      <alignment horizontal="center" vertical="center" wrapText="1"/>
    </xf>
    <xf numFmtId="0" fontId="3" fillId="6" borderId="7" xfId="0" applyFont="1" applyFill="1" applyBorder="1" applyAlignment="1">
      <alignment horizontal="center" vertical="center" wrapText="1"/>
    </xf>
    <xf numFmtId="165" fontId="2" fillId="0" borderId="1" xfId="0" applyNumberFormat="1" applyFont="1" applyBorder="1" applyAlignment="1">
      <alignment horizontal="right" vertical="center" wrapText="1"/>
    </xf>
    <xf numFmtId="165" fontId="2" fillId="3" borderId="1" xfId="0" applyNumberFormat="1" applyFont="1" applyFill="1" applyBorder="1" applyAlignment="1">
      <alignment horizontal="right" vertical="center" wrapText="1"/>
    </xf>
    <xf numFmtId="165" fontId="3" fillId="0" borderId="1" xfId="0" applyNumberFormat="1" applyFont="1" applyBorder="1" applyAlignment="1">
      <alignment horizontal="right" vertical="center" wrapText="1"/>
    </xf>
    <xf numFmtId="165" fontId="3" fillId="4" borderId="1" xfId="0" applyNumberFormat="1" applyFont="1" applyFill="1" applyBorder="1" applyAlignment="1">
      <alignment horizontal="right" vertical="center" wrapText="1"/>
    </xf>
    <xf numFmtId="165" fontId="2" fillId="6" borderId="1" xfId="0" applyNumberFormat="1" applyFont="1" applyFill="1" applyBorder="1" applyAlignment="1">
      <alignment horizontal="right" vertical="center" wrapText="1"/>
    </xf>
    <xf numFmtId="165" fontId="3" fillId="6" borderId="1" xfId="0" applyNumberFormat="1" applyFont="1" applyFill="1" applyBorder="1" applyAlignment="1">
      <alignment horizontal="right" vertical="center" wrapText="1"/>
    </xf>
    <xf numFmtId="165" fontId="3" fillId="5"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3" fillId="6" borderId="1" xfId="0" applyFont="1" applyFill="1" applyBorder="1" applyAlignment="1">
      <alignment horizontal="center" vertical="top" wrapText="1"/>
    </xf>
    <xf numFmtId="0" fontId="2" fillId="3" borderId="7" xfId="0"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66" fontId="3" fillId="4" borderId="1" xfId="0" applyNumberFormat="1" applyFont="1" applyFill="1" applyBorder="1" applyAlignment="1">
      <alignment horizontal="center" vertical="center" wrapText="1"/>
    </xf>
    <xf numFmtId="166" fontId="2" fillId="6" borderId="1" xfId="0" applyNumberFormat="1" applyFont="1" applyFill="1" applyBorder="1" applyAlignment="1">
      <alignment horizontal="center" vertical="center" wrapText="1"/>
    </xf>
    <xf numFmtId="166" fontId="3" fillId="6" borderId="1" xfId="0" applyNumberFormat="1"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5" fontId="4" fillId="4" borderId="1" xfId="0" applyNumberFormat="1" applyFont="1" applyFill="1" applyBorder="1" applyAlignment="1">
      <alignment horizontal="right" vertical="center" wrapText="1"/>
    </xf>
    <xf numFmtId="166" fontId="4"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5" borderId="1" xfId="0" applyFont="1" applyFill="1" applyBorder="1" applyAlignment="1">
      <alignment horizontal="center" vertical="top" wrapText="1"/>
    </xf>
    <xf numFmtId="165" fontId="2" fillId="0" borderId="1" xfId="0" applyNumberFormat="1" applyFont="1" applyFill="1" applyBorder="1" applyAlignment="1">
      <alignment horizontal="right" vertical="center" wrapText="1"/>
    </xf>
    <xf numFmtId="165" fontId="3" fillId="0" borderId="1" xfId="0" applyNumberFormat="1" applyFont="1" applyFill="1" applyBorder="1" applyAlignment="1">
      <alignment horizontal="right" vertical="center" wrapText="1"/>
    </xf>
    <xf numFmtId="165" fontId="6" fillId="0" borderId="1" xfId="0" applyNumberFormat="1" applyFont="1" applyFill="1" applyBorder="1" applyAlignment="1">
      <alignment horizontal="right" vertical="center" wrapText="1"/>
    </xf>
    <xf numFmtId="166" fontId="3"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top" wrapText="1"/>
    </xf>
    <xf numFmtId="0" fontId="2" fillId="6" borderId="1" xfId="0" applyFont="1" applyFill="1" applyBorder="1" applyAlignment="1">
      <alignment horizontal="center" vertical="top" wrapText="1"/>
    </xf>
    <xf numFmtId="165"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right" vertical="center"/>
    </xf>
    <xf numFmtId="0" fontId="2" fillId="0" borderId="1" xfId="0" applyFont="1" applyFill="1" applyBorder="1" applyAlignment="1">
      <alignment horizontal="center" vertical="top" wrapText="1"/>
    </xf>
    <xf numFmtId="0" fontId="0" fillId="0" borderId="0" xfId="0"/>
    <xf numFmtId="166" fontId="2" fillId="0" borderId="1" xfId="0" applyNumberFormat="1"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165" fontId="3" fillId="5" borderId="1" xfId="0" applyNumberFormat="1" applyFont="1" applyFill="1" applyBorder="1" applyAlignment="1">
      <alignment horizontal="center" vertical="center" wrapText="1"/>
    </xf>
    <xf numFmtId="165" fontId="0" fillId="0" borderId="0" xfId="0" applyNumberFormat="1"/>
    <xf numFmtId="0" fontId="2" fillId="3"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8" fillId="0" borderId="0" xfId="0" applyFont="1"/>
    <xf numFmtId="0" fontId="2" fillId="0" borderId="0" xfId="0" applyFont="1"/>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 fillId="3"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167" fontId="2" fillId="0" borderId="1" xfId="0" applyNumberFormat="1" applyFont="1" applyFill="1" applyBorder="1" applyAlignment="1">
      <alignment horizontal="right" vertical="center"/>
    </xf>
    <xf numFmtId="167" fontId="2" fillId="0" borderId="1" xfId="0" applyNumberFormat="1" applyFont="1" applyBorder="1" applyAlignment="1">
      <alignment horizontal="right" vertical="center"/>
    </xf>
    <xf numFmtId="0" fontId="3" fillId="4" borderId="1" xfId="0" applyFont="1" applyFill="1" applyBorder="1" applyAlignment="1">
      <alignment horizontal="center" vertical="top" wrapText="1"/>
    </xf>
    <xf numFmtId="14" fontId="6" fillId="3" borderId="2" xfId="0" applyNumberFormat="1"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166" fontId="2" fillId="0" borderId="2" xfId="0" applyNumberFormat="1" applyFont="1" applyBorder="1" applyAlignment="1">
      <alignment horizontal="center" vertical="top" wrapText="1"/>
    </xf>
    <xf numFmtId="166" fontId="2" fillId="0" borderId="3" xfId="0" applyNumberFormat="1" applyFont="1" applyBorder="1" applyAlignment="1">
      <alignment horizontal="center" vertical="top" wrapText="1"/>
    </xf>
    <xf numFmtId="166" fontId="2" fillId="0" borderId="4" xfId="0" applyNumberFormat="1" applyFont="1" applyBorder="1" applyAlignment="1">
      <alignment horizontal="center"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 xfId="0" applyFont="1" applyFill="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4" xfId="0" applyFont="1" applyFill="1" applyBorder="1" applyAlignment="1">
      <alignment horizontal="center" vertical="top"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4" xfId="0" applyFont="1" applyFill="1" applyBorder="1" applyAlignment="1">
      <alignment horizontal="center" vertical="top"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1"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7" fillId="0" borderId="0" xfId="0" applyFont="1" applyAlignment="1">
      <alignment horizontal="center"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165" fontId="2" fillId="0" borderId="1" xfId="0" applyNumberFormat="1"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4" borderId="1" xfId="0" applyFont="1" applyFill="1" applyBorder="1" applyAlignment="1">
      <alignment horizontal="center" vertical="top"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64" fontId="3" fillId="0" borderId="2" xfId="0" applyNumberFormat="1" applyFont="1" applyBorder="1" applyAlignment="1">
      <alignment horizontal="left" vertical="center"/>
    </xf>
    <xf numFmtId="164" fontId="3" fillId="0" borderId="3" xfId="0" applyNumberFormat="1" applyFont="1" applyBorder="1" applyAlignment="1">
      <alignment horizontal="left" vertical="center"/>
    </xf>
    <xf numFmtId="164" fontId="3" fillId="0" borderId="4" xfId="0" applyNumberFormat="1" applyFont="1" applyBorder="1" applyAlignment="1">
      <alignment horizontal="left" vertical="center"/>
    </xf>
    <xf numFmtId="0" fontId="3" fillId="0" borderId="1" xfId="0" applyFont="1" applyFill="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1" xfId="0" applyFont="1" applyBorder="1" applyAlignment="1">
      <alignment horizontal="center" vertical="top" wrapText="1"/>
    </xf>
    <xf numFmtId="0" fontId="3" fillId="4" borderId="1" xfId="0" applyFont="1" applyFill="1" applyBorder="1" applyAlignment="1">
      <alignment horizontal="left" vertical="center"/>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top" wrapText="1"/>
    </xf>
    <xf numFmtId="0" fontId="2" fillId="6" borderId="1" xfId="0" applyFont="1" applyFill="1" applyBorder="1" applyAlignment="1">
      <alignment horizontal="left" vertical="top" wrapText="1"/>
    </xf>
    <xf numFmtId="0" fontId="2" fillId="6" borderId="1" xfId="0" applyFont="1" applyFill="1" applyBorder="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1" xfId="0" applyFont="1" applyBorder="1" applyAlignment="1">
      <alignment horizontal="center" vertical="top"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3" fillId="6" borderId="1"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2"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5" borderId="4" xfId="0" applyFont="1" applyFill="1" applyBorder="1" applyAlignment="1">
      <alignment horizontal="center" vertical="top" wrapText="1"/>
    </xf>
    <xf numFmtId="0" fontId="3" fillId="5" borderId="1" xfId="0" applyFont="1" applyFill="1" applyBorder="1" applyAlignment="1">
      <alignment horizontal="center" vertical="center" wrapText="1"/>
    </xf>
    <xf numFmtId="0" fontId="2" fillId="5" borderId="1"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 fillId="0" borderId="1" xfId="0" applyFont="1" applyBorder="1" applyAlignment="1">
      <alignment horizontal="left" vertical="center" wrapText="1"/>
    </xf>
    <xf numFmtId="0" fontId="6" fillId="0" borderId="1" xfId="0" applyFont="1" applyFill="1" applyBorder="1" applyAlignment="1">
      <alignment horizontal="left" vertical="top"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4" xfId="0" applyFont="1" applyFill="1" applyBorder="1" applyAlignment="1">
      <alignment horizontal="left" vertical="top" wrapText="1"/>
    </xf>
    <xf numFmtId="0" fontId="2" fillId="0" borderId="1" xfId="0" applyFont="1" applyBorder="1" applyAlignment="1">
      <alignment horizontal="left" vertical="center"/>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2" fillId="6" borderId="3" xfId="0" applyFont="1" applyFill="1" applyBorder="1" applyAlignment="1">
      <alignment horizontal="left" vertical="top"/>
    </xf>
    <xf numFmtId="0" fontId="2" fillId="6" borderId="4"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top" wrapText="1"/>
    </xf>
    <xf numFmtId="0" fontId="6" fillId="0" borderId="1" xfId="0" applyFont="1" applyBorder="1" applyAlignment="1">
      <alignment horizontal="center" vertical="top" wrapText="1"/>
    </xf>
    <xf numFmtId="0" fontId="2" fillId="6"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left" vertical="top" wrapText="1"/>
    </xf>
    <xf numFmtId="0" fontId="2" fillId="5" borderId="1" xfId="0" applyFont="1" applyFill="1" applyBorder="1" applyAlignment="1">
      <alignment horizontal="left" vertical="top" wrapText="1"/>
    </xf>
    <xf numFmtId="0" fontId="3" fillId="5"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6" borderId="1" xfId="0" applyFont="1" applyFill="1" applyBorder="1" applyAlignment="1">
      <alignment horizontal="left" vertical="center"/>
    </xf>
    <xf numFmtId="0" fontId="6" fillId="5" borderId="2" xfId="0" applyFont="1" applyFill="1" applyBorder="1" applyAlignment="1">
      <alignment horizontal="left" vertical="top" wrapText="1"/>
    </xf>
    <xf numFmtId="0" fontId="6" fillId="5" borderId="3" xfId="0" applyFont="1" applyFill="1" applyBorder="1" applyAlignment="1">
      <alignment horizontal="left" vertical="top" wrapText="1"/>
    </xf>
    <xf numFmtId="0" fontId="6" fillId="5" borderId="4" xfId="0" applyFont="1" applyFill="1" applyBorder="1" applyAlignment="1">
      <alignment horizontal="left" vertical="top"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166" fontId="2" fillId="0" borderId="2" xfId="0" applyNumberFormat="1" applyFont="1" applyFill="1" applyBorder="1" applyAlignment="1">
      <alignment horizontal="center" vertical="top" wrapText="1"/>
    </xf>
    <xf numFmtId="166" fontId="2" fillId="0" borderId="3" xfId="0" applyNumberFormat="1" applyFont="1" applyFill="1" applyBorder="1" applyAlignment="1">
      <alignment horizontal="center" vertical="top" wrapText="1"/>
    </xf>
    <xf numFmtId="166" fontId="2" fillId="0" borderId="4" xfId="0" applyNumberFormat="1" applyFont="1" applyFill="1" applyBorder="1" applyAlignment="1">
      <alignment horizontal="center" vertical="top"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2" fillId="3" borderId="1"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cellXfs>
  <cellStyles count="2">
    <cellStyle name="Обычный" xfId="0" builtinId="0"/>
    <cellStyle name="Плохой 2" xfId="1"/>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94"/>
  <sheetViews>
    <sheetView tabSelected="1" zoomScale="80" zoomScaleNormal="80" workbookViewId="0">
      <pane ySplit="4" topLeftCell="A5" activePane="bottomLeft" state="frozen"/>
      <selection pane="bottomLeft" activeCell="B5" sqref="B5:B9"/>
    </sheetView>
  </sheetViews>
  <sheetFormatPr defaultRowHeight="15" x14ac:dyDescent="0.25"/>
  <cols>
    <col min="1" max="1" width="9.140625" style="78"/>
    <col min="2" max="2" width="46" customWidth="1"/>
    <col min="3" max="3" width="9.140625" customWidth="1"/>
    <col min="4" max="4" width="15.28515625" customWidth="1"/>
    <col min="5" max="6" width="11.7109375" customWidth="1"/>
    <col min="7" max="7" width="13.140625" customWidth="1"/>
    <col min="8" max="8" width="52.42578125" customWidth="1"/>
    <col min="9" max="9" width="54.28515625" customWidth="1"/>
    <col min="10" max="10" width="10.7109375" customWidth="1"/>
    <col min="11" max="11" width="26.140625" customWidth="1"/>
    <col min="12" max="12" width="32.5703125" customWidth="1"/>
    <col min="14" max="14" width="13.5703125" style="79" hidden="1" customWidth="1"/>
    <col min="15" max="15" width="12.42578125" hidden="1" customWidth="1"/>
  </cols>
  <sheetData>
    <row r="1" spans="1:17" ht="18.75" x14ac:dyDescent="0.25">
      <c r="C1" s="166" t="s">
        <v>274</v>
      </c>
      <c r="D1" s="166"/>
      <c r="E1" s="166"/>
      <c r="F1" s="166"/>
      <c r="G1" s="166"/>
      <c r="H1" s="166"/>
      <c r="I1" s="166"/>
      <c r="J1" s="166"/>
      <c r="K1" s="166"/>
    </row>
    <row r="3" spans="1:17" ht="38.25" customHeight="1" x14ac:dyDescent="0.25">
      <c r="A3" s="153" t="s">
        <v>0</v>
      </c>
      <c r="B3" s="153" t="s">
        <v>1</v>
      </c>
      <c r="C3" s="152" t="s">
        <v>123</v>
      </c>
      <c r="D3" s="152"/>
      <c r="E3" s="152"/>
      <c r="F3" s="152"/>
      <c r="G3" s="184" t="s">
        <v>124</v>
      </c>
      <c r="H3" s="171" t="s">
        <v>125</v>
      </c>
      <c r="I3" s="172"/>
      <c r="J3" s="173"/>
      <c r="K3" s="114" t="s">
        <v>126</v>
      </c>
      <c r="L3" s="114" t="s">
        <v>127</v>
      </c>
      <c r="M3" s="152" t="s">
        <v>128</v>
      </c>
    </row>
    <row r="4" spans="1:17" ht="38.25" x14ac:dyDescent="0.25">
      <c r="A4" s="155"/>
      <c r="B4" s="155"/>
      <c r="C4" s="2" t="s">
        <v>129</v>
      </c>
      <c r="D4" s="3" t="s">
        <v>130</v>
      </c>
      <c r="E4" s="3" t="s">
        <v>131</v>
      </c>
      <c r="F4" s="3" t="s">
        <v>132</v>
      </c>
      <c r="G4" s="184"/>
      <c r="H4" s="2" t="s">
        <v>133</v>
      </c>
      <c r="I4" s="2" t="s">
        <v>134</v>
      </c>
      <c r="J4" s="4" t="s">
        <v>135</v>
      </c>
      <c r="K4" s="116"/>
      <c r="L4" s="116"/>
      <c r="M4" s="152"/>
      <c r="N4" s="80" t="s">
        <v>192</v>
      </c>
      <c r="O4" s="80" t="s">
        <v>193</v>
      </c>
    </row>
    <row r="5" spans="1:17" ht="15" customHeight="1" x14ac:dyDescent="0.25">
      <c r="A5" s="153"/>
      <c r="B5" s="185" t="s">
        <v>2</v>
      </c>
      <c r="C5" s="22" t="s">
        <v>136</v>
      </c>
      <c r="D5" s="61">
        <f>SUM(D6:D9)</f>
        <v>976239.68623999995</v>
      </c>
      <c r="E5" s="27">
        <f t="shared" ref="E5" si="0">SUM(E6:E9)</f>
        <v>538335.58702999994</v>
      </c>
      <c r="F5" s="27">
        <f t="shared" ref="F5" si="1">SUM(F6:F9)</f>
        <v>297215.00046000001</v>
      </c>
      <c r="G5" s="46">
        <f>F5/D5</f>
        <v>0.30444879945900122</v>
      </c>
      <c r="H5" s="188"/>
      <c r="I5" s="32" t="s">
        <v>179</v>
      </c>
      <c r="J5" s="6">
        <f>SUM(J6:J8)</f>
        <v>46</v>
      </c>
      <c r="K5" s="152" t="s">
        <v>203</v>
      </c>
      <c r="L5" s="113"/>
      <c r="M5" s="192"/>
    </row>
    <row r="6" spans="1:17" x14ac:dyDescent="0.25">
      <c r="A6" s="154"/>
      <c r="B6" s="186"/>
      <c r="C6" s="22" t="s">
        <v>137</v>
      </c>
      <c r="D6" s="61">
        <f t="shared" ref="D6:F9" si="2">D31+D111+D246+D296+D331</f>
        <v>878839.18623999995</v>
      </c>
      <c r="E6" s="27">
        <f t="shared" si="2"/>
        <v>498702.08702999994</v>
      </c>
      <c r="F6" s="27">
        <f t="shared" si="2"/>
        <v>277615.92045999999</v>
      </c>
      <c r="G6" s="46">
        <f t="shared" ref="G6:G7" si="3">F6/D6</f>
        <v>0.31588932856731605</v>
      </c>
      <c r="H6" s="189"/>
      <c r="I6" s="32" t="s">
        <v>138</v>
      </c>
      <c r="J6" s="6">
        <f>J11+J16+J21+J26</f>
        <v>0</v>
      </c>
      <c r="K6" s="152"/>
      <c r="L6" s="191"/>
      <c r="M6" s="193"/>
      <c r="O6" s="70"/>
    </row>
    <row r="7" spans="1:17" x14ac:dyDescent="0.25">
      <c r="A7" s="154"/>
      <c r="B7" s="186"/>
      <c r="C7" s="22" t="s">
        <v>139</v>
      </c>
      <c r="D7" s="61">
        <f t="shared" si="2"/>
        <v>97269.8</v>
      </c>
      <c r="E7" s="27">
        <f t="shared" si="2"/>
        <v>39633.5</v>
      </c>
      <c r="F7" s="27">
        <f t="shared" si="2"/>
        <v>19599.080000000002</v>
      </c>
      <c r="G7" s="46">
        <f t="shared" si="3"/>
        <v>0.20149193274788271</v>
      </c>
      <c r="H7" s="189"/>
      <c r="I7" s="32" t="s">
        <v>140</v>
      </c>
      <c r="J7" s="6">
        <f>J12+J17+J22+J27</f>
        <v>23</v>
      </c>
      <c r="K7" s="152"/>
      <c r="L7" s="191"/>
      <c r="M7" s="193"/>
      <c r="O7" s="70"/>
      <c r="P7" s="70"/>
      <c r="Q7" s="70"/>
    </row>
    <row r="8" spans="1:17" x14ac:dyDescent="0.25">
      <c r="A8" s="154"/>
      <c r="B8" s="186"/>
      <c r="C8" s="22" t="s">
        <v>141</v>
      </c>
      <c r="D8" s="61">
        <f t="shared" si="2"/>
        <v>0</v>
      </c>
      <c r="E8" s="27">
        <f t="shared" si="2"/>
        <v>0</v>
      </c>
      <c r="F8" s="27">
        <f t="shared" si="2"/>
        <v>0</v>
      </c>
      <c r="G8" s="46">
        <v>0</v>
      </c>
      <c r="H8" s="189"/>
      <c r="I8" s="32" t="s">
        <v>142</v>
      </c>
      <c r="J8" s="6">
        <f>J13+J18+J23+J28</f>
        <v>23</v>
      </c>
      <c r="K8" s="152"/>
      <c r="L8" s="191"/>
      <c r="M8" s="193"/>
      <c r="O8" s="70"/>
      <c r="P8" s="70"/>
      <c r="Q8" s="70"/>
    </row>
    <row r="9" spans="1:17" ht="19.5" customHeight="1" x14ac:dyDescent="0.25">
      <c r="A9" s="155"/>
      <c r="B9" s="187"/>
      <c r="C9" s="22" t="s">
        <v>143</v>
      </c>
      <c r="D9" s="61">
        <f t="shared" si="2"/>
        <v>130.69999999999999</v>
      </c>
      <c r="E9" s="27">
        <f t="shared" si="2"/>
        <v>0</v>
      </c>
      <c r="F9" s="27">
        <f t="shared" si="2"/>
        <v>0</v>
      </c>
      <c r="G9" s="46">
        <v>0</v>
      </c>
      <c r="H9" s="190"/>
      <c r="I9" s="32" t="s">
        <v>144</v>
      </c>
      <c r="J9" s="5">
        <f>(J6+0.5*J7)/J5</f>
        <v>0.25</v>
      </c>
      <c r="K9" s="152"/>
      <c r="L9" s="191"/>
      <c r="M9" s="194"/>
    </row>
    <row r="10" spans="1:17" ht="15" customHeight="1" x14ac:dyDescent="0.25">
      <c r="A10" s="153"/>
      <c r="B10" s="98" t="s">
        <v>3</v>
      </c>
      <c r="C10" s="22" t="s">
        <v>136</v>
      </c>
      <c r="D10" s="61">
        <f>SUM(D11:D14)</f>
        <v>740534.88715999993</v>
      </c>
      <c r="E10" s="27">
        <f t="shared" ref="E10" si="4">SUM(E11:E14)</f>
        <v>462038.02529999998</v>
      </c>
      <c r="F10" s="27">
        <f t="shared" ref="F10" si="5">SUM(F11:F14)</f>
        <v>238946.93872999999</v>
      </c>
      <c r="G10" s="46">
        <f>F10/D10</f>
        <v>0.32266803748622463</v>
      </c>
      <c r="H10" s="170"/>
      <c r="I10" s="33" t="s">
        <v>179</v>
      </c>
      <c r="J10" s="69">
        <f>SUM(J11:J13)</f>
        <v>36</v>
      </c>
      <c r="K10" s="152" t="s">
        <v>3</v>
      </c>
      <c r="L10" s="195"/>
      <c r="M10" s="152">
        <v>809</v>
      </c>
    </row>
    <row r="11" spans="1:17" x14ac:dyDescent="0.25">
      <c r="A11" s="154"/>
      <c r="B11" s="99"/>
      <c r="C11" s="2" t="s">
        <v>137</v>
      </c>
      <c r="D11" s="25">
        <f>D41+D46+D61+D71+D86+D96+D106+D111+D296+D336</f>
        <v>705343.88715999993</v>
      </c>
      <c r="E11" s="25">
        <f t="shared" ref="E11:F11" si="6">E41+E46+E61+E71+E86+E96+E106+E111+E296+E336</f>
        <v>429548.52529999998</v>
      </c>
      <c r="F11" s="25">
        <f t="shared" si="6"/>
        <v>219347.85872999998</v>
      </c>
      <c r="G11" s="7">
        <f t="shared" ref="G11:G14" si="7">F11/D11</f>
        <v>0.31098002367778826</v>
      </c>
      <c r="H11" s="170"/>
      <c r="I11" s="33" t="s">
        <v>138</v>
      </c>
      <c r="J11" s="69">
        <f>COUNTIFS($J$40:$J$394,"да",$M$40:$M$394,"809")</f>
        <v>0</v>
      </c>
      <c r="K11" s="152"/>
      <c r="L11" s="195"/>
      <c r="M11" s="152"/>
    </row>
    <row r="12" spans="1:17" x14ac:dyDescent="0.25">
      <c r="A12" s="154"/>
      <c r="B12" s="99"/>
      <c r="C12" s="2" t="s">
        <v>139</v>
      </c>
      <c r="D12" s="25">
        <f t="shared" ref="D12:F14" si="8">D42+D47+D62+D72+D87+D97+D107+D112+D297+D337</f>
        <v>35060.300000000003</v>
      </c>
      <c r="E12" s="25">
        <f t="shared" si="8"/>
        <v>32489.5</v>
      </c>
      <c r="F12" s="25">
        <f t="shared" si="8"/>
        <v>19599.080000000002</v>
      </c>
      <c r="G12" s="7">
        <f t="shared" si="7"/>
        <v>0.55901061884809888</v>
      </c>
      <c r="H12" s="170"/>
      <c r="I12" s="33" t="s">
        <v>140</v>
      </c>
      <c r="J12" s="69">
        <f>COUNTIFS($J$40:$J$394,"частично",$M$40:$M$394,"809")</f>
        <v>18</v>
      </c>
      <c r="K12" s="152"/>
      <c r="L12" s="195"/>
      <c r="M12" s="152"/>
    </row>
    <row r="13" spans="1:17" x14ac:dyDescent="0.25">
      <c r="A13" s="154"/>
      <c r="B13" s="99"/>
      <c r="C13" s="2" t="s">
        <v>141</v>
      </c>
      <c r="D13" s="25">
        <f t="shared" si="8"/>
        <v>0</v>
      </c>
      <c r="E13" s="25">
        <f t="shared" si="8"/>
        <v>0</v>
      </c>
      <c r="F13" s="25">
        <f t="shared" si="8"/>
        <v>0</v>
      </c>
      <c r="G13" s="7">
        <v>0</v>
      </c>
      <c r="H13" s="170"/>
      <c r="I13" s="33" t="s">
        <v>142</v>
      </c>
      <c r="J13" s="69">
        <f>COUNTIFS($J$40:$J$394,"нет",$M$40:$M$394,"809")</f>
        <v>18</v>
      </c>
      <c r="K13" s="152"/>
      <c r="L13" s="195"/>
      <c r="M13" s="152"/>
    </row>
    <row r="14" spans="1:17" x14ac:dyDescent="0.25">
      <c r="A14" s="155"/>
      <c r="B14" s="100"/>
      <c r="C14" s="2" t="s">
        <v>143</v>
      </c>
      <c r="D14" s="25">
        <f t="shared" si="8"/>
        <v>130.69999999999999</v>
      </c>
      <c r="E14" s="25">
        <f t="shared" si="8"/>
        <v>0</v>
      </c>
      <c r="F14" s="25">
        <f t="shared" si="8"/>
        <v>0</v>
      </c>
      <c r="G14" s="7">
        <f t="shared" si="7"/>
        <v>0</v>
      </c>
      <c r="H14" s="170"/>
      <c r="I14" s="33" t="s">
        <v>144</v>
      </c>
      <c r="J14" s="71">
        <f>(J11+0.5*J12)/J10</f>
        <v>0.25</v>
      </c>
      <c r="K14" s="152"/>
      <c r="L14" s="195"/>
      <c r="M14" s="152"/>
    </row>
    <row r="15" spans="1:17" ht="15" customHeight="1" x14ac:dyDescent="0.25">
      <c r="A15" s="153"/>
      <c r="B15" s="98" t="s">
        <v>4</v>
      </c>
      <c r="C15" s="22" t="s">
        <v>136</v>
      </c>
      <c r="D15" s="61">
        <f>SUM(D16:D19)</f>
        <v>67497.756079999992</v>
      </c>
      <c r="E15" s="27">
        <f t="shared" ref="E15" si="9">SUM(E16:E19)</f>
        <v>28529.891730000003</v>
      </c>
      <c r="F15" s="27">
        <f t="shared" ref="F15" si="10">SUM(F16:F19)</f>
        <v>28529.891730000003</v>
      </c>
      <c r="G15" s="46">
        <f>F15/D15</f>
        <v>0.42267911389803353</v>
      </c>
      <c r="H15" s="241"/>
      <c r="I15" s="33" t="s">
        <v>179</v>
      </c>
      <c r="J15" s="69">
        <f t="shared" ref="J15" si="11">SUM(J16:J18)</f>
        <v>1</v>
      </c>
      <c r="K15" s="199" t="s">
        <v>4</v>
      </c>
      <c r="L15" s="195"/>
      <c r="M15" s="204">
        <v>824</v>
      </c>
    </row>
    <row r="16" spans="1:17" x14ac:dyDescent="0.25">
      <c r="A16" s="154"/>
      <c r="B16" s="99"/>
      <c r="C16" s="2" t="s">
        <v>137</v>
      </c>
      <c r="D16" s="60">
        <f>D376</f>
        <v>67497.756079999992</v>
      </c>
      <c r="E16" s="25">
        <f t="shared" ref="E16:F16" si="12">E376</f>
        <v>28529.891730000003</v>
      </c>
      <c r="F16" s="25">
        <f t="shared" si="12"/>
        <v>28529.891730000003</v>
      </c>
      <c r="G16" s="7">
        <f t="shared" ref="G16" si="13">F16/D16</f>
        <v>0.42267911389803353</v>
      </c>
      <c r="H16" s="241"/>
      <c r="I16" s="33" t="s">
        <v>138</v>
      </c>
      <c r="J16" s="72">
        <v>0</v>
      </c>
      <c r="K16" s="199"/>
      <c r="L16" s="195"/>
      <c r="M16" s="205"/>
    </row>
    <row r="17" spans="1:13" x14ac:dyDescent="0.25">
      <c r="A17" s="154"/>
      <c r="B17" s="99"/>
      <c r="C17" s="2" t="s">
        <v>139</v>
      </c>
      <c r="D17" s="60">
        <f t="shared" ref="D17:D19" si="14">D377</f>
        <v>0</v>
      </c>
      <c r="E17" s="25">
        <f t="shared" ref="E17:F17" si="15">E377</f>
        <v>0</v>
      </c>
      <c r="F17" s="25">
        <f t="shared" si="15"/>
        <v>0</v>
      </c>
      <c r="G17" s="7">
        <v>0</v>
      </c>
      <c r="H17" s="241"/>
      <c r="I17" s="33" t="s">
        <v>140</v>
      </c>
      <c r="J17" s="72">
        <v>1</v>
      </c>
      <c r="K17" s="199"/>
      <c r="L17" s="195"/>
      <c r="M17" s="205"/>
    </row>
    <row r="18" spans="1:13" x14ac:dyDescent="0.25">
      <c r="A18" s="154"/>
      <c r="B18" s="99"/>
      <c r="C18" s="2" t="s">
        <v>141</v>
      </c>
      <c r="D18" s="60">
        <f t="shared" si="14"/>
        <v>0</v>
      </c>
      <c r="E18" s="25">
        <f t="shared" ref="E18:F18" si="16">E378</f>
        <v>0</v>
      </c>
      <c r="F18" s="25">
        <f t="shared" si="16"/>
        <v>0</v>
      </c>
      <c r="G18" s="7">
        <v>0</v>
      </c>
      <c r="H18" s="241"/>
      <c r="I18" s="33" t="s">
        <v>142</v>
      </c>
      <c r="J18" s="72">
        <v>0</v>
      </c>
      <c r="K18" s="199"/>
      <c r="L18" s="195"/>
      <c r="M18" s="205"/>
    </row>
    <row r="19" spans="1:13" x14ac:dyDescent="0.25">
      <c r="A19" s="155"/>
      <c r="B19" s="100"/>
      <c r="C19" s="2" t="s">
        <v>143</v>
      </c>
      <c r="D19" s="60">
        <f t="shared" si="14"/>
        <v>0</v>
      </c>
      <c r="E19" s="25">
        <f t="shared" ref="E19:F19" si="17">E379</f>
        <v>0</v>
      </c>
      <c r="F19" s="25">
        <f t="shared" si="17"/>
        <v>0</v>
      </c>
      <c r="G19" s="7">
        <v>0</v>
      </c>
      <c r="H19" s="241"/>
      <c r="I19" s="33" t="s">
        <v>144</v>
      </c>
      <c r="J19" s="71">
        <f t="shared" ref="J19" si="18">(J16+0.5*J17)/J15</f>
        <v>0.5</v>
      </c>
      <c r="K19" s="199"/>
      <c r="L19" s="195"/>
      <c r="M19" s="206"/>
    </row>
    <row r="20" spans="1:13" x14ac:dyDescent="0.25">
      <c r="A20" s="153"/>
      <c r="B20" s="98" t="s">
        <v>5</v>
      </c>
      <c r="C20" s="22" t="s">
        <v>136</v>
      </c>
      <c r="D20" s="61">
        <f>SUM(D21:D24)</f>
        <v>166371.04300000001</v>
      </c>
      <c r="E20" s="27">
        <f t="shared" ref="E20" si="19">SUM(E21:E24)</f>
        <v>47489.8</v>
      </c>
      <c r="F20" s="27">
        <f t="shared" ref="F20" si="20">SUM(F21:F24)</f>
        <v>29460.3</v>
      </c>
      <c r="G20" s="46">
        <f>F20/D20</f>
        <v>0.1770758869378489</v>
      </c>
      <c r="H20" s="241"/>
      <c r="I20" s="33" t="s">
        <v>179</v>
      </c>
      <c r="J20" s="69">
        <f t="shared" ref="J20" si="21">SUM(J21:J23)</f>
        <v>7</v>
      </c>
      <c r="K20" s="199" t="s">
        <v>5</v>
      </c>
      <c r="L20" s="195"/>
      <c r="M20" s="204">
        <v>834</v>
      </c>
    </row>
    <row r="21" spans="1:13" x14ac:dyDescent="0.25">
      <c r="A21" s="154"/>
      <c r="B21" s="99"/>
      <c r="C21" s="2" t="s">
        <v>137</v>
      </c>
      <c r="D21" s="60">
        <f t="shared" ref="D21:F24" si="22">D246+D386</f>
        <v>104161.54300000001</v>
      </c>
      <c r="E21" s="60">
        <f t="shared" si="22"/>
        <v>40345.800000000003</v>
      </c>
      <c r="F21" s="60">
        <f t="shared" si="22"/>
        <v>29460.3</v>
      </c>
      <c r="G21" s="7">
        <f t="shared" ref="G21" si="23">F21/D21</f>
        <v>0.2828327917530945</v>
      </c>
      <c r="H21" s="241"/>
      <c r="I21" s="33" t="s">
        <v>138</v>
      </c>
      <c r="J21" s="72">
        <f>COUNTIFS(J$40:J$394,"да",M$40:M$394,"834")</f>
        <v>0</v>
      </c>
      <c r="K21" s="199"/>
      <c r="L21" s="195"/>
      <c r="M21" s="205"/>
    </row>
    <row r="22" spans="1:13" x14ac:dyDescent="0.25">
      <c r="A22" s="154"/>
      <c r="B22" s="99"/>
      <c r="C22" s="2" t="s">
        <v>139</v>
      </c>
      <c r="D22" s="60">
        <f t="shared" si="22"/>
        <v>62209.5</v>
      </c>
      <c r="E22" s="60">
        <f t="shared" si="22"/>
        <v>7144</v>
      </c>
      <c r="F22" s="60">
        <f t="shared" si="22"/>
        <v>0</v>
      </c>
      <c r="G22" s="7">
        <v>0</v>
      </c>
      <c r="H22" s="241"/>
      <c r="I22" s="33" t="s">
        <v>140</v>
      </c>
      <c r="J22" s="72">
        <f>COUNTIFS(J$40:J$394,"частично",M$40:M$394,"834")</f>
        <v>3</v>
      </c>
      <c r="K22" s="199"/>
      <c r="L22" s="195"/>
      <c r="M22" s="205"/>
    </row>
    <row r="23" spans="1:13" x14ac:dyDescent="0.25">
      <c r="A23" s="154"/>
      <c r="B23" s="99"/>
      <c r="C23" s="2" t="s">
        <v>141</v>
      </c>
      <c r="D23" s="60">
        <f t="shared" si="22"/>
        <v>0</v>
      </c>
      <c r="E23" s="60">
        <f t="shared" si="22"/>
        <v>0</v>
      </c>
      <c r="F23" s="60">
        <f t="shared" si="22"/>
        <v>0</v>
      </c>
      <c r="G23" s="7">
        <v>0</v>
      </c>
      <c r="H23" s="241"/>
      <c r="I23" s="33" t="s">
        <v>142</v>
      </c>
      <c r="J23" s="72">
        <f>COUNTIFS(J$40:J$394,"нет",M$40:M$394,"834")</f>
        <v>4</v>
      </c>
      <c r="K23" s="199"/>
      <c r="L23" s="195"/>
      <c r="M23" s="205"/>
    </row>
    <row r="24" spans="1:13" x14ac:dyDescent="0.25">
      <c r="A24" s="155"/>
      <c r="B24" s="100"/>
      <c r="C24" s="2" t="s">
        <v>143</v>
      </c>
      <c r="D24" s="60">
        <f t="shared" si="22"/>
        <v>0</v>
      </c>
      <c r="E24" s="60">
        <f t="shared" si="22"/>
        <v>0</v>
      </c>
      <c r="F24" s="60">
        <f t="shared" si="22"/>
        <v>0</v>
      </c>
      <c r="G24" s="7">
        <v>0</v>
      </c>
      <c r="H24" s="241"/>
      <c r="I24" s="33" t="s">
        <v>144</v>
      </c>
      <c r="J24" s="71">
        <f t="shared" ref="J24" si="24">(J21+0.5*J22)/J20</f>
        <v>0.21428571428571427</v>
      </c>
      <c r="K24" s="199"/>
      <c r="L24" s="195"/>
      <c r="M24" s="206"/>
    </row>
    <row r="25" spans="1:13" ht="15" customHeight="1" x14ac:dyDescent="0.25">
      <c r="A25" s="153"/>
      <c r="B25" s="98" t="s">
        <v>6</v>
      </c>
      <c r="C25" s="22" t="s">
        <v>136</v>
      </c>
      <c r="D25" s="61">
        <f>SUM(D26:D29)</f>
        <v>1836</v>
      </c>
      <c r="E25" s="27">
        <f t="shared" ref="E25" si="25">SUM(E26:E29)</f>
        <v>277.87</v>
      </c>
      <c r="F25" s="27">
        <f t="shared" ref="F25" si="26">SUM(F26:F29)</f>
        <v>277.87</v>
      </c>
      <c r="G25" s="46">
        <f>F25/D25</f>
        <v>0.15134531590413944</v>
      </c>
      <c r="H25" s="241"/>
      <c r="I25" s="33" t="s">
        <v>179</v>
      </c>
      <c r="J25" s="69">
        <f t="shared" ref="J25" si="27">SUM(J26:J28)</f>
        <v>2</v>
      </c>
      <c r="K25" s="199" t="s">
        <v>6</v>
      </c>
      <c r="L25" s="195"/>
      <c r="M25" s="204">
        <v>845</v>
      </c>
    </row>
    <row r="26" spans="1:13" x14ac:dyDescent="0.25">
      <c r="A26" s="154"/>
      <c r="B26" s="99"/>
      <c r="C26" s="2" t="s">
        <v>137</v>
      </c>
      <c r="D26" s="60">
        <f>D51+D56</f>
        <v>1836</v>
      </c>
      <c r="E26" s="25">
        <f t="shared" ref="E26:F26" si="28">E51+E56</f>
        <v>277.87</v>
      </c>
      <c r="F26" s="25">
        <f t="shared" si="28"/>
        <v>277.87</v>
      </c>
      <c r="G26" s="7">
        <f t="shared" ref="G26" si="29">F26/D26</f>
        <v>0.15134531590413944</v>
      </c>
      <c r="H26" s="241"/>
      <c r="I26" s="33" t="s">
        <v>138</v>
      </c>
      <c r="J26" s="72">
        <v>0</v>
      </c>
      <c r="K26" s="199"/>
      <c r="L26" s="195"/>
      <c r="M26" s="205"/>
    </row>
    <row r="27" spans="1:13" x14ac:dyDescent="0.25">
      <c r="A27" s="154"/>
      <c r="B27" s="99"/>
      <c r="C27" s="2" t="s">
        <v>139</v>
      </c>
      <c r="D27" s="60">
        <f t="shared" ref="D27:D29" si="30">D52+D57</f>
        <v>0</v>
      </c>
      <c r="E27" s="25">
        <f t="shared" ref="E27:F27" si="31">E52+E57</f>
        <v>0</v>
      </c>
      <c r="F27" s="25">
        <f t="shared" si="31"/>
        <v>0</v>
      </c>
      <c r="G27" s="7">
        <v>0</v>
      </c>
      <c r="H27" s="241"/>
      <c r="I27" s="33" t="s">
        <v>140</v>
      </c>
      <c r="J27" s="72">
        <v>1</v>
      </c>
      <c r="K27" s="199"/>
      <c r="L27" s="195"/>
      <c r="M27" s="205"/>
    </row>
    <row r="28" spans="1:13" x14ac:dyDescent="0.25">
      <c r="A28" s="154"/>
      <c r="B28" s="99"/>
      <c r="C28" s="2" t="s">
        <v>141</v>
      </c>
      <c r="D28" s="60">
        <f t="shared" si="30"/>
        <v>0</v>
      </c>
      <c r="E28" s="25">
        <f t="shared" ref="E28:F28" si="32">E53+E58</f>
        <v>0</v>
      </c>
      <c r="F28" s="25">
        <f t="shared" si="32"/>
        <v>0</v>
      </c>
      <c r="G28" s="7">
        <v>0</v>
      </c>
      <c r="H28" s="241"/>
      <c r="I28" s="33" t="s">
        <v>142</v>
      </c>
      <c r="J28" s="72">
        <v>1</v>
      </c>
      <c r="K28" s="199"/>
      <c r="L28" s="195"/>
      <c r="M28" s="205"/>
    </row>
    <row r="29" spans="1:13" x14ac:dyDescent="0.25">
      <c r="A29" s="155"/>
      <c r="B29" s="100"/>
      <c r="C29" s="2" t="s">
        <v>143</v>
      </c>
      <c r="D29" s="60">
        <f t="shared" si="30"/>
        <v>0</v>
      </c>
      <c r="E29" s="25">
        <f t="shared" ref="E29:F29" si="33">E54+E59</f>
        <v>0</v>
      </c>
      <c r="F29" s="25">
        <f t="shared" si="33"/>
        <v>0</v>
      </c>
      <c r="G29" s="7">
        <v>0</v>
      </c>
      <c r="H29" s="241"/>
      <c r="I29" s="33" t="s">
        <v>144</v>
      </c>
      <c r="J29" s="71">
        <f t="shared" ref="J29" si="34">(J26+0.5*J27)/J25</f>
        <v>0.25</v>
      </c>
      <c r="K29" s="199"/>
      <c r="L29" s="195"/>
      <c r="M29" s="206"/>
    </row>
    <row r="30" spans="1:13" ht="15" customHeight="1" x14ac:dyDescent="0.25">
      <c r="A30" s="167" t="s">
        <v>7</v>
      </c>
      <c r="B30" s="163" t="s">
        <v>8</v>
      </c>
      <c r="C30" s="39" t="s">
        <v>136</v>
      </c>
      <c r="D30" s="28">
        <f>SUM(D31:D34)</f>
        <v>155667.16268999997</v>
      </c>
      <c r="E30" s="28">
        <f t="shared" ref="E30" si="35">SUM(E31:E34)</f>
        <v>147063.85526999997</v>
      </c>
      <c r="F30" s="28">
        <f t="shared" ref="F30" si="36">SUM(F31:F34)</f>
        <v>41626.770000000004</v>
      </c>
      <c r="G30" s="47">
        <f>F30/D30</f>
        <v>0.26740880530402383</v>
      </c>
      <c r="H30" s="196"/>
      <c r="I30" s="34" t="s">
        <v>179</v>
      </c>
      <c r="J30" s="38">
        <f>J31+J32+J33</f>
        <v>8</v>
      </c>
      <c r="K30" s="174" t="s">
        <v>198</v>
      </c>
      <c r="L30" s="197"/>
      <c r="M30" s="198"/>
    </row>
    <row r="31" spans="1:13" x14ac:dyDescent="0.25">
      <c r="A31" s="168"/>
      <c r="B31" s="164"/>
      <c r="C31" s="39" t="s">
        <v>137</v>
      </c>
      <c r="D31" s="28">
        <f>D36+D61+D71+D86</f>
        <v>155667.16268999997</v>
      </c>
      <c r="E31" s="28">
        <f t="shared" ref="E31:F31" si="37">E36+E61+E71+E86</f>
        <v>147063.85526999997</v>
      </c>
      <c r="F31" s="28">
        <f t="shared" si="37"/>
        <v>41626.770000000004</v>
      </c>
      <c r="G31" s="47">
        <f>F31/D31</f>
        <v>0.26740880530402383</v>
      </c>
      <c r="H31" s="196"/>
      <c r="I31" s="34" t="s">
        <v>138</v>
      </c>
      <c r="J31" s="38">
        <f>COUNTIF($J$40:$J$109,"да")</f>
        <v>0</v>
      </c>
      <c r="K31" s="174"/>
      <c r="L31" s="197"/>
      <c r="M31" s="198"/>
    </row>
    <row r="32" spans="1:13" x14ac:dyDescent="0.25">
      <c r="A32" s="168"/>
      <c r="B32" s="164"/>
      <c r="C32" s="39" t="s">
        <v>139</v>
      </c>
      <c r="D32" s="28">
        <f t="shared" ref="D32:F34" si="38">D37+D62+D72+D87</f>
        <v>0</v>
      </c>
      <c r="E32" s="28">
        <f t="shared" si="38"/>
        <v>0</v>
      </c>
      <c r="F32" s="28">
        <f t="shared" si="38"/>
        <v>0</v>
      </c>
      <c r="G32" s="47">
        <v>0</v>
      </c>
      <c r="H32" s="196"/>
      <c r="I32" s="34" t="s">
        <v>140</v>
      </c>
      <c r="J32" s="65">
        <f>COUNTIF($J$40:$J$109,"частично")</f>
        <v>3</v>
      </c>
      <c r="K32" s="174"/>
      <c r="L32" s="197"/>
      <c r="M32" s="198"/>
    </row>
    <row r="33" spans="1:14" x14ac:dyDescent="0.25">
      <c r="A33" s="168"/>
      <c r="B33" s="164"/>
      <c r="C33" s="39" t="s">
        <v>141</v>
      </c>
      <c r="D33" s="28">
        <f t="shared" si="38"/>
        <v>0</v>
      </c>
      <c r="E33" s="28">
        <f t="shared" si="38"/>
        <v>0</v>
      </c>
      <c r="F33" s="28">
        <f t="shared" si="38"/>
        <v>0</v>
      </c>
      <c r="G33" s="47">
        <v>0</v>
      </c>
      <c r="H33" s="196"/>
      <c r="I33" s="34" t="s">
        <v>142</v>
      </c>
      <c r="J33" s="65">
        <f>COUNTIF($J$40:$J$109,"нет")</f>
        <v>5</v>
      </c>
      <c r="K33" s="174"/>
      <c r="L33" s="197"/>
      <c r="M33" s="198"/>
    </row>
    <row r="34" spans="1:14" ht="22.5" customHeight="1" x14ac:dyDescent="0.25">
      <c r="A34" s="169"/>
      <c r="B34" s="165"/>
      <c r="C34" s="39" t="s">
        <v>143</v>
      </c>
      <c r="D34" s="28">
        <f t="shared" si="38"/>
        <v>0</v>
      </c>
      <c r="E34" s="28">
        <f t="shared" si="38"/>
        <v>0</v>
      </c>
      <c r="F34" s="28">
        <f t="shared" si="38"/>
        <v>0</v>
      </c>
      <c r="G34" s="47">
        <v>0</v>
      </c>
      <c r="H34" s="196"/>
      <c r="I34" s="34" t="s">
        <v>144</v>
      </c>
      <c r="J34" s="9">
        <f>(J31+0.5*J32)/J30</f>
        <v>0.1875</v>
      </c>
      <c r="K34" s="174"/>
      <c r="L34" s="197"/>
      <c r="M34" s="198"/>
    </row>
    <row r="35" spans="1:14" ht="34.5" customHeight="1" x14ac:dyDescent="0.25">
      <c r="A35" s="175" t="s">
        <v>9</v>
      </c>
      <c r="B35" s="160" t="s">
        <v>10</v>
      </c>
      <c r="C35" s="42" t="s">
        <v>136</v>
      </c>
      <c r="D35" s="30">
        <f>SUM(D36:D39)</f>
        <v>110542.22679999999</v>
      </c>
      <c r="E35" s="30">
        <f t="shared" ref="E35" si="39">SUM(E36:E39)</f>
        <v>108839.19679999999</v>
      </c>
      <c r="F35" s="30">
        <f t="shared" ref="F35" si="40">SUM(F36:F39)</f>
        <v>29256.37</v>
      </c>
      <c r="G35" s="49">
        <f>F35/D35</f>
        <v>0.26466239053545104</v>
      </c>
      <c r="H35" s="202" t="s">
        <v>195</v>
      </c>
      <c r="I35" s="43" t="s">
        <v>179</v>
      </c>
      <c r="J35" s="41">
        <f>SUM(J36:J38)</f>
        <v>4</v>
      </c>
      <c r="K35" s="200" t="s">
        <v>145</v>
      </c>
      <c r="L35" s="201"/>
      <c r="M35" s="200"/>
    </row>
    <row r="36" spans="1:14" ht="34.5" customHeight="1" x14ac:dyDescent="0.25">
      <c r="A36" s="176"/>
      <c r="B36" s="161"/>
      <c r="C36" s="40" t="s">
        <v>137</v>
      </c>
      <c r="D36" s="29">
        <f>D41+D46+D51+D56</f>
        <v>110542.22679999999</v>
      </c>
      <c r="E36" s="29">
        <f>E41+E46+E51+E56</f>
        <v>108839.19679999999</v>
      </c>
      <c r="F36" s="29">
        <f>F41+F46+F51+F56</f>
        <v>29256.37</v>
      </c>
      <c r="G36" s="48">
        <f>F36/D36</f>
        <v>0.26466239053545104</v>
      </c>
      <c r="H36" s="203"/>
      <c r="I36" s="43" t="s">
        <v>138</v>
      </c>
      <c r="J36" s="41">
        <f>COUNTIF($J$40:$J$59,"да")</f>
        <v>0</v>
      </c>
      <c r="K36" s="200"/>
      <c r="L36" s="201"/>
      <c r="M36" s="200"/>
    </row>
    <row r="37" spans="1:14" ht="34.5" customHeight="1" x14ac:dyDescent="0.25">
      <c r="A37" s="176"/>
      <c r="B37" s="161"/>
      <c r="C37" s="40" t="s">
        <v>139</v>
      </c>
      <c r="D37" s="29">
        <f t="shared" ref="D37:F39" si="41">D42+D47+D52+D57</f>
        <v>0</v>
      </c>
      <c r="E37" s="29">
        <f t="shared" si="41"/>
        <v>0</v>
      </c>
      <c r="F37" s="29">
        <f t="shared" si="41"/>
        <v>0</v>
      </c>
      <c r="G37" s="48">
        <v>0</v>
      </c>
      <c r="H37" s="203"/>
      <c r="I37" s="43" t="s">
        <v>140</v>
      </c>
      <c r="J37" s="66">
        <f>COUNTIF($J$40:$J$59,"частично")</f>
        <v>1</v>
      </c>
      <c r="K37" s="200"/>
      <c r="L37" s="201"/>
      <c r="M37" s="200"/>
    </row>
    <row r="38" spans="1:14" ht="25.5" customHeight="1" x14ac:dyDescent="0.25">
      <c r="A38" s="176"/>
      <c r="B38" s="161"/>
      <c r="C38" s="40" t="s">
        <v>141</v>
      </c>
      <c r="D38" s="29">
        <f t="shared" si="41"/>
        <v>0</v>
      </c>
      <c r="E38" s="29">
        <f t="shared" si="41"/>
        <v>0</v>
      </c>
      <c r="F38" s="29">
        <f t="shared" si="41"/>
        <v>0</v>
      </c>
      <c r="G38" s="48">
        <v>0</v>
      </c>
      <c r="H38" s="203"/>
      <c r="I38" s="43" t="s">
        <v>142</v>
      </c>
      <c r="J38" s="66">
        <f>COUNTIF($J$40:$J$59,"нет")</f>
        <v>3</v>
      </c>
      <c r="K38" s="200"/>
      <c r="L38" s="201"/>
      <c r="M38" s="200"/>
    </row>
    <row r="39" spans="1:14" ht="28.5" customHeight="1" x14ac:dyDescent="0.25">
      <c r="A39" s="177"/>
      <c r="B39" s="162"/>
      <c r="C39" s="40" t="s">
        <v>143</v>
      </c>
      <c r="D39" s="29">
        <f t="shared" si="41"/>
        <v>0</v>
      </c>
      <c r="E39" s="29">
        <f t="shared" si="41"/>
        <v>0</v>
      </c>
      <c r="F39" s="29">
        <f t="shared" si="41"/>
        <v>0</v>
      </c>
      <c r="G39" s="48">
        <v>0</v>
      </c>
      <c r="H39" s="203"/>
      <c r="I39" s="43" t="s">
        <v>144</v>
      </c>
      <c r="J39" s="11">
        <f>(J36+0.5*J37)/J35</f>
        <v>0.125</v>
      </c>
      <c r="K39" s="200"/>
      <c r="L39" s="201"/>
      <c r="M39" s="200"/>
    </row>
    <row r="40" spans="1:14" ht="24.75" customHeight="1" x14ac:dyDescent="0.25">
      <c r="A40" s="153" t="s">
        <v>11</v>
      </c>
      <c r="B40" s="214" t="s">
        <v>12</v>
      </c>
      <c r="C40" s="22" t="s">
        <v>136</v>
      </c>
      <c r="D40" s="27">
        <f>SUM(D41:D44)</f>
        <v>108561.3268</v>
      </c>
      <c r="E40" s="27">
        <f t="shared" ref="E40" si="42">SUM(E41:E44)</f>
        <v>108561.3268</v>
      </c>
      <c r="F40" s="61">
        <f t="shared" ref="F40" si="43">SUM(F41:F44)</f>
        <v>28978.5</v>
      </c>
      <c r="G40" s="46">
        <f>F40/D40</f>
        <v>0.26693207290462112</v>
      </c>
      <c r="H40" s="101" t="s">
        <v>194</v>
      </c>
      <c r="I40" s="211" t="s">
        <v>337</v>
      </c>
      <c r="J40" s="217" t="s">
        <v>282</v>
      </c>
      <c r="K40" s="152" t="s">
        <v>146</v>
      </c>
      <c r="L40" s="113" t="s">
        <v>277</v>
      </c>
      <c r="M40" s="199">
        <v>809</v>
      </c>
      <c r="N40" s="79">
        <v>3110160050</v>
      </c>
    </row>
    <row r="41" spans="1:14" ht="23.25" customHeight="1" x14ac:dyDescent="0.25">
      <c r="A41" s="154"/>
      <c r="B41" s="215"/>
      <c r="C41" s="37" t="s">
        <v>137</v>
      </c>
      <c r="D41" s="60">
        <v>108561.3268</v>
      </c>
      <c r="E41" s="25">
        <v>108561.3268</v>
      </c>
      <c r="F41" s="60">
        <v>28978.5</v>
      </c>
      <c r="G41" s="7">
        <f>F41/D41</f>
        <v>0.26693207290462112</v>
      </c>
      <c r="H41" s="102"/>
      <c r="I41" s="212"/>
      <c r="J41" s="218"/>
      <c r="K41" s="152"/>
      <c r="L41" s="113"/>
      <c r="M41" s="199"/>
    </row>
    <row r="42" spans="1:14" ht="25.5" customHeight="1" x14ac:dyDescent="0.25">
      <c r="A42" s="154"/>
      <c r="B42" s="215"/>
      <c r="C42" s="37" t="s">
        <v>139</v>
      </c>
      <c r="D42" s="60">
        <v>0</v>
      </c>
      <c r="E42" s="25">
        <v>0</v>
      </c>
      <c r="F42" s="25">
        <v>0</v>
      </c>
      <c r="G42" s="7">
        <v>0</v>
      </c>
      <c r="H42" s="102"/>
      <c r="I42" s="212"/>
      <c r="J42" s="218"/>
      <c r="K42" s="152"/>
      <c r="L42" s="113"/>
      <c r="M42" s="199"/>
    </row>
    <row r="43" spans="1:14" ht="22.5" customHeight="1" x14ac:dyDescent="0.25">
      <c r="A43" s="154"/>
      <c r="B43" s="215"/>
      <c r="C43" s="37" t="s">
        <v>141</v>
      </c>
      <c r="D43" s="60">
        <v>0</v>
      </c>
      <c r="E43" s="25">
        <v>0</v>
      </c>
      <c r="F43" s="25">
        <v>0</v>
      </c>
      <c r="G43" s="7">
        <v>0</v>
      </c>
      <c r="H43" s="102"/>
      <c r="I43" s="212"/>
      <c r="J43" s="218"/>
      <c r="K43" s="152"/>
      <c r="L43" s="113"/>
      <c r="M43" s="199"/>
    </row>
    <row r="44" spans="1:14" ht="27" customHeight="1" x14ac:dyDescent="0.25">
      <c r="A44" s="155"/>
      <c r="B44" s="216"/>
      <c r="C44" s="37" t="s">
        <v>143</v>
      </c>
      <c r="D44" s="60">
        <v>0</v>
      </c>
      <c r="E44" s="25">
        <v>0</v>
      </c>
      <c r="F44" s="25">
        <v>0</v>
      </c>
      <c r="G44" s="3">
        <v>0</v>
      </c>
      <c r="H44" s="103"/>
      <c r="I44" s="213"/>
      <c r="J44" s="219"/>
      <c r="K44" s="152"/>
      <c r="L44" s="113"/>
      <c r="M44" s="199"/>
    </row>
    <row r="45" spans="1:14" ht="21.75" customHeight="1" x14ac:dyDescent="0.25">
      <c r="A45" s="153" t="s">
        <v>13</v>
      </c>
      <c r="B45" s="214" t="s">
        <v>14</v>
      </c>
      <c r="C45" s="22" t="s">
        <v>136</v>
      </c>
      <c r="D45" s="61">
        <f>SUM(D46:D49)</f>
        <v>144.9</v>
      </c>
      <c r="E45" s="27">
        <f t="shared" ref="E45" si="44">SUM(E46:E49)</f>
        <v>0</v>
      </c>
      <c r="F45" s="27">
        <f t="shared" ref="F45" si="45">SUM(F46:F49)</f>
        <v>0</v>
      </c>
      <c r="G45" s="46">
        <f>F45/D45</f>
        <v>0</v>
      </c>
      <c r="H45" s="208" t="s">
        <v>204</v>
      </c>
      <c r="I45" s="211" t="s">
        <v>338</v>
      </c>
      <c r="J45" s="217" t="s">
        <v>282</v>
      </c>
      <c r="K45" s="152" t="s">
        <v>3</v>
      </c>
      <c r="L45" s="195" t="s">
        <v>339</v>
      </c>
      <c r="M45" s="114">
        <v>809</v>
      </c>
      <c r="N45" s="79">
        <v>3110129990</v>
      </c>
    </row>
    <row r="46" spans="1:14" ht="21.75" customHeight="1" x14ac:dyDescent="0.25">
      <c r="A46" s="154"/>
      <c r="B46" s="215"/>
      <c r="C46" s="37" t="s">
        <v>137</v>
      </c>
      <c r="D46" s="60">
        <v>144.9</v>
      </c>
      <c r="E46" s="25">
        <v>0</v>
      </c>
      <c r="F46" s="25">
        <v>0</v>
      </c>
      <c r="G46" s="7">
        <f>F46/D46</f>
        <v>0</v>
      </c>
      <c r="H46" s="209"/>
      <c r="I46" s="212"/>
      <c r="J46" s="218"/>
      <c r="K46" s="152"/>
      <c r="L46" s="207"/>
      <c r="M46" s="115"/>
    </row>
    <row r="47" spans="1:14" ht="21" customHeight="1" x14ac:dyDescent="0.25">
      <c r="A47" s="154"/>
      <c r="B47" s="215"/>
      <c r="C47" s="37" t="s">
        <v>139</v>
      </c>
      <c r="D47" s="60">
        <v>0</v>
      </c>
      <c r="E47" s="25">
        <v>0</v>
      </c>
      <c r="F47" s="25">
        <v>0</v>
      </c>
      <c r="G47" s="3">
        <v>0</v>
      </c>
      <c r="H47" s="209"/>
      <c r="I47" s="212"/>
      <c r="J47" s="218"/>
      <c r="K47" s="152"/>
      <c r="L47" s="207"/>
      <c r="M47" s="115"/>
    </row>
    <row r="48" spans="1:14" ht="18.75" customHeight="1" x14ac:dyDescent="0.25">
      <c r="A48" s="154"/>
      <c r="B48" s="215"/>
      <c r="C48" s="37" t="s">
        <v>141</v>
      </c>
      <c r="D48" s="60">
        <v>0</v>
      </c>
      <c r="E48" s="25">
        <v>0</v>
      </c>
      <c r="F48" s="25">
        <v>0</v>
      </c>
      <c r="G48" s="3">
        <v>0</v>
      </c>
      <c r="H48" s="209"/>
      <c r="I48" s="212"/>
      <c r="J48" s="218"/>
      <c r="K48" s="152"/>
      <c r="L48" s="207"/>
      <c r="M48" s="115"/>
    </row>
    <row r="49" spans="1:13" ht="18" customHeight="1" x14ac:dyDescent="0.25">
      <c r="A49" s="155"/>
      <c r="B49" s="216"/>
      <c r="C49" s="37" t="s">
        <v>143</v>
      </c>
      <c r="D49" s="60">
        <v>0</v>
      </c>
      <c r="E49" s="25">
        <v>0</v>
      </c>
      <c r="F49" s="25">
        <v>0</v>
      </c>
      <c r="G49" s="3">
        <v>0</v>
      </c>
      <c r="H49" s="210"/>
      <c r="I49" s="213"/>
      <c r="J49" s="219"/>
      <c r="K49" s="152"/>
      <c r="L49" s="207"/>
      <c r="M49" s="116"/>
    </row>
    <row r="50" spans="1:13" ht="15" customHeight="1" x14ac:dyDescent="0.25">
      <c r="A50" s="153" t="s">
        <v>15</v>
      </c>
      <c r="B50" s="98" t="s">
        <v>16</v>
      </c>
      <c r="C50" s="22" t="s">
        <v>136</v>
      </c>
      <c r="D50" s="61">
        <f>SUM(D51:D54)</f>
        <v>1500</v>
      </c>
      <c r="E50" s="27">
        <f t="shared" ref="E50" si="46">SUM(E51:E54)</f>
        <v>0</v>
      </c>
      <c r="F50" s="27">
        <f t="shared" ref="F50" si="47">SUM(F51:F54)</f>
        <v>0</v>
      </c>
      <c r="G50" s="46">
        <f>F50/D50</f>
        <v>0</v>
      </c>
      <c r="H50" s="208" t="s">
        <v>147</v>
      </c>
      <c r="I50" s="211" t="s">
        <v>293</v>
      </c>
      <c r="J50" s="149" t="s">
        <v>282</v>
      </c>
      <c r="K50" s="199" t="s">
        <v>6</v>
      </c>
      <c r="L50" s="113" t="s">
        <v>294</v>
      </c>
      <c r="M50" s="114">
        <v>845</v>
      </c>
    </row>
    <row r="51" spans="1:13" x14ac:dyDescent="0.25">
      <c r="A51" s="154"/>
      <c r="B51" s="99"/>
      <c r="C51" s="37" t="s">
        <v>137</v>
      </c>
      <c r="D51" s="60">
        <v>1500</v>
      </c>
      <c r="E51" s="25">
        <v>0</v>
      </c>
      <c r="F51" s="25">
        <v>0</v>
      </c>
      <c r="G51" s="7">
        <v>0</v>
      </c>
      <c r="H51" s="209"/>
      <c r="I51" s="212"/>
      <c r="J51" s="150"/>
      <c r="K51" s="199"/>
      <c r="L51" s="113"/>
      <c r="M51" s="115"/>
    </row>
    <row r="52" spans="1:13" x14ac:dyDescent="0.25">
      <c r="A52" s="154"/>
      <c r="B52" s="99"/>
      <c r="C52" s="37" t="s">
        <v>139</v>
      </c>
      <c r="D52" s="60">
        <v>0</v>
      </c>
      <c r="E52" s="25">
        <v>0</v>
      </c>
      <c r="F52" s="25">
        <v>0</v>
      </c>
      <c r="G52" s="7">
        <v>0</v>
      </c>
      <c r="H52" s="209"/>
      <c r="I52" s="212"/>
      <c r="J52" s="150"/>
      <c r="K52" s="199"/>
      <c r="L52" s="113"/>
      <c r="M52" s="115"/>
    </row>
    <row r="53" spans="1:13" x14ac:dyDescent="0.25">
      <c r="A53" s="154"/>
      <c r="B53" s="99"/>
      <c r="C53" s="37" t="s">
        <v>141</v>
      </c>
      <c r="D53" s="60">
        <v>0</v>
      </c>
      <c r="E53" s="25">
        <v>0</v>
      </c>
      <c r="F53" s="25">
        <v>0</v>
      </c>
      <c r="G53" s="7">
        <v>0</v>
      </c>
      <c r="H53" s="209"/>
      <c r="I53" s="212"/>
      <c r="J53" s="150"/>
      <c r="K53" s="199"/>
      <c r="L53" s="113"/>
      <c r="M53" s="115"/>
    </row>
    <row r="54" spans="1:13" ht="37.5" customHeight="1" x14ac:dyDescent="0.25">
      <c r="A54" s="155"/>
      <c r="B54" s="100"/>
      <c r="C54" s="37" t="s">
        <v>143</v>
      </c>
      <c r="D54" s="60">
        <v>0</v>
      </c>
      <c r="E54" s="25">
        <v>0</v>
      </c>
      <c r="F54" s="25">
        <v>0</v>
      </c>
      <c r="G54" s="7">
        <v>0</v>
      </c>
      <c r="H54" s="210"/>
      <c r="I54" s="213"/>
      <c r="J54" s="151"/>
      <c r="K54" s="199"/>
      <c r="L54" s="113"/>
      <c r="M54" s="116"/>
    </row>
    <row r="55" spans="1:13" ht="15" customHeight="1" x14ac:dyDescent="0.25">
      <c r="A55" s="153" t="s">
        <v>17</v>
      </c>
      <c r="B55" s="214" t="s">
        <v>18</v>
      </c>
      <c r="C55" s="22" t="s">
        <v>136</v>
      </c>
      <c r="D55" s="61">
        <f>SUM(D56:D59)</f>
        <v>336</v>
      </c>
      <c r="E55" s="27">
        <f t="shared" ref="E55" si="48">SUM(E56:E59)</f>
        <v>277.87</v>
      </c>
      <c r="F55" s="27">
        <f t="shared" ref="F55" si="49">SUM(F56:F59)</f>
        <v>277.87</v>
      </c>
      <c r="G55" s="46">
        <f>F55/D55</f>
        <v>0.8269940476190476</v>
      </c>
      <c r="H55" s="208" t="s">
        <v>148</v>
      </c>
      <c r="I55" s="211" t="s">
        <v>295</v>
      </c>
      <c r="J55" s="217" t="s">
        <v>275</v>
      </c>
      <c r="K55" s="199" t="s">
        <v>6</v>
      </c>
      <c r="L55" s="113" t="s">
        <v>299</v>
      </c>
      <c r="M55" s="114">
        <v>845</v>
      </c>
    </row>
    <row r="56" spans="1:13" x14ac:dyDescent="0.25">
      <c r="A56" s="154"/>
      <c r="B56" s="215"/>
      <c r="C56" s="37" t="s">
        <v>137</v>
      </c>
      <c r="D56" s="60">
        <v>336</v>
      </c>
      <c r="E56" s="25">
        <v>277.87</v>
      </c>
      <c r="F56" s="25">
        <v>277.87</v>
      </c>
      <c r="G56" s="7">
        <f>F56/D56</f>
        <v>0.8269940476190476</v>
      </c>
      <c r="H56" s="209"/>
      <c r="I56" s="212"/>
      <c r="J56" s="218"/>
      <c r="K56" s="199"/>
      <c r="L56" s="113"/>
      <c r="M56" s="115"/>
    </row>
    <row r="57" spans="1:13" x14ac:dyDescent="0.25">
      <c r="A57" s="154"/>
      <c r="B57" s="215"/>
      <c r="C57" s="37" t="s">
        <v>139</v>
      </c>
      <c r="D57" s="60">
        <v>0</v>
      </c>
      <c r="E57" s="25">
        <v>0</v>
      </c>
      <c r="F57" s="25">
        <v>0</v>
      </c>
      <c r="G57" s="7">
        <v>0</v>
      </c>
      <c r="H57" s="209"/>
      <c r="I57" s="212"/>
      <c r="J57" s="218"/>
      <c r="K57" s="199"/>
      <c r="L57" s="113"/>
      <c r="M57" s="115"/>
    </row>
    <row r="58" spans="1:13" x14ac:dyDescent="0.25">
      <c r="A58" s="154"/>
      <c r="B58" s="215"/>
      <c r="C58" s="37" t="s">
        <v>141</v>
      </c>
      <c r="D58" s="60">
        <v>0</v>
      </c>
      <c r="E58" s="25">
        <v>0</v>
      </c>
      <c r="F58" s="25">
        <v>0</v>
      </c>
      <c r="G58" s="7">
        <v>0</v>
      </c>
      <c r="H58" s="209"/>
      <c r="I58" s="212"/>
      <c r="J58" s="218"/>
      <c r="K58" s="199"/>
      <c r="L58" s="113"/>
      <c r="M58" s="115"/>
    </row>
    <row r="59" spans="1:13" ht="74.25" customHeight="1" x14ac:dyDescent="0.25">
      <c r="A59" s="155"/>
      <c r="B59" s="216"/>
      <c r="C59" s="37" t="s">
        <v>143</v>
      </c>
      <c r="D59" s="60">
        <v>0</v>
      </c>
      <c r="E59" s="25">
        <v>0</v>
      </c>
      <c r="F59" s="25">
        <v>0</v>
      </c>
      <c r="G59" s="7">
        <v>0</v>
      </c>
      <c r="H59" s="210"/>
      <c r="I59" s="213"/>
      <c r="J59" s="219"/>
      <c r="K59" s="199"/>
      <c r="L59" s="113"/>
      <c r="M59" s="116"/>
    </row>
    <row r="60" spans="1:13" ht="31.5" customHeight="1" x14ac:dyDescent="0.25">
      <c r="A60" s="175" t="s">
        <v>19</v>
      </c>
      <c r="B60" s="160" t="s">
        <v>206</v>
      </c>
      <c r="C60" s="42" t="s">
        <v>136</v>
      </c>
      <c r="D60" s="30">
        <f>SUM(D61:D64)</f>
        <v>15696.598120000001</v>
      </c>
      <c r="E60" s="30">
        <f t="shared" ref="E60" si="50">SUM(E61:E64)</f>
        <v>15696.598120000001</v>
      </c>
      <c r="F60" s="30">
        <f t="shared" ref="F60" si="51">SUM(F61:F64)</f>
        <v>4718.1000000000004</v>
      </c>
      <c r="G60" s="49">
        <f>F60/D60</f>
        <v>0.30058105354614251</v>
      </c>
      <c r="H60" s="128" t="s">
        <v>205</v>
      </c>
      <c r="I60" s="35" t="s">
        <v>179</v>
      </c>
      <c r="J60" s="44">
        <f>SUM(J61:J63)</f>
        <v>1</v>
      </c>
      <c r="K60" s="224" t="s">
        <v>196</v>
      </c>
      <c r="L60" s="134"/>
      <c r="M60" s="131">
        <v>809</v>
      </c>
    </row>
    <row r="61" spans="1:13" ht="22.5" customHeight="1" x14ac:dyDescent="0.25">
      <c r="A61" s="176"/>
      <c r="B61" s="161"/>
      <c r="C61" s="42" t="s">
        <v>137</v>
      </c>
      <c r="D61" s="30">
        <f>D66</f>
        <v>15696.598120000001</v>
      </c>
      <c r="E61" s="30">
        <f t="shared" ref="E61:F61" si="52">E66</f>
        <v>15696.598120000001</v>
      </c>
      <c r="F61" s="30">
        <f t="shared" si="52"/>
        <v>4718.1000000000004</v>
      </c>
      <c r="G61" s="49">
        <f>F61/D61</f>
        <v>0.30058105354614251</v>
      </c>
      <c r="H61" s="129"/>
      <c r="I61" s="35" t="s">
        <v>138</v>
      </c>
      <c r="J61" s="44">
        <f>COUNTIF($J$65,"да")</f>
        <v>0</v>
      </c>
      <c r="K61" s="224"/>
      <c r="L61" s="135"/>
      <c r="M61" s="132"/>
    </row>
    <row r="62" spans="1:13" ht="25.5" customHeight="1" x14ac:dyDescent="0.25">
      <c r="A62" s="176"/>
      <c r="B62" s="161"/>
      <c r="C62" s="42" t="s">
        <v>139</v>
      </c>
      <c r="D62" s="30">
        <f t="shared" ref="D62:D64" si="53">D67</f>
        <v>0</v>
      </c>
      <c r="E62" s="30">
        <f t="shared" ref="E62:F62" si="54">E67</f>
        <v>0</v>
      </c>
      <c r="F62" s="30">
        <f t="shared" si="54"/>
        <v>0</v>
      </c>
      <c r="G62" s="50">
        <v>0</v>
      </c>
      <c r="H62" s="129"/>
      <c r="I62" s="35" t="s">
        <v>140</v>
      </c>
      <c r="J62" s="82">
        <f>COUNTIF($J$65,"частично")</f>
        <v>1</v>
      </c>
      <c r="K62" s="224"/>
      <c r="L62" s="135"/>
      <c r="M62" s="132"/>
    </row>
    <row r="63" spans="1:13" ht="25.5" customHeight="1" x14ac:dyDescent="0.25">
      <c r="A63" s="176"/>
      <c r="B63" s="161"/>
      <c r="C63" s="42" t="s">
        <v>141</v>
      </c>
      <c r="D63" s="30">
        <f t="shared" si="53"/>
        <v>0</v>
      </c>
      <c r="E63" s="30">
        <f t="shared" ref="E63:F63" si="55">E68</f>
        <v>0</v>
      </c>
      <c r="F63" s="30">
        <f t="shared" si="55"/>
        <v>0</v>
      </c>
      <c r="G63" s="50">
        <v>0</v>
      </c>
      <c r="H63" s="129"/>
      <c r="I63" s="35" t="s">
        <v>142</v>
      </c>
      <c r="J63" s="82">
        <f>COUNTIF($J$65,"нет")</f>
        <v>0</v>
      </c>
      <c r="K63" s="224"/>
      <c r="L63" s="135"/>
      <c r="M63" s="132"/>
    </row>
    <row r="64" spans="1:13" ht="24.75" customHeight="1" x14ac:dyDescent="0.25">
      <c r="A64" s="177"/>
      <c r="B64" s="162"/>
      <c r="C64" s="42" t="s">
        <v>143</v>
      </c>
      <c r="D64" s="30">
        <f t="shared" si="53"/>
        <v>0</v>
      </c>
      <c r="E64" s="30">
        <f t="shared" ref="E64:F64" si="56">E69</f>
        <v>0</v>
      </c>
      <c r="F64" s="30">
        <f t="shared" si="56"/>
        <v>0</v>
      </c>
      <c r="G64" s="50">
        <v>0</v>
      </c>
      <c r="H64" s="130"/>
      <c r="I64" s="35" t="s">
        <v>144</v>
      </c>
      <c r="J64" s="13">
        <f>(J61+0.5*J62)/J60</f>
        <v>0.5</v>
      </c>
      <c r="K64" s="224"/>
      <c r="L64" s="136"/>
      <c r="M64" s="133"/>
    </row>
    <row r="65" spans="1:14" ht="19.5" customHeight="1" x14ac:dyDescent="0.25">
      <c r="A65" s="153" t="s">
        <v>20</v>
      </c>
      <c r="B65" s="214" t="s">
        <v>207</v>
      </c>
      <c r="C65" s="22" t="s">
        <v>136</v>
      </c>
      <c r="D65" s="27">
        <f>SUM(D66:D69)</f>
        <v>15696.598120000001</v>
      </c>
      <c r="E65" s="27">
        <f t="shared" ref="E65" si="57">SUM(E66:E69)</f>
        <v>15696.598120000001</v>
      </c>
      <c r="F65" s="61">
        <f t="shared" ref="F65" si="58">SUM(F66:F69)</f>
        <v>4718.1000000000004</v>
      </c>
      <c r="G65" s="46">
        <f>F65/D65</f>
        <v>0.30058105354614251</v>
      </c>
      <c r="H65" s="208" t="s">
        <v>197</v>
      </c>
      <c r="I65" s="208" t="s">
        <v>340</v>
      </c>
      <c r="J65" s="217" t="s">
        <v>275</v>
      </c>
      <c r="K65" s="152" t="s">
        <v>196</v>
      </c>
      <c r="L65" s="113" t="s">
        <v>277</v>
      </c>
      <c r="M65" s="114">
        <v>809</v>
      </c>
      <c r="N65" s="79">
        <v>3110260090</v>
      </c>
    </row>
    <row r="66" spans="1:14" ht="19.5" customHeight="1" x14ac:dyDescent="0.25">
      <c r="A66" s="154"/>
      <c r="B66" s="215"/>
      <c r="C66" s="37" t="s">
        <v>137</v>
      </c>
      <c r="D66" s="60">
        <v>15696.598120000001</v>
      </c>
      <c r="E66" s="60">
        <v>15696.598120000001</v>
      </c>
      <c r="F66" s="60">
        <v>4718.1000000000004</v>
      </c>
      <c r="G66" s="7">
        <f>F66/D66</f>
        <v>0.30058105354614251</v>
      </c>
      <c r="H66" s="209"/>
      <c r="I66" s="209"/>
      <c r="J66" s="218"/>
      <c r="K66" s="152"/>
      <c r="L66" s="113"/>
      <c r="M66" s="115"/>
    </row>
    <row r="67" spans="1:14" ht="19.5" customHeight="1" x14ac:dyDescent="0.25">
      <c r="A67" s="154"/>
      <c r="B67" s="215"/>
      <c r="C67" s="37" t="s">
        <v>139</v>
      </c>
      <c r="D67" s="25">
        <v>0</v>
      </c>
      <c r="E67" s="25">
        <v>0</v>
      </c>
      <c r="F67" s="25">
        <v>0</v>
      </c>
      <c r="G67" s="7">
        <v>0</v>
      </c>
      <c r="H67" s="209"/>
      <c r="I67" s="209"/>
      <c r="J67" s="218"/>
      <c r="K67" s="152"/>
      <c r="L67" s="113"/>
      <c r="M67" s="115"/>
    </row>
    <row r="68" spans="1:14" ht="19.5" customHeight="1" x14ac:dyDescent="0.25">
      <c r="A68" s="154"/>
      <c r="B68" s="215"/>
      <c r="C68" s="37" t="s">
        <v>141</v>
      </c>
      <c r="D68" s="25">
        <v>0</v>
      </c>
      <c r="E68" s="25">
        <v>0</v>
      </c>
      <c r="F68" s="25">
        <v>0</v>
      </c>
      <c r="G68" s="7">
        <v>0</v>
      </c>
      <c r="H68" s="209"/>
      <c r="I68" s="209"/>
      <c r="J68" s="218"/>
      <c r="K68" s="152"/>
      <c r="L68" s="113"/>
      <c r="M68" s="115"/>
    </row>
    <row r="69" spans="1:14" ht="19.5" customHeight="1" x14ac:dyDescent="0.25">
      <c r="A69" s="155"/>
      <c r="B69" s="216"/>
      <c r="C69" s="37" t="s">
        <v>143</v>
      </c>
      <c r="D69" s="25">
        <v>0</v>
      </c>
      <c r="E69" s="25">
        <v>0</v>
      </c>
      <c r="F69" s="25">
        <v>0</v>
      </c>
      <c r="G69" s="7">
        <v>0</v>
      </c>
      <c r="H69" s="210"/>
      <c r="I69" s="210"/>
      <c r="J69" s="219"/>
      <c r="K69" s="152"/>
      <c r="L69" s="113"/>
      <c r="M69" s="116"/>
    </row>
    <row r="70" spans="1:14" x14ac:dyDescent="0.25">
      <c r="A70" s="175" t="s">
        <v>208</v>
      </c>
      <c r="B70" s="160" t="s">
        <v>209</v>
      </c>
      <c r="C70" s="42" t="s">
        <v>136</v>
      </c>
      <c r="D70" s="30">
        <f>SUM(D71:D74)</f>
        <v>12811.366689999999</v>
      </c>
      <c r="E70" s="30">
        <f t="shared" ref="E70" si="59">SUM(E71:E74)</f>
        <v>5911.0892700000004</v>
      </c>
      <c r="F70" s="30">
        <f t="shared" ref="F70" si="60">SUM(F71:F74)</f>
        <v>1722.3</v>
      </c>
      <c r="G70" s="49">
        <f>F70/D70</f>
        <v>0.13443530590255864</v>
      </c>
      <c r="H70" s="238" t="s">
        <v>210</v>
      </c>
      <c r="I70" s="35" t="s">
        <v>179</v>
      </c>
      <c r="J70" s="44">
        <f>SUM(J71:J73)</f>
        <v>2</v>
      </c>
      <c r="K70" s="220" t="s">
        <v>211</v>
      </c>
      <c r="L70" s="134"/>
      <c r="M70" s="131">
        <v>809</v>
      </c>
    </row>
    <row r="71" spans="1:14" x14ac:dyDescent="0.25">
      <c r="A71" s="176"/>
      <c r="B71" s="161"/>
      <c r="C71" s="42" t="s">
        <v>137</v>
      </c>
      <c r="D71" s="30">
        <f>D76+D81</f>
        <v>12811.366689999999</v>
      </c>
      <c r="E71" s="30">
        <f>E76+E81</f>
        <v>5911.0892700000004</v>
      </c>
      <c r="F71" s="30">
        <f>F76+F81</f>
        <v>1722.3</v>
      </c>
      <c r="G71" s="49">
        <f>F71/D71</f>
        <v>0.13443530590255864</v>
      </c>
      <c r="H71" s="239"/>
      <c r="I71" s="35" t="s">
        <v>138</v>
      </c>
      <c r="J71" s="44">
        <f>COUNTIF($J$75:$J$84,"да")</f>
        <v>0</v>
      </c>
      <c r="K71" s="220"/>
      <c r="L71" s="135"/>
      <c r="M71" s="132"/>
    </row>
    <row r="72" spans="1:14" ht="16.5" customHeight="1" x14ac:dyDescent="0.25">
      <c r="A72" s="176"/>
      <c r="B72" s="161"/>
      <c r="C72" s="42" t="s">
        <v>139</v>
      </c>
      <c r="D72" s="30">
        <f t="shared" ref="D72:F74" si="61">D77+D82</f>
        <v>0</v>
      </c>
      <c r="E72" s="30">
        <f t="shared" si="61"/>
        <v>0</v>
      </c>
      <c r="F72" s="30">
        <f t="shared" si="61"/>
        <v>0</v>
      </c>
      <c r="G72" s="50">
        <v>0</v>
      </c>
      <c r="H72" s="239"/>
      <c r="I72" s="35" t="s">
        <v>140</v>
      </c>
      <c r="J72" s="82">
        <f>COUNTIF($J$75:$J$84,"частично")</f>
        <v>0</v>
      </c>
      <c r="K72" s="220"/>
      <c r="L72" s="135"/>
      <c r="M72" s="132"/>
    </row>
    <row r="73" spans="1:14" x14ac:dyDescent="0.25">
      <c r="A73" s="176"/>
      <c r="B73" s="161"/>
      <c r="C73" s="42" t="s">
        <v>141</v>
      </c>
      <c r="D73" s="30">
        <f t="shared" si="61"/>
        <v>0</v>
      </c>
      <c r="E73" s="30">
        <f t="shared" si="61"/>
        <v>0</v>
      </c>
      <c r="F73" s="30">
        <f t="shared" si="61"/>
        <v>0</v>
      </c>
      <c r="G73" s="50">
        <v>0</v>
      </c>
      <c r="H73" s="239"/>
      <c r="I73" s="35" t="s">
        <v>142</v>
      </c>
      <c r="J73" s="82">
        <f>COUNTIF($J$75:$J$84,"нет")</f>
        <v>2</v>
      </c>
      <c r="K73" s="220"/>
      <c r="L73" s="135"/>
      <c r="M73" s="132"/>
    </row>
    <row r="74" spans="1:14" x14ac:dyDescent="0.25">
      <c r="A74" s="177"/>
      <c r="B74" s="162"/>
      <c r="C74" s="42" t="s">
        <v>143</v>
      </c>
      <c r="D74" s="30">
        <f t="shared" si="61"/>
        <v>0</v>
      </c>
      <c r="E74" s="30">
        <f t="shared" si="61"/>
        <v>0</v>
      </c>
      <c r="F74" s="30">
        <f t="shared" si="61"/>
        <v>0</v>
      </c>
      <c r="G74" s="50">
        <v>0</v>
      </c>
      <c r="H74" s="240"/>
      <c r="I74" s="35" t="s">
        <v>144</v>
      </c>
      <c r="J74" s="13">
        <f>(J71+0.5*J72)/J70</f>
        <v>0</v>
      </c>
      <c r="K74" s="220"/>
      <c r="L74" s="136"/>
      <c r="M74" s="133"/>
    </row>
    <row r="75" spans="1:14" x14ac:dyDescent="0.25">
      <c r="A75" s="153" t="s">
        <v>213</v>
      </c>
      <c r="B75" s="125" t="s">
        <v>212</v>
      </c>
      <c r="C75" s="22" t="s">
        <v>136</v>
      </c>
      <c r="D75" s="27">
        <f>SUM(D76:D79)</f>
        <v>6900.2774199999985</v>
      </c>
      <c r="E75" s="27">
        <f t="shared" ref="E75" si="62">SUM(E76:E79)</f>
        <v>0</v>
      </c>
      <c r="F75" s="27">
        <f t="shared" ref="F75" si="63">SUM(F76:F79)</f>
        <v>0</v>
      </c>
      <c r="G75" s="46">
        <f>F75/D75</f>
        <v>0</v>
      </c>
      <c r="H75" s="208" t="s">
        <v>214</v>
      </c>
      <c r="I75" s="221" t="s">
        <v>287</v>
      </c>
      <c r="J75" s="149" t="s">
        <v>282</v>
      </c>
      <c r="K75" s="152" t="s">
        <v>211</v>
      </c>
      <c r="L75" s="113" t="s">
        <v>341</v>
      </c>
      <c r="M75" s="114">
        <v>809</v>
      </c>
    </row>
    <row r="76" spans="1:14" x14ac:dyDescent="0.25">
      <c r="A76" s="154"/>
      <c r="B76" s="126"/>
      <c r="C76" s="37" t="s">
        <v>137</v>
      </c>
      <c r="D76" s="60">
        <v>6900.2774199999985</v>
      </c>
      <c r="E76" s="25">
        <v>0</v>
      </c>
      <c r="F76" s="25">
        <v>0</v>
      </c>
      <c r="G76" s="7">
        <f>F76/D76</f>
        <v>0</v>
      </c>
      <c r="H76" s="209"/>
      <c r="I76" s="222"/>
      <c r="J76" s="150"/>
      <c r="K76" s="152"/>
      <c r="L76" s="113"/>
      <c r="M76" s="115"/>
    </row>
    <row r="77" spans="1:14" x14ac:dyDescent="0.25">
      <c r="A77" s="154"/>
      <c r="B77" s="126"/>
      <c r="C77" s="37" t="s">
        <v>139</v>
      </c>
      <c r="D77" s="60">
        <v>0</v>
      </c>
      <c r="E77" s="25">
        <v>0</v>
      </c>
      <c r="F77" s="25">
        <v>0</v>
      </c>
      <c r="G77" s="7">
        <v>0</v>
      </c>
      <c r="H77" s="209"/>
      <c r="I77" s="222"/>
      <c r="J77" s="150"/>
      <c r="K77" s="152"/>
      <c r="L77" s="113"/>
      <c r="M77" s="115"/>
    </row>
    <row r="78" spans="1:14" x14ac:dyDescent="0.25">
      <c r="A78" s="154"/>
      <c r="B78" s="126"/>
      <c r="C78" s="37" t="s">
        <v>141</v>
      </c>
      <c r="D78" s="60">
        <v>0</v>
      </c>
      <c r="E78" s="25">
        <v>0</v>
      </c>
      <c r="F78" s="25">
        <v>0</v>
      </c>
      <c r="G78" s="7">
        <v>0</v>
      </c>
      <c r="H78" s="209"/>
      <c r="I78" s="222"/>
      <c r="J78" s="150"/>
      <c r="K78" s="152"/>
      <c r="L78" s="113"/>
      <c r="M78" s="115"/>
    </row>
    <row r="79" spans="1:14" x14ac:dyDescent="0.25">
      <c r="A79" s="155"/>
      <c r="B79" s="127"/>
      <c r="C79" s="37" t="s">
        <v>143</v>
      </c>
      <c r="D79" s="60">
        <v>0</v>
      </c>
      <c r="E79" s="25">
        <v>0</v>
      </c>
      <c r="F79" s="25">
        <v>0</v>
      </c>
      <c r="G79" s="7">
        <v>0</v>
      </c>
      <c r="H79" s="210"/>
      <c r="I79" s="223"/>
      <c r="J79" s="151"/>
      <c r="K79" s="152"/>
      <c r="L79" s="113"/>
      <c r="M79" s="116"/>
    </row>
    <row r="80" spans="1:14" x14ac:dyDescent="0.25">
      <c r="A80" s="153" t="s">
        <v>216</v>
      </c>
      <c r="B80" s="98" t="s">
        <v>215</v>
      </c>
      <c r="C80" s="22" t="s">
        <v>136</v>
      </c>
      <c r="D80" s="61">
        <f>SUM(D81:D84)</f>
        <v>5911.0892700000004</v>
      </c>
      <c r="E80" s="27">
        <f t="shared" ref="E80" si="64">SUM(E81:E84)</f>
        <v>5911.0892700000004</v>
      </c>
      <c r="F80" s="27">
        <f t="shared" ref="F80" si="65">SUM(F81:F84)</f>
        <v>1722.3</v>
      </c>
      <c r="G80" s="46">
        <f>F80/D80</f>
        <v>0.29136761793482435</v>
      </c>
      <c r="H80" s="208" t="s">
        <v>217</v>
      </c>
      <c r="I80" s="208" t="s">
        <v>342</v>
      </c>
      <c r="J80" s="149" t="s">
        <v>282</v>
      </c>
      <c r="K80" s="152" t="s">
        <v>211</v>
      </c>
      <c r="L80" s="113" t="s">
        <v>277</v>
      </c>
      <c r="M80" s="114">
        <v>809</v>
      </c>
    </row>
    <row r="81" spans="1:14" x14ac:dyDescent="0.25">
      <c r="A81" s="154"/>
      <c r="B81" s="99"/>
      <c r="C81" s="37" t="s">
        <v>137</v>
      </c>
      <c r="D81" s="60">
        <v>5911.0892700000004</v>
      </c>
      <c r="E81" s="25">
        <v>5911.0892700000004</v>
      </c>
      <c r="F81" s="25">
        <v>1722.3</v>
      </c>
      <c r="G81" s="7">
        <f t="shared" ref="G81" si="66">F81/D81</f>
        <v>0.29136761793482435</v>
      </c>
      <c r="H81" s="209"/>
      <c r="I81" s="209"/>
      <c r="J81" s="150"/>
      <c r="K81" s="152"/>
      <c r="L81" s="113"/>
      <c r="M81" s="115"/>
    </row>
    <row r="82" spans="1:14" x14ac:dyDescent="0.25">
      <c r="A82" s="154"/>
      <c r="B82" s="99"/>
      <c r="C82" s="37" t="s">
        <v>139</v>
      </c>
      <c r="D82" s="25">
        <v>0</v>
      </c>
      <c r="E82" s="25">
        <v>0</v>
      </c>
      <c r="F82" s="25">
        <v>0</v>
      </c>
      <c r="G82" s="7">
        <v>0</v>
      </c>
      <c r="H82" s="209"/>
      <c r="I82" s="209"/>
      <c r="J82" s="150"/>
      <c r="K82" s="152"/>
      <c r="L82" s="113"/>
      <c r="M82" s="115"/>
    </row>
    <row r="83" spans="1:14" x14ac:dyDescent="0.25">
      <c r="A83" s="154"/>
      <c r="B83" s="99"/>
      <c r="C83" s="37" t="s">
        <v>141</v>
      </c>
      <c r="D83" s="25">
        <v>0</v>
      </c>
      <c r="E83" s="25">
        <v>0</v>
      </c>
      <c r="F83" s="25">
        <v>0</v>
      </c>
      <c r="G83" s="7">
        <v>0</v>
      </c>
      <c r="H83" s="209"/>
      <c r="I83" s="209"/>
      <c r="J83" s="150"/>
      <c r="K83" s="152"/>
      <c r="L83" s="113"/>
      <c r="M83" s="115"/>
    </row>
    <row r="84" spans="1:14" x14ac:dyDescent="0.25">
      <c r="A84" s="155"/>
      <c r="B84" s="100"/>
      <c r="C84" s="37" t="s">
        <v>143</v>
      </c>
      <c r="D84" s="25">
        <v>0</v>
      </c>
      <c r="E84" s="25">
        <v>0</v>
      </c>
      <c r="F84" s="25">
        <v>0</v>
      </c>
      <c r="G84" s="7">
        <v>0</v>
      </c>
      <c r="H84" s="210"/>
      <c r="I84" s="210"/>
      <c r="J84" s="151"/>
      <c r="K84" s="152"/>
      <c r="L84" s="113"/>
      <c r="M84" s="116"/>
    </row>
    <row r="85" spans="1:14" s="70" customFormat="1" x14ac:dyDescent="0.25">
      <c r="A85" s="175" t="s">
        <v>218</v>
      </c>
      <c r="B85" s="160" t="s">
        <v>219</v>
      </c>
      <c r="C85" s="86" t="s">
        <v>136</v>
      </c>
      <c r="D85" s="30">
        <f>SUM(D86:D89)</f>
        <v>16616.971079999999</v>
      </c>
      <c r="E85" s="30">
        <f t="shared" ref="E85:F85" si="67">SUM(E86:E89)</f>
        <v>16616.971079999999</v>
      </c>
      <c r="F85" s="30">
        <f t="shared" si="67"/>
        <v>5930</v>
      </c>
      <c r="G85" s="49">
        <f>F85/D85</f>
        <v>0.35686407417157279</v>
      </c>
      <c r="H85" s="238" t="s">
        <v>222</v>
      </c>
      <c r="I85" s="35" t="s">
        <v>179</v>
      </c>
      <c r="J85" s="87">
        <f>SUM(J86:J88)</f>
        <v>1</v>
      </c>
      <c r="K85" s="220" t="s">
        <v>224</v>
      </c>
      <c r="L85" s="134"/>
      <c r="M85" s="131">
        <v>809</v>
      </c>
      <c r="N85" s="79"/>
    </row>
    <row r="86" spans="1:14" s="70" customFormat="1" x14ac:dyDescent="0.25">
      <c r="A86" s="176"/>
      <c r="B86" s="161"/>
      <c r="C86" s="86" t="s">
        <v>137</v>
      </c>
      <c r="D86" s="30">
        <f>D91</f>
        <v>16616.971079999999</v>
      </c>
      <c r="E86" s="30">
        <f t="shared" ref="E86:F86" si="68">E91</f>
        <v>16616.971079999999</v>
      </c>
      <c r="F86" s="30">
        <f t="shared" si="68"/>
        <v>5930</v>
      </c>
      <c r="G86" s="49">
        <f>F86/D86</f>
        <v>0.35686407417157279</v>
      </c>
      <c r="H86" s="239"/>
      <c r="I86" s="35" t="s">
        <v>138</v>
      </c>
      <c r="J86" s="87">
        <f>COUNTIF($J$90,"да")</f>
        <v>0</v>
      </c>
      <c r="K86" s="220"/>
      <c r="L86" s="135"/>
      <c r="M86" s="132"/>
      <c r="N86" s="79"/>
    </row>
    <row r="87" spans="1:14" s="70" customFormat="1" x14ac:dyDescent="0.25">
      <c r="A87" s="176"/>
      <c r="B87" s="161"/>
      <c r="C87" s="86" t="s">
        <v>139</v>
      </c>
      <c r="D87" s="30">
        <f t="shared" ref="D87:F89" si="69">D92</f>
        <v>0</v>
      </c>
      <c r="E87" s="30">
        <f t="shared" si="69"/>
        <v>0</v>
      </c>
      <c r="F87" s="30">
        <f t="shared" si="69"/>
        <v>0</v>
      </c>
      <c r="G87" s="50">
        <v>0</v>
      </c>
      <c r="H87" s="239"/>
      <c r="I87" s="35" t="s">
        <v>140</v>
      </c>
      <c r="J87" s="87">
        <f>COUNTIF($J$90,"частично")</f>
        <v>1</v>
      </c>
      <c r="K87" s="220"/>
      <c r="L87" s="135"/>
      <c r="M87" s="132"/>
      <c r="N87" s="79"/>
    </row>
    <row r="88" spans="1:14" s="70" customFormat="1" x14ac:dyDescent="0.25">
      <c r="A88" s="176"/>
      <c r="B88" s="161"/>
      <c r="C88" s="86" t="s">
        <v>141</v>
      </c>
      <c r="D88" s="30">
        <f t="shared" si="69"/>
        <v>0</v>
      </c>
      <c r="E88" s="30">
        <f t="shared" si="69"/>
        <v>0</v>
      </c>
      <c r="F88" s="30">
        <f t="shared" si="69"/>
        <v>0</v>
      </c>
      <c r="G88" s="50">
        <v>0</v>
      </c>
      <c r="H88" s="239"/>
      <c r="I88" s="35" t="s">
        <v>142</v>
      </c>
      <c r="J88" s="87">
        <f>COUNTIF($J$90,"нет")</f>
        <v>0</v>
      </c>
      <c r="K88" s="220"/>
      <c r="L88" s="135"/>
      <c r="M88" s="132"/>
      <c r="N88" s="79"/>
    </row>
    <row r="89" spans="1:14" s="70" customFormat="1" x14ac:dyDescent="0.25">
      <c r="A89" s="177"/>
      <c r="B89" s="162"/>
      <c r="C89" s="86" t="s">
        <v>143</v>
      </c>
      <c r="D89" s="30">
        <f t="shared" si="69"/>
        <v>0</v>
      </c>
      <c r="E89" s="30">
        <f t="shared" si="69"/>
        <v>0</v>
      </c>
      <c r="F89" s="30">
        <f t="shared" si="69"/>
        <v>0</v>
      </c>
      <c r="G89" s="50">
        <v>0</v>
      </c>
      <c r="H89" s="240"/>
      <c r="I89" s="35" t="s">
        <v>144</v>
      </c>
      <c r="J89" s="13">
        <f>(J86+0.5*J87)/J85</f>
        <v>0.5</v>
      </c>
      <c r="K89" s="220"/>
      <c r="L89" s="136"/>
      <c r="M89" s="133"/>
      <c r="N89" s="79"/>
    </row>
    <row r="90" spans="1:14" s="70" customFormat="1" x14ac:dyDescent="0.25">
      <c r="A90" s="153" t="s">
        <v>220</v>
      </c>
      <c r="B90" s="125" t="s">
        <v>221</v>
      </c>
      <c r="C90" s="22" t="s">
        <v>136</v>
      </c>
      <c r="D90" s="27">
        <f>SUM(D91:D94)</f>
        <v>16616.971079999999</v>
      </c>
      <c r="E90" s="27">
        <f t="shared" ref="E90:F90" si="70">SUM(E91:E94)</f>
        <v>16616.971079999999</v>
      </c>
      <c r="F90" s="27">
        <f t="shared" si="70"/>
        <v>5930</v>
      </c>
      <c r="G90" s="46">
        <f>F90/D90</f>
        <v>0.35686407417157279</v>
      </c>
      <c r="H90" s="208" t="s">
        <v>223</v>
      </c>
      <c r="I90" s="101" t="s">
        <v>290</v>
      </c>
      <c r="J90" s="149" t="s">
        <v>275</v>
      </c>
      <c r="K90" s="152" t="s">
        <v>224</v>
      </c>
      <c r="L90" s="113" t="s">
        <v>291</v>
      </c>
      <c r="M90" s="114">
        <v>809</v>
      </c>
      <c r="N90" s="79"/>
    </row>
    <row r="91" spans="1:14" s="70" customFormat="1" x14ac:dyDescent="0.25">
      <c r="A91" s="154"/>
      <c r="B91" s="126"/>
      <c r="C91" s="85" t="s">
        <v>137</v>
      </c>
      <c r="D91" s="60">
        <v>16616.971079999999</v>
      </c>
      <c r="E91" s="25">
        <v>16616.971079999999</v>
      </c>
      <c r="F91" s="25">
        <v>5930</v>
      </c>
      <c r="G91" s="7">
        <f>F91/D91</f>
        <v>0.35686407417157279</v>
      </c>
      <c r="H91" s="209"/>
      <c r="I91" s="102"/>
      <c r="J91" s="150"/>
      <c r="K91" s="152"/>
      <c r="L91" s="113"/>
      <c r="M91" s="115"/>
      <c r="N91" s="79"/>
    </row>
    <row r="92" spans="1:14" s="70" customFormat="1" x14ac:dyDescent="0.25">
      <c r="A92" s="154"/>
      <c r="B92" s="126"/>
      <c r="C92" s="85" t="s">
        <v>139</v>
      </c>
      <c r="D92" s="60">
        <v>0</v>
      </c>
      <c r="E92" s="25">
        <v>0</v>
      </c>
      <c r="F92" s="25">
        <v>0</v>
      </c>
      <c r="G92" s="7">
        <v>0</v>
      </c>
      <c r="H92" s="209"/>
      <c r="I92" s="102"/>
      <c r="J92" s="150"/>
      <c r="K92" s="152"/>
      <c r="L92" s="113"/>
      <c r="M92" s="115"/>
      <c r="N92" s="79"/>
    </row>
    <row r="93" spans="1:14" s="70" customFormat="1" x14ac:dyDescent="0.25">
      <c r="A93" s="154"/>
      <c r="B93" s="126"/>
      <c r="C93" s="85" t="s">
        <v>141</v>
      </c>
      <c r="D93" s="60">
        <v>0</v>
      </c>
      <c r="E93" s="25">
        <v>0</v>
      </c>
      <c r="F93" s="25">
        <v>0</v>
      </c>
      <c r="G93" s="7">
        <v>0</v>
      </c>
      <c r="H93" s="209"/>
      <c r="I93" s="102"/>
      <c r="J93" s="150"/>
      <c r="K93" s="152"/>
      <c r="L93" s="113"/>
      <c r="M93" s="115"/>
      <c r="N93" s="79"/>
    </row>
    <row r="94" spans="1:14" s="70" customFormat="1" ht="26.25" customHeight="1" x14ac:dyDescent="0.25">
      <c r="A94" s="155"/>
      <c r="B94" s="127"/>
      <c r="C94" s="85" t="s">
        <v>143</v>
      </c>
      <c r="D94" s="60">
        <v>0</v>
      </c>
      <c r="E94" s="25">
        <v>0</v>
      </c>
      <c r="F94" s="25">
        <v>0</v>
      </c>
      <c r="G94" s="7">
        <v>0</v>
      </c>
      <c r="H94" s="210"/>
      <c r="I94" s="103"/>
      <c r="J94" s="151"/>
      <c r="K94" s="152"/>
      <c r="L94" s="113"/>
      <c r="M94" s="116"/>
      <c r="N94" s="79"/>
    </row>
    <row r="95" spans="1:14" s="70" customFormat="1" x14ac:dyDescent="0.25">
      <c r="A95" s="178" t="s">
        <v>21</v>
      </c>
      <c r="B95" s="146" t="s">
        <v>22</v>
      </c>
      <c r="C95" s="88" t="s">
        <v>136</v>
      </c>
      <c r="D95" s="31">
        <f>SUM(D96:D99)</f>
        <v>0</v>
      </c>
      <c r="E95" s="31">
        <f t="shared" ref="E95:F95" si="71">SUM(E96:E99)</f>
        <v>0</v>
      </c>
      <c r="F95" s="31">
        <f t="shared" si="71"/>
        <v>0</v>
      </c>
      <c r="G95" s="52">
        <f>IFERROR(F95/D95,0)</f>
        <v>0</v>
      </c>
      <c r="H95" s="225" t="s">
        <v>165</v>
      </c>
      <c r="I95" s="91" t="s">
        <v>179</v>
      </c>
      <c r="J95" s="89">
        <f>SUM(J96:J98)</f>
        <v>2</v>
      </c>
      <c r="K95" s="232" t="s">
        <v>269</v>
      </c>
      <c r="L95" s="235"/>
      <c r="M95" s="232"/>
      <c r="N95" s="79"/>
    </row>
    <row r="96" spans="1:14" s="70" customFormat="1" x14ac:dyDescent="0.25">
      <c r="A96" s="179"/>
      <c r="B96" s="147"/>
      <c r="C96" s="88" t="s">
        <v>137</v>
      </c>
      <c r="D96" s="31">
        <f>D101</f>
        <v>0</v>
      </c>
      <c r="E96" s="31">
        <f t="shared" ref="E96:F96" si="72">E101</f>
        <v>0</v>
      </c>
      <c r="F96" s="31">
        <f t="shared" si="72"/>
        <v>0</v>
      </c>
      <c r="G96" s="52">
        <f t="shared" ref="G96:G109" si="73">IFERROR(F96/D96,0)</f>
        <v>0</v>
      </c>
      <c r="H96" s="225"/>
      <c r="I96" s="91" t="s">
        <v>138</v>
      </c>
      <c r="J96" s="89">
        <f>COUNTIF($J$200:$J$209,"да")</f>
        <v>0</v>
      </c>
      <c r="K96" s="232"/>
      <c r="L96" s="235"/>
      <c r="M96" s="232"/>
      <c r="N96" s="79"/>
    </row>
    <row r="97" spans="1:14" s="70" customFormat="1" x14ac:dyDescent="0.25">
      <c r="A97" s="179"/>
      <c r="B97" s="147"/>
      <c r="C97" s="88" t="s">
        <v>139</v>
      </c>
      <c r="D97" s="31">
        <f t="shared" ref="D97:F99" si="74">D102</f>
        <v>0</v>
      </c>
      <c r="E97" s="31">
        <f t="shared" si="74"/>
        <v>0</v>
      </c>
      <c r="F97" s="31">
        <f t="shared" si="74"/>
        <v>0</v>
      </c>
      <c r="G97" s="52">
        <f t="shared" si="73"/>
        <v>0</v>
      </c>
      <c r="H97" s="225"/>
      <c r="I97" s="91" t="s">
        <v>140</v>
      </c>
      <c r="J97" s="89">
        <f>COUNTIF($J$200:$J$209,"частично")</f>
        <v>1</v>
      </c>
      <c r="K97" s="232"/>
      <c r="L97" s="235"/>
      <c r="M97" s="232"/>
      <c r="N97" s="79"/>
    </row>
    <row r="98" spans="1:14" s="70" customFormat="1" x14ac:dyDescent="0.25">
      <c r="A98" s="179"/>
      <c r="B98" s="147"/>
      <c r="C98" s="88" t="s">
        <v>141</v>
      </c>
      <c r="D98" s="31">
        <f t="shared" si="74"/>
        <v>0</v>
      </c>
      <c r="E98" s="31">
        <f t="shared" si="74"/>
        <v>0</v>
      </c>
      <c r="F98" s="31">
        <f t="shared" si="74"/>
        <v>0</v>
      </c>
      <c r="G98" s="52">
        <f t="shared" si="73"/>
        <v>0</v>
      </c>
      <c r="H98" s="225"/>
      <c r="I98" s="91" t="s">
        <v>142</v>
      </c>
      <c r="J98" s="89">
        <f>COUNTIF($J$200:$J$209,"нет")</f>
        <v>1</v>
      </c>
      <c r="K98" s="232"/>
      <c r="L98" s="235"/>
      <c r="M98" s="232"/>
      <c r="N98" s="79"/>
    </row>
    <row r="99" spans="1:14" s="70" customFormat="1" x14ac:dyDescent="0.25">
      <c r="A99" s="180"/>
      <c r="B99" s="148"/>
      <c r="C99" s="88" t="s">
        <v>143</v>
      </c>
      <c r="D99" s="31">
        <f t="shared" si="74"/>
        <v>0</v>
      </c>
      <c r="E99" s="31">
        <f t="shared" si="74"/>
        <v>0</v>
      </c>
      <c r="F99" s="31">
        <f t="shared" si="74"/>
        <v>0</v>
      </c>
      <c r="G99" s="52">
        <f t="shared" si="73"/>
        <v>0</v>
      </c>
      <c r="H99" s="225"/>
      <c r="I99" s="91" t="s">
        <v>144</v>
      </c>
      <c r="J99" s="15" t="s">
        <v>287</v>
      </c>
      <c r="K99" s="232"/>
      <c r="L99" s="235"/>
      <c r="M99" s="232"/>
      <c r="N99" s="79"/>
    </row>
    <row r="100" spans="1:14" s="70" customFormat="1" x14ac:dyDescent="0.25">
      <c r="A100" s="153" t="s">
        <v>23</v>
      </c>
      <c r="B100" s="98" t="s">
        <v>24</v>
      </c>
      <c r="C100" s="22" t="s">
        <v>136</v>
      </c>
      <c r="D100" s="27">
        <f>SUM(D101:D104)</f>
        <v>0</v>
      </c>
      <c r="E100" s="27">
        <f t="shared" ref="E100:F100" si="75">SUM(E101:E104)</f>
        <v>0</v>
      </c>
      <c r="F100" s="27">
        <f t="shared" si="75"/>
        <v>0</v>
      </c>
      <c r="G100" s="63">
        <f t="shared" si="73"/>
        <v>0</v>
      </c>
      <c r="H100" s="236" t="s">
        <v>268</v>
      </c>
      <c r="I100" s="237" t="s">
        <v>310</v>
      </c>
      <c r="J100" s="113" t="s">
        <v>287</v>
      </c>
      <c r="K100" s="152" t="s">
        <v>3</v>
      </c>
      <c r="L100" s="113" t="s">
        <v>287</v>
      </c>
      <c r="M100" s="152">
        <v>809</v>
      </c>
      <c r="N100" s="79"/>
    </row>
    <row r="101" spans="1:14" s="70" customFormat="1" x14ac:dyDescent="0.25">
      <c r="A101" s="154"/>
      <c r="B101" s="99"/>
      <c r="C101" s="85" t="s">
        <v>137</v>
      </c>
      <c r="D101" s="60">
        <v>0</v>
      </c>
      <c r="E101" s="60">
        <v>0</v>
      </c>
      <c r="F101" s="60">
        <v>0</v>
      </c>
      <c r="G101" s="63">
        <f t="shared" si="73"/>
        <v>0</v>
      </c>
      <c r="H101" s="236"/>
      <c r="I101" s="237"/>
      <c r="J101" s="113"/>
      <c r="K101" s="152"/>
      <c r="L101" s="113"/>
      <c r="M101" s="152"/>
      <c r="N101" s="79"/>
    </row>
    <row r="102" spans="1:14" s="70" customFormat="1" x14ac:dyDescent="0.25">
      <c r="A102" s="154"/>
      <c r="B102" s="99"/>
      <c r="C102" s="85" t="s">
        <v>139</v>
      </c>
      <c r="D102" s="60">
        <v>0</v>
      </c>
      <c r="E102" s="60">
        <v>0</v>
      </c>
      <c r="F102" s="60">
        <v>0</v>
      </c>
      <c r="G102" s="63">
        <f t="shared" si="73"/>
        <v>0</v>
      </c>
      <c r="H102" s="236"/>
      <c r="I102" s="237"/>
      <c r="J102" s="113"/>
      <c r="K102" s="152"/>
      <c r="L102" s="113"/>
      <c r="M102" s="152"/>
      <c r="N102" s="79"/>
    </row>
    <row r="103" spans="1:14" s="70" customFormat="1" x14ac:dyDescent="0.25">
      <c r="A103" s="154"/>
      <c r="B103" s="99"/>
      <c r="C103" s="85" t="s">
        <v>141</v>
      </c>
      <c r="D103" s="60">
        <v>0</v>
      </c>
      <c r="E103" s="25">
        <v>0</v>
      </c>
      <c r="F103" s="25">
        <v>0</v>
      </c>
      <c r="G103" s="63">
        <f t="shared" si="73"/>
        <v>0</v>
      </c>
      <c r="H103" s="236"/>
      <c r="I103" s="237"/>
      <c r="J103" s="113"/>
      <c r="K103" s="152"/>
      <c r="L103" s="113"/>
      <c r="M103" s="152"/>
      <c r="N103" s="79"/>
    </row>
    <row r="104" spans="1:14" s="70" customFormat="1" x14ac:dyDescent="0.25">
      <c r="A104" s="155"/>
      <c r="B104" s="100"/>
      <c r="C104" s="85" t="s">
        <v>143</v>
      </c>
      <c r="D104" s="60">
        <v>0</v>
      </c>
      <c r="E104" s="25">
        <v>0</v>
      </c>
      <c r="F104" s="25">
        <v>0</v>
      </c>
      <c r="G104" s="63">
        <f t="shared" si="73"/>
        <v>0</v>
      </c>
      <c r="H104" s="236"/>
      <c r="I104" s="237"/>
      <c r="J104" s="113"/>
      <c r="K104" s="152"/>
      <c r="L104" s="113"/>
      <c r="M104" s="152"/>
      <c r="N104" s="79"/>
    </row>
    <row r="105" spans="1:14" s="70" customFormat="1" x14ac:dyDescent="0.25">
      <c r="A105" s="178" t="s">
        <v>25</v>
      </c>
      <c r="B105" s="146" t="s">
        <v>26</v>
      </c>
      <c r="C105" s="88" t="s">
        <v>136</v>
      </c>
      <c r="D105" s="31">
        <f>SUM(D106:D109)</f>
        <v>0</v>
      </c>
      <c r="E105" s="31">
        <f t="shared" ref="E105:F105" si="76">SUM(E106:E109)</f>
        <v>0</v>
      </c>
      <c r="F105" s="31">
        <f t="shared" si="76"/>
        <v>0</v>
      </c>
      <c r="G105" s="52">
        <f t="shared" si="73"/>
        <v>0</v>
      </c>
      <c r="H105" s="225" t="s">
        <v>166</v>
      </c>
      <c r="I105" s="226" t="s">
        <v>292</v>
      </c>
      <c r="J105" s="229" t="s">
        <v>287</v>
      </c>
      <c r="K105" s="232" t="s">
        <v>3</v>
      </c>
      <c r="L105" s="233" t="s">
        <v>287</v>
      </c>
      <c r="M105" s="234">
        <v>809</v>
      </c>
      <c r="N105" s="79"/>
    </row>
    <row r="106" spans="1:14" s="70" customFormat="1" x14ac:dyDescent="0.25">
      <c r="A106" s="179"/>
      <c r="B106" s="147"/>
      <c r="C106" s="88" t="s">
        <v>137</v>
      </c>
      <c r="D106" s="31">
        <v>0</v>
      </c>
      <c r="E106" s="31">
        <v>0</v>
      </c>
      <c r="F106" s="31">
        <v>0</v>
      </c>
      <c r="G106" s="52">
        <f t="shared" si="73"/>
        <v>0</v>
      </c>
      <c r="H106" s="225"/>
      <c r="I106" s="227"/>
      <c r="J106" s="230"/>
      <c r="K106" s="232"/>
      <c r="L106" s="233"/>
      <c r="M106" s="234"/>
      <c r="N106" s="79"/>
    </row>
    <row r="107" spans="1:14" s="70" customFormat="1" x14ac:dyDescent="0.25">
      <c r="A107" s="179"/>
      <c r="B107" s="147"/>
      <c r="C107" s="88" t="s">
        <v>139</v>
      </c>
      <c r="D107" s="31">
        <v>0</v>
      </c>
      <c r="E107" s="31">
        <v>0</v>
      </c>
      <c r="F107" s="31">
        <v>0</v>
      </c>
      <c r="G107" s="52">
        <f t="shared" si="73"/>
        <v>0</v>
      </c>
      <c r="H107" s="225"/>
      <c r="I107" s="227"/>
      <c r="J107" s="230"/>
      <c r="K107" s="232"/>
      <c r="L107" s="233"/>
      <c r="M107" s="234"/>
      <c r="N107" s="79"/>
    </row>
    <row r="108" spans="1:14" s="70" customFormat="1" x14ac:dyDescent="0.25">
      <c r="A108" s="179"/>
      <c r="B108" s="147"/>
      <c r="C108" s="88" t="s">
        <v>141</v>
      </c>
      <c r="D108" s="31">
        <v>0</v>
      </c>
      <c r="E108" s="31">
        <v>0</v>
      </c>
      <c r="F108" s="31">
        <v>0</v>
      </c>
      <c r="G108" s="52">
        <f t="shared" si="73"/>
        <v>0</v>
      </c>
      <c r="H108" s="225"/>
      <c r="I108" s="227"/>
      <c r="J108" s="230"/>
      <c r="K108" s="232"/>
      <c r="L108" s="233"/>
      <c r="M108" s="234"/>
      <c r="N108" s="79"/>
    </row>
    <row r="109" spans="1:14" s="70" customFormat="1" x14ac:dyDescent="0.25">
      <c r="A109" s="180"/>
      <c r="B109" s="148"/>
      <c r="C109" s="88" t="s">
        <v>143</v>
      </c>
      <c r="D109" s="31">
        <v>0</v>
      </c>
      <c r="E109" s="31">
        <v>0</v>
      </c>
      <c r="F109" s="31">
        <v>0</v>
      </c>
      <c r="G109" s="52">
        <f t="shared" si="73"/>
        <v>0</v>
      </c>
      <c r="H109" s="225"/>
      <c r="I109" s="228"/>
      <c r="J109" s="231"/>
      <c r="K109" s="232"/>
      <c r="L109" s="233"/>
      <c r="M109" s="234"/>
      <c r="N109" s="79"/>
    </row>
    <row r="110" spans="1:14" ht="24.75" customHeight="1" x14ac:dyDescent="0.25">
      <c r="A110" s="167" t="s">
        <v>27</v>
      </c>
      <c r="B110" s="163" t="s">
        <v>28</v>
      </c>
      <c r="C110" s="53" t="s">
        <v>136</v>
      </c>
      <c r="D110" s="54">
        <f>SUM(D111:D114)</f>
        <v>293321.65604999999</v>
      </c>
      <c r="E110" s="54">
        <f t="shared" ref="E110" si="77">SUM(E111:E114)</f>
        <v>158015.26452999999</v>
      </c>
      <c r="F110" s="54">
        <f t="shared" ref="F110" si="78">SUM(F111:F114)</f>
        <v>86344.924179999987</v>
      </c>
      <c r="G110" s="55">
        <f>F110/D110</f>
        <v>0.29436941459679172</v>
      </c>
      <c r="H110" s="137"/>
      <c r="I110" s="34" t="s">
        <v>179</v>
      </c>
      <c r="J110" s="8">
        <f>SUM(J111:J113)</f>
        <v>19</v>
      </c>
      <c r="K110" s="198" t="s">
        <v>225</v>
      </c>
      <c r="L110" s="197"/>
      <c r="M110" s="198"/>
    </row>
    <row r="111" spans="1:14" ht="23.25" customHeight="1" x14ac:dyDescent="0.25">
      <c r="A111" s="168"/>
      <c r="B111" s="164"/>
      <c r="C111" s="10" t="s">
        <v>137</v>
      </c>
      <c r="D111" s="28">
        <f t="shared" ref="D111:F114" si="79">D116+D141+D151+D181+D196+D211+D236</f>
        <v>258130.65604999999</v>
      </c>
      <c r="E111" s="28">
        <f t="shared" si="79"/>
        <v>125525.76453</v>
      </c>
      <c r="F111" s="28">
        <f t="shared" si="79"/>
        <v>66745.844179999985</v>
      </c>
      <c r="G111" s="47">
        <f>F111/D111</f>
        <v>0.25857387573164226</v>
      </c>
      <c r="H111" s="138"/>
      <c r="I111" s="34" t="s">
        <v>138</v>
      </c>
      <c r="J111" s="8">
        <f>J116+J141+J151+J181+J196+J211+J236</f>
        <v>0</v>
      </c>
      <c r="K111" s="198"/>
      <c r="L111" s="197"/>
      <c r="M111" s="198"/>
    </row>
    <row r="112" spans="1:14" ht="21" customHeight="1" x14ac:dyDescent="0.25">
      <c r="A112" s="168"/>
      <c r="B112" s="164"/>
      <c r="C112" s="10" t="s">
        <v>139</v>
      </c>
      <c r="D112" s="28">
        <f t="shared" si="79"/>
        <v>35060.300000000003</v>
      </c>
      <c r="E112" s="28">
        <f t="shared" si="79"/>
        <v>32489.5</v>
      </c>
      <c r="F112" s="28">
        <f t="shared" si="79"/>
        <v>19599.080000000002</v>
      </c>
      <c r="G112" s="47">
        <f>F112/D112</f>
        <v>0.55901061884809888</v>
      </c>
      <c r="H112" s="138"/>
      <c r="I112" s="34" t="s">
        <v>140</v>
      </c>
      <c r="J112" s="8">
        <f>J117+J142+J152+J182+J197+J212+J237</f>
        <v>10</v>
      </c>
      <c r="K112" s="198"/>
      <c r="L112" s="197"/>
      <c r="M112" s="198"/>
    </row>
    <row r="113" spans="1:14" ht="24.75" customHeight="1" x14ac:dyDescent="0.25">
      <c r="A113" s="168"/>
      <c r="B113" s="164"/>
      <c r="C113" s="10" t="s">
        <v>141</v>
      </c>
      <c r="D113" s="28">
        <f t="shared" si="79"/>
        <v>0</v>
      </c>
      <c r="E113" s="28">
        <f t="shared" si="79"/>
        <v>0</v>
      </c>
      <c r="F113" s="28">
        <f t="shared" si="79"/>
        <v>0</v>
      </c>
      <c r="G113" s="47">
        <v>0</v>
      </c>
      <c r="H113" s="138"/>
      <c r="I113" s="34" t="s">
        <v>142</v>
      </c>
      <c r="J113" s="8">
        <f>J118+J143+J153+J183+J198+J213+J238</f>
        <v>9</v>
      </c>
      <c r="K113" s="198"/>
      <c r="L113" s="197"/>
      <c r="M113" s="198"/>
    </row>
    <row r="114" spans="1:14" ht="26.25" customHeight="1" x14ac:dyDescent="0.25">
      <c r="A114" s="169"/>
      <c r="B114" s="165"/>
      <c r="C114" s="10" t="s">
        <v>143</v>
      </c>
      <c r="D114" s="28">
        <f t="shared" si="79"/>
        <v>130.69999999999999</v>
      </c>
      <c r="E114" s="28">
        <f t="shared" si="79"/>
        <v>0</v>
      </c>
      <c r="F114" s="28">
        <f t="shared" si="79"/>
        <v>0</v>
      </c>
      <c r="G114" s="47">
        <f t="shared" ref="G114:G146" si="80">F114/D114</f>
        <v>0</v>
      </c>
      <c r="H114" s="139"/>
      <c r="I114" s="34" t="s">
        <v>144</v>
      </c>
      <c r="J114" s="9">
        <f>(J111+0.5*J112)/J110</f>
        <v>0.26315789473684209</v>
      </c>
      <c r="K114" s="198"/>
      <c r="L114" s="197"/>
      <c r="M114" s="198"/>
    </row>
    <row r="115" spans="1:14" ht="25.5" customHeight="1" x14ac:dyDescent="0.25">
      <c r="A115" s="175" t="s">
        <v>29</v>
      </c>
      <c r="B115" s="160" t="s">
        <v>30</v>
      </c>
      <c r="C115" s="19" t="s">
        <v>136</v>
      </c>
      <c r="D115" s="30">
        <f>SUM(D116:D119)</f>
        <v>62600</v>
      </c>
      <c r="E115" s="30">
        <f t="shared" ref="E115" si="81">SUM(E116:E119)</f>
        <v>8084.7439999999997</v>
      </c>
      <c r="F115" s="30">
        <f t="shared" ref="F115" si="82">SUM(F116:F119)</f>
        <v>8084.7439999999997</v>
      </c>
      <c r="G115" s="49">
        <f>F115/D115</f>
        <v>0.12914926517571884</v>
      </c>
      <c r="H115" s="238" t="s">
        <v>199</v>
      </c>
      <c r="I115" s="35" t="s">
        <v>179</v>
      </c>
      <c r="J115" s="12">
        <f>SUM(J116:J118)</f>
        <v>4</v>
      </c>
      <c r="K115" s="224" t="s">
        <v>175</v>
      </c>
      <c r="L115" s="220"/>
      <c r="M115" s="224"/>
    </row>
    <row r="116" spans="1:14" ht="25.5" customHeight="1" x14ac:dyDescent="0.25">
      <c r="A116" s="176"/>
      <c r="B116" s="161"/>
      <c r="C116" s="14" t="s">
        <v>137</v>
      </c>
      <c r="D116" s="30">
        <f>D121+D126+D131+D136</f>
        <v>62600</v>
      </c>
      <c r="E116" s="30">
        <f>E121+E126+E131+E136</f>
        <v>8084.7439999999997</v>
      </c>
      <c r="F116" s="30">
        <f>F121+F126+F131+F136</f>
        <v>8084.7439999999997</v>
      </c>
      <c r="G116" s="49">
        <f t="shared" si="80"/>
        <v>0.12914926517571884</v>
      </c>
      <c r="H116" s="245"/>
      <c r="I116" s="35" t="s">
        <v>138</v>
      </c>
      <c r="J116" s="44">
        <f>COUNTIF($J$120:$J$139,"да")</f>
        <v>0</v>
      </c>
      <c r="K116" s="224"/>
      <c r="L116" s="220"/>
      <c r="M116" s="224"/>
    </row>
    <row r="117" spans="1:14" ht="25.5" customHeight="1" x14ac:dyDescent="0.25">
      <c r="A117" s="176"/>
      <c r="B117" s="161"/>
      <c r="C117" s="14" t="s">
        <v>139</v>
      </c>
      <c r="D117" s="30">
        <f t="shared" ref="D117:F119" si="83">D122+D127+D132+D137</f>
        <v>0</v>
      </c>
      <c r="E117" s="30">
        <f t="shared" si="83"/>
        <v>0</v>
      </c>
      <c r="F117" s="30">
        <f t="shared" si="83"/>
        <v>0</v>
      </c>
      <c r="G117" s="49">
        <v>0</v>
      </c>
      <c r="H117" s="245"/>
      <c r="I117" s="35" t="s">
        <v>140</v>
      </c>
      <c r="J117" s="44">
        <f>COUNTIF($J$120:$J$139,"частично")</f>
        <v>1</v>
      </c>
      <c r="K117" s="224"/>
      <c r="L117" s="220"/>
      <c r="M117" s="224"/>
    </row>
    <row r="118" spans="1:14" ht="25.5" customHeight="1" x14ac:dyDescent="0.25">
      <c r="A118" s="176"/>
      <c r="B118" s="161"/>
      <c r="C118" s="14" t="s">
        <v>141</v>
      </c>
      <c r="D118" s="30">
        <f t="shared" si="83"/>
        <v>0</v>
      </c>
      <c r="E118" s="30">
        <f t="shared" si="83"/>
        <v>0</v>
      </c>
      <c r="F118" s="30">
        <f t="shared" si="83"/>
        <v>0</v>
      </c>
      <c r="G118" s="49">
        <v>0</v>
      </c>
      <c r="H118" s="245"/>
      <c r="I118" s="35" t="s">
        <v>142</v>
      </c>
      <c r="J118" s="44">
        <f>COUNTIF($J$120:$J$139,"нет")</f>
        <v>3</v>
      </c>
      <c r="K118" s="224"/>
      <c r="L118" s="220"/>
      <c r="M118" s="224"/>
    </row>
    <row r="119" spans="1:14" ht="25.5" customHeight="1" x14ac:dyDescent="0.25">
      <c r="A119" s="177"/>
      <c r="B119" s="162"/>
      <c r="C119" s="14" t="s">
        <v>143</v>
      </c>
      <c r="D119" s="30">
        <f t="shared" si="83"/>
        <v>0</v>
      </c>
      <c r="E119" s="30">
        <f t="shared" si="83"/>
        <v>0</v>
      </c>
      <c r="F119" s="30">
        <f t="shared" si="83"/>
        <v>0</v>
      </c>
      <c r="G119" s="49">
        <v>0</v>
      </c>
      <c r="H119" s="246"/>
      <c r="I119" s="35" t="s">
        <v>144</v>
      </c>
      <c r="J119" s="13">
        <f>(J116+0.5*J117)/J115</f>
        <v>0.125</v>
      </c>
      <c r="K119" s="224"/>
      <c r="L119" s="220"/>
      <c r="M119" s="224"/>
    </row>
    <row r="120" spans="1:14" ht="21.75" customHeight="1" x14ac:dyDescent="0.25">
      <c r="A120" s="153" t="s">
        <v>31</v>
      </c>
      <c r="B120" s="98" t="s">
        <v>32</v>
      </c>
      <c r="C120" s="22" t="s">
        <v>136</v>
      </c>
      <c r="D120" s="27">
        <f>SUM(D121:D124)</f>
        <v>6000</v>
      </c>
      <c r="E120" s="27">
        <f t="shared" ref="E120" si="84">SUM(E121:E124)</f>
        <v>0</v>
      </c>
      <c r="F120" s="27">
        <f t="shared" ref="F120" si="85">SUM(F121:F124)</f>
        <v>0</v>
      </c>
      <c r="G120" s="46">
        <f>F120/D120</f>
        <v>0</v>
      </c>
      <c r="H120" s="208" t="s">
        <v>226</v>
      </c>
      <c r="I120" s="221" t="s">
        <v>287</v>
      </c>
      <c r="J120" s="149" t="s">
        <v>282</v>
      </c>
      <c r="K120" s="114" t="s">
        <v>176</v>
      </c>
      <c r="L120" s="199" t="s">
        <v>303</v>
      </c>
      <c r="M120" s="152">
        <v>809</v>
      </c>
      <c r="N120" s="79">
        <v>3120161400</v>
      </c>
    </row>
    <row r="121" spans="1:14" ht="18" customHeight="1" x14ac:dyDescent="0.25">
      <c r="A121" s="154"/>
      <c r="B121" s="99"/>
      <c r="C121" s="2" t="s">
        <v>137</v>
      </c>
      <c r="D121" s="60">
        <v>6000</v>
      </c>
      <c r="E121" s="26">
        <v>0</v>
      </c>
      <c r="F121" s="26">
        <v>0</v>
      </c>
      <c r="G121" s="7">
        <f t="shared" ref="G121:G126" si="86">F121/D121</f>
        <v>0</v>
      </c>
      <c r="H121" s="209"/>
      <c r="I121" s="222"/>
      <c r="J121" s="150"/>
      <c r="K121" s="115"/>
      <c r="L121" s="199"/>
      <c r="M121" s="152"/>
    </row>
    <row r="122" spans="1:14" ht="18" customHeight="1" x14ac:dyDescent="0.25">
      <c r="A122" s="154"/>
      <c r="B122" s="99"/>
      <c r="C122" s="2" t="s">
        <v>139</v>
      </c>
      <c r="D122" s="60">
        <v>0</v>
      </c>
      <c r="E122" s="60">
        <v>0</v>
      </c>
      <c r="F122" s="60">
        <v>0</v>
      </c>
      <c r="G122" s="7">
        <v>0</v>
      </c>
      <c r="H122" s="209"/>
      <c r="I122" s="222"/>
      <c r="J122" s="150"/>
      <c r="K122" s="115"/>
      <c r="L122" s="199"/>
      <c r="M122" s="152"/>
    </row>
    <row r="123" spans="1:14" ht="15.75" customHeight="1" x14ac:dyDescent="0.25">
      <c r="A123" s="154"/>
      <c r="B123" s="99"/>
      <c r="C123" s="2" t="s">
        <v>141</v>
      </c>
      <c r="D123" s="60">
        <v>0</v>
      </c>
      <c r="E123" s="60">
        <v>0</v>
      </c>
      <c r="F123" s="60">
        <v>0</v>
      </c>
      <c r="G123" s="7">
        <v>0</v>
      </c>
      <c r="H123" s="209"/>
      <c r="I123" s="222"/>
      <c r="J123" s="150"/>
      <c r="K123" s="115"/>
      <c r="L123" s="199"/>
      <c r="M123" s="152"/>
    </row>
    <row r="124" spans="1:14" ht="18" customHeight="1" x14ac:dyDescent="0.25">
      <c r="A124" s="155"/>
      <c r="B124" s="100"/>
      <c r="C124" s="2" t="s">
        <v>143</v>
      </c>
      <c r="D124" s="60">
        <v>0</v>
      </c>
      <c r="E124" s="60">
        <v>0</v>
      </c>
      <c r="F124" s="60">
        <v>0</v>
      </c>
      <c r="G124" s="7">
        <v>0</v>
      </c>
      <c r="H124" s="210"/>
      <c r="I124" s="223"/>
      <c r="J124" s="151"/>
      <c r="K124" s="116"/>
      <c r="L124" s="199"/>
      <c r="M124" s="152"/>
    </row>
    <row r="125" spans="1:14" ht="15" customHeight="1" x14ac:dyDescent="0.25">
      <c r="A125" s="181" t="s">
        <v>33</v>
      </c>
      <c r="B125" s="98" t="s">
        <v>34</v>
      </c>
      <c r="C125" s="22" t="s">
        <v>136</v>
      </c>
      <c r="D125" s="61">
        <f>SUM(D126:D129)</f>
        <v>3600</v>
      </c>
      <c r="E125" s="61">
        <f t="shared" ref="E125" si="87">SUM(E126:E129)</f>
        <v>0</v>
      </c>
      <c r="F125" s="27">
        <f t="shared" ref="F125" si="88">SUM(F126:F129)</f>
        <v>0</v>
      </c>
      <c r="G125" s="46">
        <f>F125/D125</f>
        <v>0</v>
      </c>
      <c r="H125" s="208" t="s">
        <v>149</v>
      </c>
      <c r="I125" s="221" t="s">
        <v>287</v>
      </c>
      <c r="J125" s="149" t="s">
        <v>282</v>
      </c>
      <c r="K125" s="114" t="s">
        <v>176</v>
      </c>
      <c r="L125" s="199" t="s">
        <v>303</v>
      </c>
      <c r="M125" s="152">
        <v>809</v>
      </c>
      <c r="N125" s="79">
        <v>3120161410</v>
      </c>
    </row>
    <row r="126" spans="1:14" ht="15" customHeight="1" x14ac:dyDescent="0.25">
      <c r="A126" s="182"/>
      <c r="B126" s="99"/>
      <c r="C126" s="2" t="s">
        <v>137</v>
      </c>
      <c r="D126" s="60">
        <v>3600</v>
      </c>
      <c r="E126" s="60">
        <v>0</v>
      </c>
      <c r="F126" s="60">
        <v>0</v>
      </c>
      <c r="G126" s="7">
        <f t="shared" si="86"/>
        <v>0</v>
      </c>
      <c r="H126" s="209"/>
      <c r="I126" s="222"/>
      <c r="J126" s="150"/>
      <c r="K126" s="115"/>
      <c r="L126" s="199"/>
      <c r="M126" s="152"/>
    </row>
    <row r="127" spans="1:14" x14ac:dyDescent="0.25">
      <c r="A127" s="182"/>
      <c r="B127" s="99"/>
      <c r="C127" s="2" t="s">
        <v>139</v>
      </c>
      <c r="D127" s="60">
        <v>0</v>
      </c>
      <c r="E127" s="60">
        <v>0</v>
      </c>
      <c r="F127" s="26">
        <v>0</v>
      </c>
      <c r="G127" s="7">
        <v>0</v>
      </c>
      <c r="H127" s="209"/>
      <c r="I127" s="222"/>
      <c r="J127" s="150"/>
      <c r="K127" s="115"/>
      <c r="L127" s="199"/>
      <c r="M127" s="152"/>
    </row>
    <row r="128" spans="1:14" x14ac:dyDescent="0.25">
      <c r="A128" s="182"/>
      <c r="B128" s="99"/>
      <c r="C128" s="2" t="s">
        <v>141</v>
      </c>
      <c r="D128" s="60">
        <v>0</v>
      </c>
      <c r="E128" s="60">
        <v>0</v>
      </c>
      <c r="F128" s="26">
        <v>0</v>
      </c>
      <c r="G128" s="7">
        <v>0</v>
      </c>
      <c r="H128" s="209"/>
      <c r="I128" s="222"/>
      <c r="J128" s="150"/>
      <c r="K128" s="115"/>
      <c r="L128" s="199"/>
      <c r="M128" s="152"/>
    </row>
    <row r="129" spans="1:14" x14ac:dyDescent="0.25">
      <c r="A129" s="183"/>
      <c r="B129" s="100"/>
      <c r="C129" s="2" t="s">
        <v>143</v>
      </c>
      <c r="D129" s="60">
        <v>0</v>
      </c>
      <c r="E129" s="60">
        <v>0</v>
      </c>
      <c r="F129" s="26">
        <v>0</v>
      </c>
      <c r="G129" s="7">
        <v>0</v>
      </c>
      <c r="H129" s="210"/>
      <c r="I129" s="223"/>
      <c r="J129" s="151"/>
      <c r="K129" s="116"/>
      <c r="L129" s="199"/>
      <c r="M129" s="152"/>
    </row>
    <row r="130" spans="1:14" ht="18.75" customHeight="1" x14ac:dyDescent="0.25">
      <c r="A130" s="153" t="s">
        <v>35</v>
      </c>
      <c r="B130" s="98" t="s">
        <v>36</v>
      </c>
      <c r="C130" s="22" t="s">
        <v>136</v>
      </c>
      <c r="D130" s="61">
        <f>SUM(D131:D134)</f>
        <v>50000</v>
      </c>
      <c r="E130" s="61">
        <f t="shared" ref="E130" si="89">SUM(E131:E134)</f>
        <v>8084.7439999999997</v>
      </c>
      <c r="F130" s="27">
        <f t="shared" ref="F130" si="90">SUM(F131:F134)</f>
        <v>8084.7439999999997</v>
      </c>
      <c r="G130" s="46">
        <f>F130/D130</f>
        <v>0.16169487999999999</v>
      </c>
      <c r="H130" s="208" t="s">
        <v>227</v>
      </c>
      <c r="I130" s="101" t="s">
        <v>306</v>
      </c>
      <c r="J130" s="149" t="s">
        <v>275</v>
      </c>
      <c r="K130" s="114" t="s">
        <v>150</v>
      </c>
      <c r="L130" s="113" t="s">
        <v>304</v>
      </c>
      <c r="M130" s="114">
        <v>809</v>
      </c>
      <c r="N130" s="79">
        <v>3120161420</v>
      </c>
    </row>
    <row r="131" spans="1:14" ht="19.5" customHeight="1" x14ac:dyDescent="0.25">
      <c r="A131" s="154"/>
      <c r="B131" s="99"/>
      <c r="C131" s="2" t="s">
        <v>137</v>
      </c>
      <c r="D131" s="60">
        <v>50000</v>
      </c>
      <c r="E131" s="60">
        <v>8084.7439999999997</v>
      </c>
      <c r="F131" s="60">
        <v>8084.7439999999997</v>
      </c>
      <c r="G131" s="7">
        <f t="shared" si="80"/>
        <v>0.16169487999999999</v>
      </c>
      <c r="H131" s="209"/>
      <c r="I131" s="102"/>
      <c r="J131" s="150"/>
      <c r="K131" s="115"/>
      <c r="L131" s="113"/>
      <c r="M131" s="115"/>
    </row>
    <row r="132" spans="1:14" x14ac:dyDescent="0.25">
      <c r="A132" s="154"/>
      <c r="B132" s="99"/>
      <c r="C132" s="2" t="s">
        <v>139</v>
      </c>
      <c r="D132" s="60">
        <v>0</v>
      </c>
      <c r="E132" s="60">
        <v>0</v>
      </c>
      <c r="F132" s="25">
        <v>0</v>
      </c>
      <c r="G132" s="7">
        <v>0</v>
      </c>
      <c r="H132" s="209"/>
      <c r="I132" s="102"/>
      <c r="J132" s="150"/>
      <c r="K132" s="115"/>
      <c r="L132" s="113"/>
      <c r="M132" s="115"/>
    </row>
    <row r="133" spans="1:14" ht="15" customHeight="1" x14ac:dyDescent="0.25">
      <c r="A133" s="154"/>
      <c r="B133" s="99"/>
      <c r="C133" s="2" t="s">
        <v>141</v>
      </c>
      <c r="D133" s="60">
        <v>0</v>
      </c>
      <c r="E133" s="60">
        <v>0</v>
      </c>
      <c r="F133" s="25">
        <v>0</v>
      </c>
      <c r="G133" s="7">
        <v>0</v>
      </c>
      <c r="H133" s="209"/>
      <c r="I133" s="102"/>
      <c r="J133" s="150"/>
      <c r="K133" s="115"/>
      <c r="L133" s="113"/>
      <c r="M133" s="115"/>
    </row>
    <row r="134" spans="1:14" ht="41.25" customHeight="1" x14ac:dyDescent="0.25">
      <c r="A134" s="155"/>
      <c r="B134" s="100"/>
      <c r="C134" s="2" t="s">
        <v>143</v>
      </c>
      <c r="D134" s="60">
        <v>0</v>
      </c>
      <c r="E134" s="60">
        <v>0</v>
      </c>
      <c r="F134" s="25">
        <v>0</v>
      </c>
      <c r="G134" s="7">
        <v>0</v>
      </c>
      <c r="H134" s="210"/>
      <c r="I134" s="103"/>
      <c r="J134" s="151"/>
      <c r="K134" s="116"/>
      <c r="L134" s="113"/>
      <c r="M134" s="116"/>
    </row>
    <row r="135" spans="1:14" ht="15" customHeight="1" x14ac:dyDescent="0.25">
      <c r="A135" s="153" t="s">
        <v>37</v>
      </c>
      <c r="B135" s="98" t="s">
        <v>38</v>
      </c>
      <c r="C135" s="22" t="s">
        <v>136</v>
      </c>
      <c r="D135" s="61">
        <f>SUM(D136:D139)</f>
        <v>3000</v>
      </c>
      <c r="E135" s="61">
        <f t="shared" ref="E135" si="91">SUM(E136:E139)</f>
        <v>0</v>
      </c>
      <c r="F135" s="27">
        <f t="shared" ref="F135" si="92">SUM(F136:F139)</f>
        <v>0</v>
      </c>
      <c r="G135" s="46">
        <f>F135/D135</f>
        <v>0</v>
      </c>
      <c r="H135" s="156" t="s">
        <v>228</v>
      </c>
      <c r="I135" s="101" t="s">
        <v>307</v>
      </c>
      <c r="J135" s="217" t="s">
        <v>282</v>
      </c>
      <c r="K135" s="114" t="s">
        <v>150</v>
      </c>
      <c r="L135" s="113" t="s">
        <v>305</v>
      </c>
      <c r="M135" s="152">
        <v>809</v>
      </c>
      <c r="N135" s="79">
        <v>3120161430</v>
      </c>
    </row>
    <row r="136" spans="1:14" x14ac:dyDescent="0.25">
      <c r="A136" s="154"/>
      <c r="B136" s="99"/>
      <c r="C136" s="2" t="s">
        <v>137</v>
      </c>
      <c r="D136" s="60">
        <v>3000</v>
      </c>
      <c r="E136" s="60">
        <v>0</v>
      </c>
      <c r="F136" s="60">
        <v>0</v>
      </c>
      <c r="G136" s="7">
        <f t="shared" si="80"/>
        <v>0</v>
      </c>
      <c r="H136" s="156"/>
      <c r="I136" s="102"/>
      <c r="J136" s="218"/>
      <c r="K136" s="115"/>
      <c r="L136" s="113"/>
      <c r="M136" s="152"/>
    </row>
    <row r="137" spans="1:14" x14ac:dyDescent="0.25">
      <c r="A137" s="154"/>
      <c r="B137" s="99"/>
      <c r="C137" s="2" t="s">
        <v>139</v>
      </c>
      <c r="D137" s="60">
        <v>0</v>
      </c>
      <c r="E137" s="60">
        <v>0</v>
      </c>
      <c r="F137" s="25">
        <v>0</v>
      </c>
      <c r="G137" s="7">
        <v>0</v>
      </c>
      <c r="H137" s="156"/>
      <c r="I137" s="102"/>
      <c r="J137" s="218"/>
      <c r="K137" s="115"/>
      <c r="L137" s="113"/>
      <c r="M137" s="152"/>
    </row>
    <row r="138" spans="1:14" x14ac:dyDescent="0.25">
      <c r="A138" s="154"/>
      <c r="B138" s="99"/>
      <c r="C138" s="2" t="s">
        <v>141</v>
      </c>
      <c r="D138" s="25">
        <v>0</v>
      </c>
      <c r="E138" s="25">
        <v>0</v>
      </c>
      <c r="F138" s="25">
        <v>0</v>
      </c>
      <c r="G138" s="7">
        <v>0</v>
      </c>
      <c r="H138" s="156"/>
      <c r="I138" s="102"/>
      <c r="J138" s="218"/>
      <c r="K138" s="115"/>
      <c r="L138" s="113"/>
      <c r="M138" s="152"/>
    </row>
    <row r="139" spans="1:14" ht="15" customHeight="1" x14ac:dyDescent="0.25">
      <c r="A139" s="155"/>
      <c r="B139" s="100"/>
      <c r="C139" s="2" t="s">
        <v>143</v>
      </c>
      <c r="D139" s="25">
        <v>0</v>
      </c>
      <c r="E139" s="25">
        <v>0</v>
      </c>
      <c r="F139" s="25">
        <v>0</v>
      </c>
      <c r="G139" s="7">
        <v>0</v>
      </c>
      <c r="H139" s="156"/>
      <c r="I139" s="103"/>
      <c r="J139" s="219"/>
      <c r="K139" s="116"/>
      <c r="L139" s="113"/>
      <c r="M139" s="152"/>
    </row>
    <row r="140" spans="1:14" ht="22.5" customHeight="1" x14ac:dyDescent="0.25">
      <c r="A140" s="175" t="s">
        <v>39</v>
      </c>
      <c r="B140" s="160" t="s">
        <v>40</v>
      </c>
      <c r="C140" s="19" t="s">
        <v>136</v>
      </c>
      <c r="D140" s="30">
        <f>SUM(D141:D144)</f>
        <v>122833.44265</v>
      </c>
      <c r="E140" s="30">
        <f t="shared" ref="E140" si="93">SUM(E141:E144)</f>
        <v>74074.305999999997</v>
      </c>
      <c r="F140" s="30">
        <f t="shared" ref="F140" si="94">SUM(F141:F144)</f>
        <v>30240.974269999999</v>
      </c>
      <c r="G140" s="49">
        <f>F140/D140</f>
        <v>0.24619495812853048</v>
      </c>
      <c r="H140" s="202" t="s">
        <v>167</v>
      </c>
      <c r="I140" s="35" t="s">
        <v>179</v>
      </c>
      <c r="J140" s="12">
        <f>SUM(J141:J143)</f>
        <v>1</v>
      </c>
      <c r="K140" s="134" t="s">
        <v>229</v>
      </c>
      <c r="L140" s="220"/>
      <c r="M140" s="224"/>
    </row>
    <row r="141" spans="1:14" ht="22.5" customHeight="1" x14ac:dyDescent="0.25">
      <c r="A141" s="176"/>
      <c r="B141" s="161"/>
      <c r="C141" s="14" t="s">
        <v>137</v>
      </c>
      <c r="D141" s="30">
        <f>D146</f>
        <v>122833.44265</v>
      </c>
      <c r="E141" s="30">
        <f>E146</f>
        <v>74074.305999999997</v>
      </c>
      <c r="F141" s="30">
        <f>F146</f>
        <v>30240.974269999999</v>
      </c>
      <c r="G141" s="49">
        <f t="shared" si="80"/>
        <v>0.24619495812853048</v>
      </c>
      <c r="H141" s="202"/>
      <c r="I141" s="35" t="s">
        <v>138</v>
      </c>
      <c r="J141" s="44">
        <f>COUNTIF($J$145,"да")</f>
        <v>0</v>
      </c>
      <c r="K141" s="135"/>
      <c r="L141" s="220"/>
      <c r="M141" s="224"/>
    </row>
    <row r="142" spans="1:14" ht="22.5" customHeight="1" x14ac:dyDescent="0.25">
      <c r="A142" s="176"/>
      <c r="B142" s="161"/>
      <c r="C142" s="14" t="s">
        <v>139</v>
      </c>
      <c r="D142" s="30">
        <f t="shared" ref="D142:F144" si="95">D147</f>
        <v>0</v>
      </c>
      <c r="E142" s="30">
        <f t="shared" si="95"/>
        <v>0</v>
      </c>
      <c r="F142" s="30">
        <f t="shared" si="95"/>
        <v>0</v>
      </c>
      <c r="G142" s="49">
        <v>0</v>
      </c>
      <c r="H142" s="202"/>
      <c r="I142" s="35" t="s">
        <v>140</v>
      </c>
      <c r="J142" s="82">
        <f>COUNTIF($J$145,"частично")</f>
        <v>1</v>
      </c>
      <c r="K142" s="135"/>
      <c r="L142" s="220"/>
      <c r="M142" s="224"/>
    </row>
    <row r="143" spans="1:14" ht="22.5" customHeight="1" x14ac:dyDescent="0.25">
      <c r="A143" s="176"/>
      <c r="B143" s="161"/>
      <c r="C143" s="14" t="s">
        <v>141</v>
      </c>
      <c r="D143" s="30">
        <f t="shared" si="95"/>
        <v>0</v>
      </c>
      <c r="E143" s="30">
        <f t="shared" si="95"/>
        <v>0</v>
      </c>
      <c r="F143" s="30">
        <f t="shared" si="95"/>
        <v>0</v>
      </c>
      <c r="G143" s="49">
        <v>0</v>
      </c>
      <c r="H143" s="202"/>
      <c r="I143" s="35" t="s">
        <v>142</v>
      </c>
      <c r="J143" s="82">
        <f>COUNTIF($J$145,"нет")</f>
        <v>0</v>
      </c>
      <c r="K143" s="135"/>
      <c r="L143" s="220"/>
      <c r="M143" s="224"/>
    </row>
    <row r="144" spans="1:14" ht="22.5" customHeight="1" x14ac:dyDescent="0.25">
      <c r="A144" s="177"/>
      <c r="B144" s="162"/>
      <c r="C144" s="14" t="s">
        <v>143</v>
      </c>
      <c r="D144" s="30">
        <f t="shared" si="95"/>
        <v>0</v>
      </c>
      <c r="E144" s="30">
        <f t="shared" si="95"/>
        <v>0</v>
      </c>
      <c r="F144" s="30">
        <f t="shared" si="95"/>
        <v>0</v>
      </c>
      <c r="G144" s="49">
        <v>0</v>
      </c>
      <c r="H144" s="202"/>
      <c r="I144" s="35" t="s">
        <v>144</v>
      </c>
      <c r="J144" s="13">
        <f>(J141+0.5*J142)/J140</f>
        <v>0.5</v>
      </c>
      <c r="K144" s="136"/>
      <c r="L144" s="220"/>
      <c r="M144" s="224"/>
    </row>
    <row r="145" spans="1:15" ht="18.75" customHeight="1" x14ac:dyDescent="0.25">
      <c r="A145" s="95" t="s">
        <v>231</v>
      </c>
      <c r="B145" s="98" t="s">
        <v>230</v>
      </c>
      <c r="C145" s="22" t="s">
        <v>136</v>
      </c>
      <c r="D145" s="27">
        <f>SUM(D146:D149)</f>
        <v>122833.44265</v>
      </c>
      <c r="E145" s="27">
        <f t="shared" ref="E145" si="96">SUM(E146:E149)</f>
        <v>74074.305999999997</v>
      </c>
      <c r="F145" s="27">
        <f t="shared" ref="F145" si="97">SUM(F146:F149)</f>
        <v>30240.974269999999</v>
      </c>
      <c r="G145" s="46">
        <f>F145/D145</f>
        <v>0.24619495812853048</v>
      </c>
      <c r="H145" s="247" t="s">
        <v>232</v>
      </c>
      <c r="I145" s="248" t="s">
        <v>313</v>
      </c>
      <c r="J145" s="195" t="s">
        <v>275</v>
      </c>
      <c r="K145" s="195" t="s">
        <v>229</v>
      </c>
      <c r="L145" s="195" t="s">
        <v>314</v>
      </c>
      <c r="M145" s="152">
        <v>809</v>
      </c>
      <c r="O145" s="79"/>
    </row>
    <row r="146" spans="1:15" ht="18.75" customHeight="1" x14ac:dyDescent="0.25">
      <c r="A146" s="96"/>
      <c r="B146" s="99"/>
      <c r="C146" s="1" t="s">
        <v>137</v>
      </c>
      <c r="D146" s="60">
        <v>122833.44265</v>
      </c>
      <c r="E146" s="60">
        <v>74074.305999999997</v>
      </c>
      <c r="F146" s="60">
        <v>30240.974269999999</v>
      </c>
      <c r="G146" s="7">
        <f t="shared" si="80"/>
        <v>0.24619495812853048</v>
      </c>
      <c r="H146" s="247"/>
      <c r="I146" s="249"/>
      <c r="J146" s="195"/>
      <c r="K146" s="195"/>
      <c r="L146" s="195"/>
      <c r="M146" s="152"/>
      <c r="O146" s="79"/>
    </row>
    <row r="147" spans="1:15" ht="18.75" customHeight="1" x14ac:dyDescent="0.25">
      <c r="A147" s="96"/>
      <c r="B147" s="99"/>
      <c r="C147" s="1" t="s">
        <v>139</v>
      </c>
      <c r="D147" s="25">
        <v>0</v>
      </c>
      <c r="E147" s="25">
        <v>0</v>
      </c>
      <c r="F147" s="25">
        <v>0</v>
      </c>
      <c r="G147" s="7">
        <v>0</v>
      </c>
      <c r="H147" s="247"/>
      <c r="I147" s="249"/>
      <c r="J147" s="195"/>
      <c r="K147" s="195"/>
      <c r="L147" s="195"/>
      <c r="M147" s="152"/>
      <c r="O147" s="79"/>
    </row>
    <row r="148" spans="1:15" ht="18.75" customHeight="1" x14ac:dyDescent="0.25">
      <c r="A148" s="96"/>
      <c r="B148" s="99"/>
      <c r="C148" s="1" t="s">
        <v>141</v>
      </c>
      <c r="D148" s="25">
        <v>0</v>
      </c>
      <c r="E148" s="25">
        <v>0</v>
      </c>
      <c r="F148" s="25">
        <v>0</v>
      </c>
      <c r="G148" s="7">
        <v>0</v>
      </c>
      <c r="H148" s="247"/>
      <c r="I148" s="249"/>
      <c r="J148" s="195"/>
      <c r="K148" s="195"/>
      <c r="L148" s="195"/>
      <c r="M148" s="152"/>
      <c r="O148" s="79"/>
    </row>
    <row r="149" spans="1:15" ht="67.5" customHeight="1" x14ac:dyDescent="0.25">
      <c r="A149" s="97"/>
      <c r="B149" s="100"/>
      <c r="C149" s="1" t="s">
        <v>143</v>
      </c>
      <c r="D149" s="25">
        <v>0</v>
      </c>
      <c r="E149" s="25">
        <v>0</v>
      </c>
      <c r="F149" s="25">
        <v>0</v>
      </c>
      <c r="G149" s="7">
        <v>0</v>
      </c>
      <c r="H149" s="247"/>
      <c r="I149" s="250"/>
      <c r="J149" s="195"/>
      <c r="K149" s="195"/>
      <c r="L149" s="195"/>
      <c r="M149" s="152"/>
      <c r="O149" s="79"/>
    </row>
    <row r="150" spans="1:15" ht="21.75" customHeight="1" x14ac:dyDescent="0.25">
      <c r="A150" s="175" t="s">
        <v>41</v>
      </c>
      <c r="B150" s="160" t="s">
        <v>42</v>
      </c>
      <c r="C150" s="19" t="s">
        <v>136</v>
      </c>
      <c r="D150" s="30">
        <f>SUM(D151:D154)</f>
        <v>7797.6154900000001</v>
      </c>
      <c r="E150" s="30">
        <f t="shared" ref="E150" si="98">SUM(E151:E154)</f>
        <v>2009.0531900000001</v>
      </c>
      <c r="F150" s="30">
        <f t="shared" ref="F150" si="99">SUM(F151:F154)</f>
        <v>948.59</v>
      </c>
      <c r="G150" s="49">
        <f>F150/D150</f>
        <v>0.12165129214392693</v>
      </c>
      <c r="H150" s="202" t="s">
        <v>167</v>
      </c>
      <c r="I150" s="35" t="s">
        <v>179</v>
      </c>
      <c r="J150" s="76">
        <f>SUM(J151:J153)</f>
        <v>5</v>
      </c>
      <c r="K150" s="200" t="s">
        <v>239</v>
      </c>
      <c r="L150" s="201"/>
      <c r="M150" s="200"/>
    </row>
    <row r="151" spans="1:15" ht="21.75" customHeight="1" x14ac:dyDescent="0.25">
      <c r="A151" s="176"/>
      <c r="B151" s="161"/>
      <c r="C151" s="23" t="s">
        <v>137</v>
      </c>
      <c r="D151" s="29">
        <f>D156+D161+D166+D171+D176</f>
        <v>7542.4154900000003</v>
      </c>
      <c r="E151" s="29">
        <f t="shared" ref="E151:F151" si="100">E156+E161+E166+E171+E176</f>
        <v>2009.0531900000001</v>
      </c>
      <c r="F151" s="29">
        <f t="shared" si="100"/>
        <v>948.59</v>
      </c>
      <c r="G151" s="48">
        <f>F151/D151</f>
        <v>0.12576740186982194</v>
      </c>
      <c r="H151" s="202"/>
      <c r="I151" s="35" t="s">
        <v>138</v>
      </c>
      <c r="J151" s="76">
        <f>COUNTIF($J$155:$J$179,"да")</f>
        <v>0</v>
      </c>
      <c r="K151" s="200"/>
      <c r="L151" s="201"/>
      <c r="M151" s="200"/>
    </row>
    <row r="152" spans="1:15" ht="21.75" customHeight="1" x14ac:dyDescent="0.25">
      <c r="A152" s="176"/>
      <c r="B152" s="161"/>
      <c r="C152" s="23" t="s">
        <v>139</v>
      </c>
      <c r="D152" s="29">
        <f t="shared" ref="D152:F154" si="101">D157+D162+D167+D172+D177</f>
        <v>124.5</v>
      </c>
      <c r="E152" s="29">
        <f t="shared" si="101"/>
        <v>0</v>
      </c>
      <c r="F152" s="29">
        <f t="shared" si="101"/>
        <v>0</v>
      </c>
      <c r="G152" s="48">
        <f>F152/D152</f>
        <v>0</v>
      </c>
      <c r="H152" s="202"/>
      <c r="I152" s="35" t="s">
        <v>140</v>
      </c>
      <c r="J152" s="76">
        <f>COUNTIF($J$155:$J$179,"частично")</f>
        <v>1</v>
      </c>
      <c r="K152" s="200"/>
      <c r="L152" s="201"/>
      <c r="M152" s="200"/>
    </row>
    <row r="153" spans="1:15" ht="21.75" customHeight="1" x14ac:dyDescent="0.25">
      <c r="A153" s="176"/>
      <c r="B153" s="161"/>
      <c r="C153" s="23" t="s">
        <v>141</v>
      </c>
      <c r="D153" s="29">
        <f t="shared" si="101"/>
        <v>0</v>
      </c>
      <c r="E153" s="29">
        <f t="shared" si="101"/>
        <v>0</v>
      </c>
      <c r="F153" s="29">
        <f t="shared" si="101"/>
        <v>0</v>
      </c>
      <c r="G153" s="48">
        <v>0</v>
      </c>
      <c r="H153" s="202"/>
      <c r="I153" s="35" t="s">
        <v>142</v>
      </c>
      <c r="J153" s="76">
        <f>COUNTIF($J$155:$J$179,"нет")</f>
        <v>4</v>
      </c>
      <c r="K153" s="200"/>
      <c r="L153" s="201"/>
      <c r="M153" s="200"/>
    </row>
    <row r="154" spans="1:15" ht="21.75" customHeight="1" x14ac:dyDescent="0.25">
      <c r="A154" s="177"/>
      <c r="B154" s="162"/>
      <c r="C154" s="23" t="s">
        <v>143</v>
      </c>
      <c r="D154" s="29">
        <f t="shared" si="101"/>
        <v>130.69999999999999</v>
      </c>
      <c r="E154" s="29">
        <f t="shared" si="101"/>
        <v>0</v>
      </c>
      <c r="F154" s="29">
        <f t="shared" si="101"/>
        <v>0</v>
      </c>
      <c r="G154" s="48">
        <f>F154/D154</f>
        <v>0</v>
      </c>
      <c r="H154" s="202"/>
      <c r="I154" s="35" t="s">
        <v>144</v>
      </c>
      <c r="J154" s="13">
        <f>(J151+0.5*J152)/J150</f>
        <v>0.1</v>
      </c>
      <c r="K154" s="200"/>
      <c r="L154" s="201"/>
      <c r="M154" s="200"/>
    </row>
    <row r="155" spans="1:15" ht="19.5" customHeight="1" x14ac:dyDescent="0.25">
      <c r="A155" s="153" t="s">
        <v>43</v>
      </c>
      <c r="B155" s="98" t="s">
        <v>44</v>
      </c>
      <c r="C155" s="22" t="s">
        <v>136</v>
      </c>
      <c r="D155" s="61">
        <f>SUM(D156:D159)</f>
        <v>500</v>
      </c>
      <c r="E155" s="61">
        <f t="shared" ref="E155" si="102">SUM(E156:E159)</f>
        <v>0</v>
      </c>
      <c r="F155" s="61">
        <f t="shared" ref="F155" si="103">SUM(F156:F159)</f>
        <v>0</v>
      </c>
      <c r="G155" s="63">
        <f>F155/D155</f>
        <v>0</v>
      </c>
      <c r="H155" s="156" t="s">
        <v>151</v>
      </c>
      <c r="I155" s="152" t="s">
        <v>287</v>
      </c>
      <c r="J155" s="195" t="s">
        <v>282</v>
      </c>
      <c r="K155" s="152" t="s">
        <v>3</v>
      </c>
      <c r="L155" s="195" t="s">
        <v>315</v>
      </c>
      <c r="M155" s="152">
        <v>809</v>
      </c>
      <c r="N155" s="79">
        <v>3120361450</v>
      </c>
    </row>
    <row r="156" spans="1:15" ht="19.5" customHeight="1" x14ac:dyDescent="0.25">
      <c r="A156" s="154"/>
      <c r="B156" s="99"/>
      <c r="C156" s="1" t="s">
        <v>137</v>
      </c>
      <c r="D156" s="60">
        <v>500</v>
      </c>
      <c r="E156" s="60">
        <v>0</v>
      </c>
      <c r="F156" s="60">
        <v>0</v>
      </c>
      <c r="G156" s="64">
        <f>F156/D156</f>
        <v>0</v>
      </c>
      <c r="H156" s="156"/>
      <c r="I156" s="152"/>
      <c r="J156" s="195"/>
      <c r="K156" s="152"/>
      <c r="L156" s="195"/>
      <c r="M156" s="152"/>
    </row>
    <row r="157" spans="1:15" ht="19.5" customHeight="1" x14ac:dyDescent="0.25">
      <c r="A157" s="154"/>
      <c r="B157" s="99"/>
      <c r="C157" s="1" t="s">
        <v>139</v>
      </c>
      <c r="D157" s="60">
        <v>0</v>
      </c>
      <c r="E157" s="60">
        <v>0</v>
      </c>
      <c r="F157" s="60">
        <v>0</v>
      </c>
      <c r="G157" s="64">
        <v>0</v>
      </c>
      <c r="H157" s="156"/>
      <c r="I157" s="152"/>
      <c r="J157" s="195"/>
      <c r="K157" s="152"/>
      <c r="L157" s="195"/>
      <c r="M157" s="152"/>
    </row>
    <row r="158" spans="1:15" ht="19.5" customHeight="1" x14ac:dyDescent="0.25">
      <c r="A158" s="154"/>
      <c r="B158" s="99"/>
      <c r="C158" s="1" t="s">
        <v>141</v>
      </c>
      <c r="D158" s="60">
        <v>0</v>
      </c>
      <c r="E158" s="60">
        <v>0</v>
      </c>
      <c r="F158" s="60">
        <v>0</v>
      </c>
      <c r="G158" s="64">
        <v>0</v>
      </c>
      <c r="H158" s="156"/>
      <c r="I158" s="152"/>
      <c r="J158" s="195"/>
      <c r="K158" s="152"/>
      <c r="L158" s="195"/>
      <c r="M158" s="152"/>
    </row>
    <row r="159" spans="1:15" ht="19.5" customHeight="1" x14ac:dyDescent="0.25">
      <c r="A159" s="155"/>
      <c r="B159" s="100"/>
      <c r="C159" s="1" t="s">
        <v>143</v>
      </c>
      <c r="D159" s="60">
        <v>0</v>
      </c>
      <c r="E159" s="60">
        <v>0</v>
      </c>
      <c r="F159" s="60">
        <v>0</v>
      </c>
      <c r="G159" s="64">
        <v>0</v>
      </c>
      <c r="H159" s="156"/>
      <c r="I159" s="152"/>
      <c r="J159" s="195"/>
      <c r="K159" s="152"/>
      <c r="L159" s="195"/>
      <c r="M159" s="152"/>
    </row>
    <row r="160" spans="1:15" ht="19.5" customHeight="1" x14ac:dyDescent="0.25">
      <c r="A160" s="153" t="s">
        <v>234</v>
      </c>
      <c r="B160" s="98" t="s">
        <v>45</v>
      </c>
      <c r="C160" s="22" t="s">
        <v>136</v>
      </c>
      <c r="D160" s="61">
        <f>SUM(D161:D164)</f>
        <v>384.536</v>
      </c>
      <c r="E160" s="61">
        <f t="shared" ref="E160" si="104">SUM(E161:E164)</f>
        <v>0</v>
      </c>
      <c r="F160" s="61">
        <f t="shared" ref="F160" si="105">SUM(F161:F164)</f>
        <v>0</v>
      </c>
      <c r="G160" s="63">
        <f>F160/D160</f>
        <v>0</v>
      </c>
      <c r="H160" s="156" t="s">
        <v>233</v>
      </c>
      <c r="I160" s="251" t="s">
        <v>316</v>
      </c>
      <c r="J160" s="195" t="s">
        <v>282</v>
      </c>
      <c r="K160" s="195" t="s">
        <v>152</v>
      </c>
      <c r="L160" s="113" t="s">
        <v>317</v>
      </c>
      <c r="M160" s="152">
        <v>809</v>
      </c>
      <c r="N160" s="79" t="s">
        <v>186</v>
      </c>
    </row>
    <row r="161" spans="1:14" ht="19.5" customHeight="1" x14ac:dyDescent="0.25">
      <c r="A161" s="154"/>
      <c r="B161" s="99"/>
      <c r="C161" s="2" t="s">
        <v>137</v>
      </c>
      <c r="D161" s="60">
        <v>129.33600000000001</v>
      </c>
      <c r="E161" s="60">
        <v>0</v>
      </c>
      <c r="F161" s="60">
        <v>0</v>
      </c>
      <c r="G161" s="64">
        <f t="shared" ref="G161:G166" si="106">F161/D161</f>
        <v>0</v>
      </c>
      <c r="H161" s="156"/>
      <c r="I161" s="251"/>
      <c r="J161" s="195"/>
      <c r="K161" s="195"/>
      <c r="L161" s="113"/>
      <c r="M161" s="152"/>
    </row>
    <row r="162" spans="1:14" ht="19.5" customHeight="1" x14ac:dyDescent="0.25">
      <c r="A162" s="154"/>
      <c r="B162" s="99"/>
      <c r="C162" s="2" t="s">
        <v>139</v>
      </c>
      <c r="D162" s="60">
        <v>124.5</v>
      </c>
      <c r="E162" s="60">
        <v>0</v>
      </c>
      <c r="F162" s="60">
        <v>0</v>
      </c>
      <c r="G162" s="64">
        <f t="shared" si="106"/>
        <v>0</v>
      </c>
      <c r="H162" s="156"/>
      <c r="I162" s="251"/>
      <c r="J162" s="195"/>
      <c r="K162" s="195"/>
      <c r="L162" s="113"/>
      <c r="M162" s="152"/>
    </row>
    <row r="163" spans="1:14" ht="19.5" customHeight="1" x14ac:dyDescent="0.25">
      <c r="A163" s="154"/>
      <c r="B163" s="99"/>
      <c r="C163" s="2" t="s">
        <v>141</v>
      </c>
      <c r="D163" s="60">
        <v>0</v>
      </c>
      <c r="E163" s="60">
        <v>0</v>
      </c>
      <c r="F163" s="60">
        <v>0</v>
      </c>
      <c r="G163" s="64">
        <v>0</v>
      </c>
      <c r="H163" s="156"/>
      <c r="I163" s="251"/>
      <c r="J163" s="195"/>
      <c r="K163" s="195"/>
      <c r="L163" s="113"/>
      <c r="M163" s="152"/>
    </row>
    <row r="164" spans="1:14" ht="19.5" customHeight="1" x14ac:dyDescent="0.25">
      <c r="A164" s="155"/>
      <c r="B164" s="100"/>
      <c r="C164" s="2" t="s">
        <v>143</v>
      </c>
      <c r="D164" s="60">
        <v>130.69999999999999</v>
      </c>
      <c r="E164" s="60">
        <v>0</v>
      </c>
      <c r="F164" s="60">
        <v>0</v>
      </c>
      <c r="G164" s="64">
        <f t="shared" si="106"/>
        <v>0</v>
      </c>
      <c r="H164" s="156"/>
      <c r="I164" s="251"/>
      <c r="J164" s="195"/>
      <c r="K164" s="195"/>
      <c r="L164" s="113"/>
      <c r="M164" s="152"/>
    </row>
    <row r="165" spans="1:14" ht="25.5" customHeight="1" x14ac:dyDescent="0.25">
      <c r="A165" s="153" t="s">
        <v>46</v>
      </c>
      <c r="B165" s="98" t="s">
        <v>48</v>
      </c>
      <c r="C165" s="22" t="s">
        <v>136</v>
      </c>
      <c r="D165" s="61">
        <f>SUM(D166:D169)</f>
        <v>1000</v>
      </c>
      <c r="E165" s="61">
        <f t="shared" ref="E165" si="107">SUM(E166:E169)</f>
        <v>1000</v>
      </c>
      <c r="F165" s="61">
        <f t="shared" ref="F165" si="108">SUM(F166:F169)</f>
        <v>0</v>
      </c>
      <c r="G165" s="63">
        <f>F165/D165</f>
        <v>0</v>
      </c>
      <c r="H165" s="156" t="s">
        <v>235</v>
      </c>
      <c r="I165" s="252" t="s">
        <v>318</v>
      </c>
      <c r="J165" s="195" t="s">
        <v>282</v>
      </c>
      <c r="K165" s="152" t="s">
        <v>176</v>
      </c>
      <c r="L165" s="113" t="s">
        <v>319</v>
      </c>
      <c r="M165" s="152">
        <v>809</v>
      </c>
      <c r="N165" s="79">
        <v>3120361440</v>
      </c>
    </row>
    <row r="166" spans="1:14" ht="24" customHeight="1" x14ac:dyDescent="0.25">
      <c r="A166" s="154"/>
      <c r="B166" s="99"/>
      <c r="C166" s="1" t="s">
        <v>137</v>
      </c>
      <c r="D166" s="60">
        <v>1000</v>
      </c>
      <c r="E166" s="60">
        <v>1000</v>
      </c>
      <c r="F166" s="60">
        <v>0</v>
      </c>
      <c r="G166" s="64">
        <f t="shared" si="106"/>
        <v>0</v>
      </c>
      <c r="H166" s="156"/>
      <c r="I166" s="252"/>
      <c r="J166" s="195"/>
      <c r="K166" s="152"/>
      <c r="L166" s="113"/>
      <c r="M166" s="152"/>
    </row>
    <row r="167" spans="1:14" ht="27.75" customHeight="1" x14ac:dyDescent="0.25">
      <c r="A167" s="154"/>
      <c r="B167" s="99"/>
      <c r="C167" s="1" t="s">
        <v>139</v>
      </c>
      <c r="D167" s="60">
        <v>0</v>
      </c>
      <c r="E167" s="60">
        <v>0</v>
      </c>
      <c r="F167" s="60">
        <v>0</v>
      </c>
      <c r="G167" s="64">
        <v>0</v>
      </c>
      <c r="H167" s="156"/>
      <c r="I167" s="252"/>
      <c r="J167" s="195"/>
      <c r="K167" s="152"/>
      <c r="L167" s="113"/>
      <c r="M167" s="152"/>
    </row>
    <row r="168" spans="1:14" ht="22.5" customHeight="1" x14ac:dyDescent="0.25">
      <c r="A168" s="154"/>
      <c r="B168" s="99"/>
      <c r="C168" s="1" t="s">
        <v>141</v>
      </c>
      <c r="D168" s="60">
        <v>0</v>
      </c>
      <c r="E168" s="60">
        <v>0</v>
      </c>
      <c r="F168" s="60">
        <v>0</v>
      </c>
      <c r="G168" s="64">
        <v>0</v>
      </c>
      <c r="H168" s="156"/>
      <c r="I168" s="252"/>
      <c r="J168" s="195"/>
      <c r="K168" s="152"/>
      <c r="L168" s="113"/>
      <c r="M168" s="152"/>
    </row>
    <row r="169" spans="1:14" ht="21.75" customHeight="1" x14ac:dyDescent="0.25">
      <c r="A169" s="155"/>
      <c r="B169" s="100"/>
      <c r="C169" s="1" t="s">
        <v>143</v>
      </c>
      <c r="D169" s="60">
        <v>0</v>
      </c>
      <c r="E169" s="60">
        <v>0</v>
      </c>
      <c r="F169" s="60">
        <v>0</v>
      </c>
      <c r="G169" s="64">
        <v>0</v>
      </c>
      <c r="H169" s="156"/>
      <c r="I169" s="252"/>
      <c r="J169" s="195"/>
      <c r="K169" s="152"/>
      <c r="L169" s="113"/>
      <c r="M169" s="152"/>
    </row>
    <row r="170" spans="1:14" ht="24" customHeight="1" x14ac:dyDescent="0.25">
      <c r="A170" s="153" t="s">
        <v>47</v>
      </c>
      <c r="B170" s="125" t="s">
        <v>50</v>
      </c>
      <c r="C170" s="22" t="s">
        <v>136</v>
      </c>
      <c r="D170" s="27">
        <f>SUM(D171:D174)</f>
        <v>1009.05319</v>
      </c>
      <c r="E170" s="27">
        <f t="shared" ref="E170" si="109">SUM(E171:E174)</f>
        <v>1009.05319</v>
      </c>
      <c r="F170" s="27">
        <f t="shared" ref="F170" si="110">SUM(F171:F174)</f>
        <v>948.59</v>
      </c>
      <c r="G170" s="46">
        <f>F170/D170</f>
        <v>0.94007928363023163</v>
      </c>
      <c r="H170" s="156" t="s">
        <v>236</v>
      </c>
      <c r="I170" s="157" t="s">
        <v>320</v>
      </c>
      <c r="J170" s="113" t="s">
        <v>275</v>
      </c>
      <c r="K170" s="159" t="s">
        <v>176</v>
      </c>
      <c r="L170" s="113" t="s">
        <v>350</v>
      </c>
      <c r="M170" s="159">
        <v>809</v>
      </c>
      <c r="N170" s="79">
        <v>3120361440</v>
      </c>
    </row>
    <row r="171" spans="1:14" ht="24" customHeight="1" x14ac:dyDescent="0.25">
      <c r="A171" s="154"/>
      <c r="B171" s="126"/>
      <c r="C171" s="45" t="s">
        <v>137</v>
      </c>
      <c r="D171" s="60">
        <v>1009.05319</v>
      </c>
      <c r="E171" s="60">
        <v>1009.05319</v>
      </c>
      <c r="F171" s="60">
        <v>948.59</v>
      </c>
      <c r="G171" s="51">
        <f t="shared" ref="G171" si="111">F171/D171</f>
        <v>0.94007928363023163</v>
      </c>
      <c r="H171" s="156"/>
      <c r="I171" s="157"/>
      <c r="J171" s="113"/>
      <c r="K171" s="159"/>
      <c r="L171" s="113"/>
      <c r="M171" s="159"/>
    </row>
    <row r="172" spans="1:14" ht="24" customHeight="1" x14ac:dyDescent="0.25">
      <c r="A172" s="154"/>
      <c r="B172" s="126"/>
      <c r="C172" s="45" t="s">
        <v>139</v>
      </c>
      <c r="D172" s="26">
        <v>0</v>
      </c>
      <c r="E172" s="26">
        <v>0</v>
      </c>
      <c r="F172" s="26">
        <v>0</v>
      </c>
      <c r="G172" s="51">
        <v>0</v>
      </c>
      <c r="H172" s="156"/>
      <c r="I172" s="157"/>
      <c r="J172" s="113"/>
      <c r="K172" s="159"/>
      <c r="L172" s="113"/>
      <c r="M172" s="159"/>
    </row>
    <row r="173" spans="1:14" ht="24" customHeight="1" x14ac:dyDescent="0.25">
      <c r="A173" s="154"/>
      <c r="B173" s="126"/>
      <c r="C173" s="45" t="s">
        <v>141</v>
      </c>
      <c r="D173" s="26">
        <v>0</v>
      </c>
      <c r="E173" s="26">
        <v>0</v>
      </c>
      <c r="F173" s="26">
        <v>0</v>
      </c>
      <c r="G173" s="51">
        <v>0</v>
      </c>
      <c r="H173" s="156"/>
      <c r="I173" s="157"/>
      <c r="J173" s="113"/>
      <c r="K173" s="159"/>
      <c r="L173" s="113"/>
      <c r="M173" s="159"/>
    </row>
    <row r="174" spans="1:14" ht="24" customHeight="1" x14ac:dyDescent="0.25">
      <c r="A174" s="155"/>
      <c r="B174" s="127"/>
      <c r="C174" s="45" t="s">
        <v>143</v>
      </c>
      <c r="D174" s="26">
        <v>0</v>
      </c>
      <c r="E174" s="26">
        <v>0</v>
      </c>
      <c r="F174" s="26">
        <v>0</v>
      </c>
      <c r="G174" s="51">
        <v>0</v>
      </c>
      <c r="H174" s="156"/>
      <c r="I174" s="157"/>
      <c r="J174" s="113"/>
      <c r="K174" s="159"/>
      <c r="L174" s="113"/>
      <c r="M174" s="159"/>
    </row>
    <row r="175" spans="1:14" s="70" customFormat="1" x14ac:dyDescent="0.25">
      <c r="A175" s="153" t="s">
        <v>49</v>
      </c>
      <c r="B175" s="98" t="s">
        <v>237</v>
      </c>
      <c r="C175" s="22" t="s">
        <v>136</v>
      </c>
      <c r="D175" s="27">
        <f>SUM(D176:D179)</f>
        <v>4904.0263000000004</v>
      </c>
      <c r="E175" s="27">
        <f t="shared" ref="E175:F175" si="112">SUM(E176:E179)</f>
        <v>0</v>
      </c>
      <c r="F175" s="27">
        <f t="shared" si="112"/>
        <v>0</v>
      </c>
      <c r="G175" s="46">
        <f>F175/D175</f>
        <v>0</v>
      </c>
      <c r="H175" s="156" t="s">
        <v>238</v>
      </c>
      <c r="I175" s="157" t="s">
        <v>321</v>
      </c>
      <c r="J175" s="158" t="s">
        <v>282</v>
      </c>
      <c r="K175" s="159" t="s">
        <v>3</v>
      </c>
      <c r="L175" s="113" t="s">
        <v>322</v>
      </c>
      <c r="M175" s="159">
        <v>809</v>
      </c>
      <c r="N175" s="79"/>
    </row>
    <row r="176" spans="1:14" s="70" customFormat="1" x14ac:dyDescent="0.25">
      <c r="A176" s="154"/>
      <c r="B176" s="99"/>
      <c r="C176" s="45" t="s">
        <v>137</v>
      </c>
      <c r="D176" s="60">
        <v>4904.0263000000004</v>
      </c>
      <c r="E176" s="60">
        <v>0</v>
      </c>
      <c r="F176" s="60">
        <v>0</v>
      </c>
      <c r="G176" s="51">
        <f t="shared" ref="G176" si="113">F176/D176</f>
        <v>0</v>
      </c>
      <c r="H176" s="156"/>
      <c r="I176" s="157"/>
      <c r="J176" s="158"/>
      <c r="K176" s="159"/>
      <c r="L176" s="113"/>
      <c r="M176" s="159"/>
      <c r="N176" s="79"/>
    </row>
    <row r="177" spans="1:14" s="70" customFormat="1" x14ac:dyDescent="0.25">
      <c r="A177" s="154"/>
      <c r="B177" s="99"/>
      <c r="C177" s="45" t="s">
        <v>139</v>
      </c>
      <c r="D177" s="26">
        <v>0</v>
      </c>
      <c r="E177" s="26">
        <v>0</v>
      </c>
      <c r="F177" s="26">
        <v>0</v>
      </c>
      <c r="G177" s="51">
        <v>0</v>
      </c>
      <c r="H177" s="156"/>
      <c r="I177" s="157"/>
      <c r="J177" s="158"/>
      <c r="K177" s="159"/>
      <c r="L177" s="113"/>
      <c r="M177" s="159"/>
      <c r="N177" s="79"/>
    </row>
    <row r="178" spans="1:14" s="70" customFormat="1" x14ac:dyDescent="0.25">
      <c r="A178" s="154"/>
      <c r="B178" s="99"/>
      <c r="C178" s="45" t="s">
        <v>141</v>
      </c>
      <c r="D178" s="26">
        <v>0</v>
      </c>
      <c r="E178" s="26">
        <v>0</v>
      </c>
      <c r="F178" s="26">
        <v>0</v>
      </c>
      <c r="G178" s="51">
        <v>0</v>
      </c>
      <c r="H178" s="156"/>
      <c r="I178" s="157"/>
      <c r="J178" s="158"/>
      <c r="K178" s="159"/>
      <c r="L178" s="113"/>
      <c r="M178" s="159"/>
      <c r="N178" s="79"/>
    </row>
    <row r="179" spans="1:14" s="70" customFormat="1" x14ac:dyDescent="0.25">
      <c r="A179" s="155"/>
      <c r="B179" s="100"/>
      <c r="C179" s="45" t="s">
        <v>143</v>
      </c>
      <c r="D179" s="26">
        <v>0</v>
      </c>
      <c r="E179" s="26">
        <v>0</v>
      </c>
      <c r="F179" s="26">
        <v>0</v>
      </c>
      <c r="G179" s="51">
        <v>0</v>
      </c>
      <c r="H179" s="156"/>
      <c r="I179" s="157"/>
      <c r="J179" s="158"/>
      <c r="K179" s="159"/>
      <c r="L179" s="113"/>
      <c r="M179" s="159"/>
      <c r="N179" s="79"/>
    </row>
    <row r="180" spans="1:14" ht="24.75" customHeight="1" x14ac:dyDescent="0.25">
      <c r="A180" s="175" t="s">
        <v>51</v>
      </c>
      <c r="B180" s="160" t="s">
        <v>52</v>
      </c>
      <c r="C180" s="19" t="s">
        <v>136</v>
      </c>
      <c r="D180" s="30">
        <f>SUM(D181:D184)</f>
        <v>25221.241670000003</v>
      </c>
      <c r="E180" s="30">
        <f t="shared" ref="E180" si="114">SUM(E181:E184)</f>
        <v>8500</v>
      </c>
      <c r="F180" s="30">
        <f t="shared" ref="F180" si="115">SUM(F181:F184)</f>
        <v>8500</v>
      </c>
      <c r="G180" s="49">
        <f>F180/D180</f>
        <v>0.3370175073541492</v>
      </c>
      <c r="H180" s="254" t="s">
        <v>168</v>
      </c>
      <c r="I180" s="35" t="s">
        <v>179</v>
      </c>
      <c r="J180" s="12">
        <f>SUM(J181:J183)</f>
        <v>2</v>
      </c>
      <c r="K180" s="224" t="s">
        <v>150</v>
      </c>
      <c r="L180" s="220"/>
      <c r="M180" s="224"/>
    </row>
    <row r="181" spans="1:14" ht="24.75" customHeight="1" x14ac:dyDescent="0.25">
      <c r="A181" s="176"/>
      <c r="B181" s="161"/>
      <c r="C181" s="24" t="s">
        <v>137</v>
      </c>
      <c r="D181" s="30">
        <f>D186+D191</f>
        <v>25221.241670000003</v>
      </c>
      <c r="E181" s="30">
        <f t="shared" ref="E181:F181" si="116">E186+E191</f>
        <v>8500</v>
      </c>
      <c r="F181" s="30">
        <f t="shared" si="116"/>
        <v>8500</v>
      </c>
      <c r="G181" s="49">
        <f>F181/D181</f>
        <v>0.3370175073541492</v>
      </c>
      <c r="H181" s="254"/>
      <c r="I181" s="35" t="s">
        <v>138</v>
      </c>
      <c r="J181" s="12">
        <f>COUNTIF($J$185:$J$194,"да")</f>
        <v>0</v>
      </c>
      <c r="K181" s="224"/>
      <c r="L181" s="220"/>
      <c r="M181" s="224"/>
    </row>
    <row r="182" spans="1:14" ht="24.75" customHeight="1" x14ac:dyDescent="0.25">
      <c r="A182" s="176"/>
      <c r="B182" s="161"/>
      <c r="C182" s="24" t="s">
        <v>139</v>
      </c>
      <c r="D182" s="30">
        <f t="shared" ref="D182:D184" si="117">D187+D192</f>
        <v>0</v>
      </c>
      <c r="E182" s="30">
        <f t="shared" ref="E182:F184" si="118">E187+E192</f>
        <v>0</v>
      </c>
      <c r="F182" s="30">
        <f t="shared" si="118"/>
        <v>0</v>
      </c>
      <c r="G182" s="49">
        <v>0</v>
      </c>
      <c r="H182" s="254"/>
      <c r="I182" s="35" t="s">
        <v>140</v>
      </c>
      <c r="J182" s="82">
        <f>COUNTIF($J$185:$J$194,"частично")</f>
        <v>1</v>
      </c>
      <c r="K182" s="224"/>
      <c r="L182" s="220"/>
      <c r="M182" s="224"/>
    </row>
    <row r="183" spans="1:14" ht="24.75" customHeight="1" x14ac:dyDescent="0.25">
      <c r="A183" s="176"/>
      <c r="B183" s="161"/>
      <c r="C183" s="24" t="s">
        <v>141</v>
      </c>
      <c r="D183" s="30">
        <f t="shared" si="117"/>
        <v>0</v>
      </c>
      <c r="E183" s="30">
        <f t="shared" si="118"/>
        <v>0</v>
      </c>
      <c r="F183" s="30">
        <f t="shared" si="118"/>
        <v>0</v>
      </c>
      <c r="G183" s="49">
        <v>0</v>
      </c>
      <c r="H183" s="254"/>
      <c r="I183" s="35" t="s">
        <v>142</v>
      </c>
      <c r="J183" s="82">
        <f>COUNTIF($J$185:$J$194,"нет")</f>
        <v>1</v>
      </c>
      <c r="K183" s="224"/>
      <c r="L183" s="220"/>
      <c r="M183" s="224"/>
    </row>
    <row r="184" spans="1:14" ht="24.75" customHeight="1" x14ac:dyDescent="0.25">
      <c r="A184" s="177"/>
      <c r="B184" s="162"/>
      <c r="C184" s="24" t="s">
        <v>143</v>
      </c>
      <c r="D184" s="30">
        <f t="shared" si="117"/>
        <v>0</v>
      </c>
      <c r="E184" s="30">
        <f t="shared" si="118"/>
        <v>0</v>
      </c>
      <c r="F184" s="30">
        <f t="shared" si="118"/>
        <v>0</v>
      </c>
      <c r="G184" s="49">
        <v>0</v>
      </c>
      <c r="H184" s="254"/>
      <c r="I184" s="35" t="s">
        <v>144</v>
      </c>
      <c r="J184" s="13">
        <f>(J181+0.5*J182)/J180</f>
        <v>0.25</v>
      </c>
      <c r="K184" s="224"/>
      <c r="L184" s="220"/>
      <c r="M184" s="224"/>
    </row>
    <row r="185" spans="1:14" ht="30" customHeight="1" x14ac:dyDescent="0.25">
      <c r="A185" s="153" t="s">
        <v>53</v>
      </c>
      <c r="B185" s="98" t="s">
        <v>54</v>
      </c>
      <c r="C185" s="22" t="s">
        <v>136</v>
      </c>
      <c r="D185" s="61">
        <f>SUM(D186:D189)</f>
        <v>25071.241670000003</v>
      </c>
      <c r="E185" s="61">
        <f t="shared" ref="E185" si="119">SUM(E186:E189)</f>
        <v>8500</v>
      </c>
      <c r="F185" s="61">
        <f t="shared" ref="F185" si="120">SUM(F186:F189)</f>
        <v>8500</v>
      </c>
      <c r="G185" s="63">
        <f>F185/D185</f>
        <v>0.33903386644671113</v>
      </c>
      <c r="H185" s="156" t="s">
        <v>153</v>
      </c>
      <c r="I185" s="252" t="s">
        <v>323</v>
      </c>
      <c r="J185" s="195" t="s">
        <v>275</v>
      </c>
      <c r="K185" s="152" t="s">
        <v>150</v>
      </c>
      <c r="L185" s="199" t="s">
        <v>277</v>
      </c>
      <c r="M185" s="152">
        <v>809</v>
      </c>
      <c r="N185" s="79">
        <v>3120400050</v>
      </c>
    </row>
    <row r="186" spans="1:14" ht="28.5" customHeight="1" x14ac:dyDescent="0.25">
      <c r="A186" s="154"/>
      <c r="B186" s="99"/>
      <c r="C186" s="1" t="s">
        <v>137</v>
      </c>
      <c r="D186" s="60">
        <v>25071.241670000003</v>
      </c>
      <c r="E186" s="62">
        <v>8500</v>
      </c>
      <c r="F186" s="62">
        <v>8500</v>
      </c>
      <c r="G186" s="64">
        <f>F186/D186</f>
        <v>0.33903386644671113</v>
      </c>
      <c r="H186" s="156"/>
      <c r="I186" s="252"/>
      <c r="J186" s="195"/>
      <c r="K186" s="152"/>
      <c r="L186" s="255"/>
      <c r="M186" s="152"/>
    </row>
    <row r="187" spans="1:14" ht="19.5" customHeight="1" x14ac:dyDescent="0.25">
      <c r="A187" s="154"/>
      <c r="B187" s="99"/>
      <c r="C187" s="1" t="s">
        <v>139</v>
      </c>
      <c r="D187" s="60">
        <v>0</v>
      </c>
      <c r="E187" s="60">
        <v>0</v>
      </c>
      <c r="F187" s="60">
        <v>0</v>
      </c>
      <c r="G187" s="64">
        <v>0</v>
      </c>
      <c r="H187" s="156"/>
      <c r="I187" s="252"/>
      <c r="J187" s="195"/>
      <c r="K187" s="152"/>
      <c r="L187" s="255"/>
      <c r="M187" s="152"/>
    </row>
    <row r="188" spans="1:14" ht="21.75" customHeight="1" x14ac:dyDescent="0.25">
      <c r="A188" s="154"/>
      <c r="B188" s="99"/>
      <c r="C188" s="1" t="s">
        <v>141</v>
      </c>
      <c r="D188" s="60">
        <v>0</v>
      </c>
      <c r="E188" s="60">
        <v>0</v>
      </c>
      <c r="F188" s="60">
        <v>0</v>
      </c>
      <c r="G188" s="64">
        <v>0</v>
      </c>
      <c r="H188" s="156"/>
      <c r="I188" s="252"/>
      <c r="J188" s="195"/>
      <c r="K188" s="152"/>
      <c r="L188" s="255"/>
      <c r="M188" s="152"/>
    </row>
    <row r="189" spans="1:14" ht="17.25" customHeight="1" x14ac:dyDescent="0.25">
      <c r="A189" s="155"/>
      <c r="B189" s="100"/>
      <c r="C189" s="1" t="s">
        <v>143</v>
      </c>
      <c r="D189" s="60">
        <v>0</v>
      </c>
      <c r="E189" s="60">
        <v>0</v>
      </c>
      <c r="F189" s="60">
        <v>0</v>
      </c>
      <c r="G189" s="64">
        <v>0</v>
      </c>
      <c r="H189" s="156"/>
      <c r="I189" s="252"/>
      <c r="J189" s="195"/>
      <c r="K189" s="152"/>
      <c r="L189" s="255"/>
      <c r="M189" s="152"/>
    </row>
    <row r="190" spans="1:14" ht="18.75" customHeight="1" x14ac:dyDescent="0.25">
      <c r="A190" s="153" t="s">
        <v>55</v>
      </c>
      <c r="B190" s="98" t="s">
        <v>56</v>
      </c>
      <c r="C190" s="22" t="s">
        <v>136</v>
      </c>
      <c r="D190" s="61">
        <f>SUM(D191:D194)</f>
        <v>150</v>
      </c>
      <c r="E190" s="61">
        <f t="shared" ref="E190" si="121">SUM(E191:E194)</f>
        <v>0</v>
      </c>
      <c r="F190" s="61">
        <f t="shared" ref="F190" si="122">SUM(F191:F194)</f>
        <v>0</v>
      </c>
      <c r="G190" s="63">
        <f>F190/D190</f>
        <v>0</v>
      </c>
      <c r="H190" s="156" t="s">
        <v>154</v>
      </c>
      <c r="I190" s="195" t="s">
        <v>287</v>
      </c>
      <c r="J190" s="253" t="s">
        <v>282</v>
      </c>
      <c r="K190" s="152" t="s">
        <v>150</v>
      </c>
      <c r="L190" s="199" t="s">
        <v>324</v>
      </c>
      <c r="M190" s="152">
        <v>809</v>
      </c>
      <c r="N190" s="79">
        <v>3120413060</v>
      </c>
    </row>
    <row r="191" spans="1:14" ht="18.75" customHeight="1" x14ac:dyDescent="0.25">
      <c r="A191" s="154"/>
      <c r="B191" s="99"/>
      <c r="C191" s="1" t="s">
        <v>137</v>
      </c>
      <c r="D191" s="60">
        <v>150</v>
      </c>
      <c r="E191" s="62">
        <v>0</v>
      </c>
      <c r="F191" s="62">
        <v>0</v>
      </c>
      <c r="G191" s="64">
        <f>F191/D191</f>
        <v>0</v>
      </c>
      <c r="H191" s="156"/>
      <c r="I191" s="195"/>
      <c r="J191" s="253"/>
      <c r="K191" s="152"/>
      <c r="L191" s="199"/>
      <c r="M191" s="152"/>
    </row>
    <row r="192" spans="1:14" ht="18.75" customHeight="1" x14ac:dyDescent="0.25">
      <c r="A192" s="154"/>
      <c r="B192" s="99"/>
      <c r="C192" s="1" t="s">
        <v>139</v>
      </c>
      <c r="D192" s="60">
        <v>0</v>
      </c>
      <c r="E192" s="60">
        <v>0</v>
      </c>
      <c r="F192" s="60">
        <v>0</v>
      </c>
      <c r="G192" s="64">
        <v>0</v>
      </c>
      <c r="H192" s="156"/>
      <c r="I192" s="195"/>
      <c r="J192" s="253"/>
      <c r="K192" s="152"/>
      <c r="L192" s="199"/>
      <c r="M192" s="152"/>
    </row>
    <row r="193" spans="1:14" ht="18.75" customHeight="1" x14ac:dyDescent="0.25">
      <c r="A193" s="154"/>
      <c r="B193" s="99"/>
      <c r="C193" s="1" t="s">
        <v>141</v>
      </c>
      <c r="D193" s="60">
        <v>0</v>
      </c>
      <c r="E193" s="60">
        <v>0</v>
      </c>
      <c r="F193" s="60">
        <v>0</v>
      </c>
      <c r="G193" s="64">
        <v>0</v>
      </c>
      <c r="H193" s="156"/>
      <c r="I193" s="195"/>
      <c r="J193" s="253"/>
      <c r="K193" s="152"/>
      <c r="L193" s="199"/>
      <c r="M193" s="152"/>
    </row>
    <row r="194" spans="1:14" ht="18.75" customHeight="1" x14ac:dyDescent="0.25">
      <c r="A194" s="155"/>
      <c r="B194" s="100"/>
      <c r="C194" s="1" t="s">
        <v>143</v>
      </c>
      <c r="D194" s="60">
        <v>0</v>
      </c>
      <c r="E194" s="60">
        <v>0</v>
      </c>
      <c r="F194" s="60">
        <v>0</v>
      </c>
      <c r="G194" s="64">
        <v>0</v>
      </c>
      <c r="H194" s="156"/>
      <c r="I194" s="195"/>
      <c r="J194" s="253"/>
      <c r="K194" s="152"/>
      <c r="L194" s="199"/>
      <c r="M194" s="152"/>
    </row>
    <row r="195" spans="1:14" ht="21" customHeight="1" x14ac:dyDescent="0.25">
      <c r="A195" s="178" t="s">
        <v>57</v>
      </c>
      <c r="B195" s="146" t="s">
        <v>58</v>
      </c>
      <c r="C195" s="20" t="s">
        <v>136</v>
      </c>
      <c r="D195" s="31">
        <f>SUM(D196:D199)</f>
        <v>14018.29788</v>
      </c>
      <c r="E195" s="31">
        <f t="shared" ref="E195" si="123">SUM(E196:E199)</f>
        <v>11415.851069999999</v>
      </c>
      <c r="F195" s="31">
        <f t="shared" ref="F195" si="124">SUM(F196:F199)</f>
        <v>1474.88</v>
      </c>
      <c r="G195" s="52">
        <f>F195/D195</f>
        <v>0.10521106147303527</v>
      </c>
      <c r="H195" s="225" t="s">
        <v>167</v>
      </c>
      <c r="I195" s="36" t="s">
        <v>179</v>
      </c>
      <c r="J195" s="16">
        <f>SUM(J196:J198)</f>
        <v>2</v>
      </c>
      <c r="K195" s="232" t="s">
        <v>176</v>
      </c>
      <c r="L195" s="235"/>
      <c r="M195" s="232"/>
    </row>
    <row r="196" spans="1:14" ht="21" customHeight="1" x14ac:dyDescent="0.25">
      <c r="A196" s="179"/>
      <c r="B196" s="147"/>
      <c r="C196" s="17" t="s">
        <v>137</v>
      </c>
      <c r="D196" s="31">
        <f>D201+D206</f>
        <v>841.09788000000003</v>
      </c>
      <c r="E196" s="31">
        <f t="shared" ref="E196:F196" si="125">E201+E206</f>
        <v>684.95106999999996</v>
      </c>
      <c r="F196" s="31">
        <f t="shared" si="125"/>
        <v>0</v>
      </c>
      <c r="G196" s="52">
        <f>F196/D196</f>
        <v>0</v>
      </c>
      <c r="H196" s="225"/>
      <c r="I196" s="36" t="s">
        <v>138</v>
      </c>
      <c r="J196" s="16">
        <f>COUNTIF($J$200:$J$209,"да")</f>
        <v>0</v>
      </c>
      <c r="K196" s="232"/>
      <c r="L196" s="235"/>
      <c r="M196" s="232"/>
    </row>
    <row r="197" spans="1:14" ht="21" customHeight="1" x14ac:dyDescent="0.25">
      <c r="A197" s="179"/>
      <c r="B197" s="147"/>
      <c r="C197" s="17" t="s">
        <v>139</v>
      </c>
      <c r="D197" s="31">
        <f t="shared" ref="D197:D199" si="126">D202+D207</f>
        <v>13177.2</v>
      </c>
      <c r="E197" s="31">
        <f t="shared" ref="E197:F199" si="127">E202+E207</f>
        <v>10730.9</v>
      </c>
      <c r="F197" s="31">
        <f t="shared" si="127"/>
        <v>1474.88</v>
      </c>
      <c r="G197" s="52">
        <f>F197/D197</f>
        <v>0.11192666120268342</v>
      </c>
      <c r="H197" s="225"/>
      <c r="I197" s="36" t="s">
        <v>140</v>
      </c>
      <c r="J197" s="84">
        <f>COUNTIF($J$200:$J$209,"частично")</f>
        <v>1</v>
      </c>
      <c r="K197" s="232"/>
      <c r="L197" s="235"/>
      <c r="M197" s="232"/>
    </row>
    <row r="198" spans="1:14" ht="21" customHeight="1" x14ac:dyDescent="0.25">
      <c r="A198" s="179"/>
      <c r="B198" s="147"/>
      <c r="C198" s="17" t="s">
        <v>141</v>
      </c>
      <c r="D198" s="31">
        <f t="shared" si="126"/>
        <v>0</v>
      </c>
      <c r="E198" s="31">
        <f t="shared" si="127"/>
        <v>0</v>
      </c>
      <c r="F198" s="31">
        <f t="shared" si="127"/>
        <v>0</v>
      </c>
      <c r="G198" s="52">
        <v>0</v>
      </c>
      <c r="H198" s="225"/>
      <c r="I198" s="36" t="s">
        <v>142</v>
      </c>
      <c r="J198" s="84">
        <f>COUNTIF($J$200:$J$209,"нет")</f>
        <v>1</v>
      </c>
      <c r="K198" s="232"/>
      <c r="L198" s="235"/>
      <c r="M198" s="232"/>
    </row>
    <row r="199" spans="1:14" ht="21" customHeight="1" x14ac:dyDescent="0.25">
      <c r="A199" s="180"/>
      <c r="B199" s="148"/>
      <c r="C199" s="17" t="s">
        <v>143</v>
      </c>
      <c r="D199" s="31">
        <f t="shared" si="126"/>
        <v>0</v>
      </c>
      <c r="E199" s="31">
        <f t="shared" si="127"/>
        <v>0</v>
      </c>
      <c r="F199" s="31">
        <f t="shared" si="127"/>
        <v>0</v>
      </c>
      <c r="G199" s="52">
        <v>0</v>
      </c>
      <c r="H199" s="225"/>
      <c r="I199" s="36" t="s">
        <v>144</v>
      </c>
      <c r="J199" s="15">
        <f>(J196+0.5*J197)/J195</f>
        <v>0.25</v>
      </c>
      <c r="K199" s="232"/>
      <c r="L199" s="235"/>
      <c r="M199" s="232"/>
    </row>
    <row r="200" spans="1:14" ht="22.5" customHeight="1" x14ac:dyDescent="0.25">
      <c r="A200" s="153" t="s">
        <v>59</v>
      </c>
      <c r="B200" s="98" t="s">
        <v>60</v>
      </c>
      <c r="C200" s="22" t="s">
        <v>136</v>
      </c>
      <c r="D200" s="27">
        <f>SUM(D201:D204)</f>
        <v>11415.851069999999</v>
      </c>
      <c r="E200" s="27">
        <f t="shared" ref="E200" si="128">SUM(E201:E204)</f>
        <v>11415.851069999999</v>
      </c>
      <c r="F200" s="27">
        <f t="shared" ref="F200" si="129">SUM(F201:F204)</f>
        <v>1474.88</v>
      </c>
      <c r="G200" s="46">
        <f>F200/D200</f>
        <v>0.1291957989777805</v>
      </c>
      <c r="H200" s="236" t="s">
        <v>240</v>
      </c>
      <c r="I200" s="256" t="s">
        <v>325</v>
      </c>
      <c r="J200" s="113" t="s">
        <v>275</v>
      </c>
      <c r="K200" s="152" t="s">
        <v>176</v>
      </c>
      <c r="L200" s="113" t="s">
        <v>326</v>
      </c>
      <c r="M200" s="152">
        <v>809</v>
      </c>
      <c r="N200" s="79" t="s">
        <v>187</v>
      </c>
    </row>
    <row r="201" spans="1:14" ht="22.5" customHeight="1" x14ac:dyDescent="0.25">
      <c r="A201" s="154"/>
      <c r="B201" s="99"/>
      <c r="C201" s="2" t="s">
        <v>137</v>
      </c>
      <c r="D201" s="60">
        <v>684.95106999999996</v>
      </c>
      <c r="E201" s="60">
        <v>684.95106999999996</v>
      </c>
      <c r="F201" s="60">
        <v>0</v>
      </c>
      <c r="G201" s="7">
        <f>F201/D201</f>
        <v>0</v>
      </c>
      <c r="H201" s="236"/>
      <c r="I201" s="256"/>
      <c r="J201" s="113"/>
      <c r="K201" s="152"/>
      <c r="L201" s="113"/>
      <c r="M201" s="152"/>
    </row>
    <row r="202" spans="1:14" ht="22.5" customHeight="1" x14ac:dyDescent="0.25">
      <c r="A202" s="154"/>
      <c r="B202" s="99"/>
      <c r="C202" s="2" t="s">
        <v>139</v>
      </c>
      <c r="D202" s="60">
        <v>10730.9</v>
      </c>
      <c r="E202" s="60">
        <v>10730.9</v>
      </c>
      <c r="F202" s="60">
        <v>1474.88</v>
      </c>
      <c r="G202" s="7">
        <f>F202/D202</f>
        <v>0.13744233941235126</v>
      </c>
      <c r="H202" s="236"/>
      <c r="I202" s="256"/>
      <c r="J202" s="113"/>
      <c r="K202" s="152"/>
      <c r="L202" s="113"/>
      <c r="M202" s="152"/>
    </row>
    <row r="203" spans="1:14" ht="22.5" customHeight="1" x14ac:dyDescent="0.25">
      <c r="A203" s="154"/>
      <c r="B203" s="99"/>
      <c r="C203" s="2" t="s">
        <v>141</v>
      </c>
      <c r="D203" s="60">
        <v>0</v>
      </c>
      <c r="E203" s="25">
        <v>0</v>
      </c>
      <c r="F203" s="25">
        <v>0</v>
      </c>
      <c r="G203" s="3">
        <v>0</v>
      </c>
      <c r="H203" s="236"/>
      <c r="I203" s="256"/>
      <c r="J203" s="113"/>
      <c r="K203" s="152"/>
      <c r="L203" s="113"/>
      <c r="M203" s="152"/>
    </row>
    <row r="204" spans="1:14" ht="30.75" customHeight="1" x14ac:dyDescent="0.25">
      <c r="A204" s="155"/>
      <c r="B204" s="100"/>
      <c r="C204" s="2" t="s">
        <v>143</v>
      </c>
      <c r="D204" s="60">
        <v>0</v>
      </c>
      <c r="E204" s="25">
        <v>0</v>
      </c>
      <c r="F204" s="25">
        <v>0</v>
      </c>
      <c r="G204" s="3">
        <v>0</v>
      </c>
      <c r="H204" s="236"/>
      <c r="I204" s="256"/>
      <c r="J204" s="113"/>
      <c r="K204" s="152"/>
      <c r="L204" s="113"/>
      <c r="M204" s="152"/>
    </row>
    <row r="205" spans="1:14" ht="22.5" customHeight="1" x14ac:dyDescent="0.25">
      <c r="A205" s="153" t="s">
        <v>61</v>
      </c>
      <c r="B205" s="98" t="s">
        <v>62</v>
      </c>
      <c r="C205" s="22" t="s">
        <v>136</v>
      </c>
      <c r="D205" s="61">
        <f>SUM(D206:D209)</f>
        <v>2602.4468100000004</v>
      </c>
      <c r="E205" s="27">
        <f t="shared" ref="E205" si="130">SUM(E206:E209)</f>
        <v>0</v>
      </c>
      <c r="F205" s="27">
        <f t="shared" ref="F205" si="131">SUM(F206:F209)</f>
        <v>0</v>
      </c>
      <c r="G205" s="46">
        <f>F205/D205</f>
        <v>0</v>
      </c>
      <c r="H205" s="236" t="s">
        <v>241</v>
      </c>
      <c r="I205" s="152" t="s">
        <v>287</v>
      </c>
      <c r="J205" s="195" t="s">
        <v>282</v>
      </c>
      <c r="K205" s="152" t="s">
        <v>176</v>
      </c>
      <c r="L205" s="113" t="s">
        <v>327</v>
      </c>
      <c r="M205" s="152">
        <v>809</v>
      </c>
      <c r="N205" s="79" t="s">
        <v>188</v>
      </c>
    </row>
    <row r="206" spans="1:14" ht="22.5" customHeight="1" x14ac:dyDescent="0.25">
      <c r="A206" s="154"/>
      <c r="B206" s="99"/>
      <c r="C206" s="2" t="s">
        <v>137</v>
      </c>
      <c r="D206" s="60">
        <v>156.14681000000007</v>
      </c>
      <c r="E206" s="26">
        <v>0</v>
      </c>
      <c r="F206" s="26">
        <v>0</v>
      </c>
      <c r="G206" s="7">
        <f>F206/D206</f>
        <v>0</v>
      </c>
      <c r="H206" s="236"/>
      <c r="I206" s="152"/>
      <c r="J206" s="195"/>
      <c r="K206" s="152"/>
      <c r="L206" s="113"/>
      <c r="M206" s="152"/>
    </row>
    <row r="207" spans="1:14" ht="27" customHeight="1" x14ac:dyDescent="0.25">
      <c r="A207" s="154"/>
      <c r="B207" s="99"/>
      <c r="C207" s="2" t="s">
        <v>139</v>
      </c>
      <c r="D207" s="60">
        <v>2446.3000000000002</v>
      </c>
      <c r="E207" s="26">
        <v>0</v>
      </c>
      <c r="F207" s="26">
        <v>0</v>
      </c>
      <c r="G207" s="7">
        <f>F207/D207</f>
        <v>0</v>
      </c>
      <c r="H207" s="236"/>
      <c r="I207" s="152"/>
      <c r="J207" s="195"/>
      <c r="K207" s="152"/>
      <c r="L207" s="113"/>
      <c r="M207" s="152"/>
    </row>
    <row r="208" spans="1:14" ht="22.5" customHeight="1" x14ac:dyDescent="0.25">
      <c r="A208" s="154"/>
      <c r="B208" s="99"/>
      <c r="C208" s="2" t="s">
        <v>141</v>
      </c>
      <c r="D208" s="25">
        <v>0</v>
      </c>
      <c r="E208" s="25">
        <v>0</v>
      </c>
      <c r="F208" s="25">
        <v>0</v>
      </c>
      <c r="G208" s="3">
        <v>0</v>
      </c>
      <c r="H208" s="236"/>
      <c r="I208" s="152"/>
      <c r="J208" s="195"/>
      <c r="K208" s="152"/>
      <c r="L208" s="113"/>
      <c r="M208" s="152"/>
    </row>
    <row r="209" spans="1:14" ht="22.5" customHeight="1" x14ac:dyDescent="0.25">
      <c r="A209" s="155"/>
      <c r="B209" s="100"/>
      <c r="C209" s="2" t="s">
        <v>143</v>
      </c>
      <c r="D209" s="25">
        <v>0</v>
      </c>
      <c r="E209" s="25">
        <v>0</v>
      </c>
      <c r="F209" s="25">
        <v>0</v>
      </c>
      <c r="G209" s="3">
        <v>0</v>
      </c>
      <c r="H209" s="236"/>
      <c r="I209" s="152"/>
      <c r="J209" s="195"/>
      <c r="K209" s="152"/>
      <c r="L209" s="113"/>
      <c r="M209" s="152"/>
    </row>
    <row r="210" spans="1:14" ht="27.75" customHeight="1" x14ac:dyDescent="0.25">
      <c r="A210" s="178" t="s">
        <v>63</v>
      </c>
      <c r="B210" s="146" t="s">
        <v>64</v>
      </c>
      <c r="C210" s="20" t="s">
        <v>136</v>
      </c>
      <c r="D210" s="31">
        <f>SUM(D211:D214)</f>
        <v>55208.079630000007</v>
      </c>
      <c r="E210" s="31">
        <f t="shared" ref="E210" si="132">SUM(E211:E214)</f>
        <v>48288.331539999999</v>
      </c>
      <c r="F210" s="31">
        <f t="shared" ref="F210" si="133">SUM(F211:F214)</f>
        <v>35425.735910000003</v>
      </c>
      <c r="G210" s="52">
        <f>F210/D210</f>
        <v>0.64167665579785349</v>
      </c>
      <c r="H210" s="257" t="s">
        <v>200</v>
      </c>
      <c r="I210" s="36" t="s">
        <v>179</v>
      </c>
      <c r="J210" s="16">
        <f>SUM(J211:J213)</f>
        <v>4</v>
      </c>
      <c r="K210" s="232" t="s">
        <v>177</v>
      </c>
      <c r="L210" s="235"/>
      <c r="M210" s="232"/>
    </row>
    <row r="211" spans="1:14" ht="27.75" customHeight="1" x14ac:dyDescent="0.25">
      <c r="A211" s="179"/>
      <c r="B211" s="147"/>
      <c r="C211" s="17" t="s">
        <v>137</v>
      </c>
      <c r="D211" s="31">
        <f>D216+D221+D226+D231</f>
        <v>38753.879630000003</v>
      </c>
      <c r="E211" s="31">
        <f t="shared" ref="E211:F211" si="134">E216+E221+E226+E231</f>
        <v>31834.131540000002</v>
      </c>
      <c r="F211" s="31">
        <f t="shared" si="134"/>
        <v>18971.535909999999</v>
      </c>
      <c r="G211" s="52">
        <f>F211/D211</f>
        <v>0.48953901109074577</v>
      </c>
      <c r="H211" s="257"/>
      <c r="I211" s="36" t="s">
        <v>138</v>
      </c>
      <c r="J211" s="16">
        <f>COUNTIF($J$215:$J$234,"да")</f>
        <v>0</v>
      </c>
      <c r="K211" s="232"/>
      <c r="L211" s="235"/>
      <c r="M211" s="232"/>
    </row>
    <row r="212" spans="1:14" ht="27.75" customHeight="1" x14ac:dyDescent="0.25">
      <c r="A212" s="179"/>
      <c r="B212" s="147"/>
      <c r="C212" s="17" t="s">
        <v>139</v>
      </c>
      <c r="D212" s="31">
        <f>D217+D222+D227+D232</f>
        <v>16454.2</v>
      </c>
      <c r="E212" s="31">
        <f t="shared" ref="E212:F212" si="135">E217+E222+E227+E232</f>
        <v>16454.2</v>
      </c>
      <c r="F212" s="31">
        <f t="shared" si="135"/>
        <v>16454.2</v>
      </c>
      <c r="G212" s="52">
        <f>F212/D212</f>
        <v>1</v>
      </c>
      <c r="H212" s="257"/>
      <c r="I212" s="36" t="s">
        <v>140</v>
      </c>
      <c r="J212" s="59">
        <f>COUNTIF($J$215:$J$234,"частично")</f>
        <v>4</v>
      </c>
      <c r="K212" s="232"/>
      <c r="L212" s="235"/>
      <c r="M212" s="232"/>
    </row>
    <row r="213" spans="1:14" ht="27.75" customHeight="1" x14ac:dyDescent="0.25">
      <c r="A213" s="179"/>
      <c r="B213" s="147"/>
      <c r="C213" s="17" t="s">
        <v>141</v>
      </c>
      <c r="D213" s="31">
        <f>D218+D223+D228+D233</f>
        <v>0</v>
      </c>
      <c r="E213" s="31">
        <f t="shared" ref="E213:F213" si="136">E218+E223+E228+E233</f>
        <v>0</v>
      </c>
      <c r="F213" s="31">
        <f t="shared" si="136"/>
        <v>0</v>
      </c>
      <c r="G213" s="73">
        <v>0</v>
      </c>
      <c r="H213" s="257"/>
      <c r="I213" s="36" t="s">
        <v>142</v>
      </c>
      <c r="J213" s="59">
        <f>COUNTIF($J$215:$J$234,"нет")</f>
        <v>0</v>
      </c>
      <c r="K213" s="232"/>
      <c r="L213" s="235"/>
      <c r="M213" s="232"/>
    </row>
    <row r="214" spans="1:14" ht="27.75" customHeight="1" x14ac:dyDescent="0.25">
      <c r="A214" s="180"/>
      <c r="B214" s="148"/>
      <c r="C214" s="17" t="s">
        <v>143</v>
      </c>
      <c r="D214" s="31">
        <f>D219+D224+D229+D234</f>
        <v>0</v>
      </c>
      <c r="E214" s="31">
        <f t="shared" ref="E214:F214" si="137">E219+E224+E229+E234</f>
        <v>0</v>
      </c>
      <c r="F214" s="31">
        <f t="shared" si="137"/>
        <v>0</v>
      </c>
      <c r="G214" s="73">
        <v>0</v>
      </c>
      <c r="H214" s="257"/>
      <c r="I214" s="36" t="s">
        <v>144</v>
      </c>
      <c r="J214" s="15">
        <f>(J211+0.5*J212)/J210</f>
        <v>0.5</v>
      </c>
      <c r="K214" s="232"/>
      <c r="L214" s="235"/>
      <c r="M214" s="232"/>
    </row>
    <row r="215" spans="1:14" x14ac:dyDescent="0.25">
      <c r="A215" s="153" t="s">
        <v>65</v>
      </c>
      <c r="B215" s="98" t="s">
        <v>66</v>
      </c>
      <c r="C215" s="22" t="s">
        <v>136</v>
      </c>
      <c r="D215" s="61">
        <f>SUM(D216:D219)</f>
        <v>9935.8828799999992</v>
      </c>
      <c r="E215" s="61">
        <f t="shared" ref="E215" si="138">SUM(E216:E219)</f>
        <v>9119.5655999999999</v>
      </c>
      <c r="F215" s="61">
        <f t="shared" ref="F215" si="139">SUM(F216:F219)</f>
        <v>4141.7228599999999</v>
      </c>
      <c r="G215" s="63">
        <f>F215/D215</f>
        <v>0.41684497593433795</v>
      </c>
      <c r="H215" s="156" t="s">
        <v>155</v>
      </c>
      <c r="I215" s="283" t="s">
        <v>328</v>
      </c>
      <c r="J215" s="195" t="s">
        <v>275</v>
      </c>
      <c r="K215" s="152" t="s">
        <v>176</v>
      </c>
      <c r="L215" s="195" t="s">
        <v>277</v>
      </c>
      <c r="M215" s="152">
        <v>809</v>
      </c>
      <c r="N215" s="79" t="s">
        <v>190</v>
      </c>
    </row>
    <row r="216" spans="1:14" x14ac:dyDescent="0.25">
      <c r="A216" s="154"/>
      <c r="B216" s="99"/>
      <c r="C216" s="2" t="s">
        <v>137</v>
      </c>
      <c r="D216" s="60">
        <v>9935.8828799999992</v>
      </c>
      <c r="E216" s="60">
        <v>9119.5655999999999</v>
      </c>
      <c r="F216" s="60">
        <v>4141.7228599999999</v>
      </c>
      <c r="G216" s="64">
        <f t="shared" ref="G216:G232" si="140">F216/D216</f>
        <v>0.41684497593433795</v>
      </c>
      <c r="H216" s="156"/>
      <c r="I216" s="283"/>
      <c r="J216" s="195"/>
      <c r="K216" s="152"/>
      <c r="L216" s="195"/>
      <c r="M216" s="152"/>
    </row>
    <row r="217" spans="1:14" x14ac:dyDescent="0.25">
      <c r="A217" s="154"/>
      <c r="B217" s="99"/>
      <c r="C217" s="2" t="s">
        <v>139</v>
      </c>
      <c r="D217" s="60">
        <v>0</v>
      </c>
      <c r="E217" s="60">
        <v>0</v>
      </c>
      <c r="F217" s="60">
        <v>0</v>
      </c>
      <c r="G217" s="64">
        <v>0</v>
      </c>
      <c r="H217" s="156"/>
      <c r="I217" s="283"/>
      <c r="J217" s="195"/>
      <c r="K217" s="152"/>
      <c r="L217" s="195"/>
      <c r="M217" s="152"/>
    </row>
    <row r="218" spans="1:14" x14ac:dyDescent="0.25">
      <c r="A218" s="154"/>
      <c r="B218" s="99"/>
      <c r="C218" s="2" t="s">
        <v>141</v>
      </c>
      <c r="D218" s="60">
        <v>0</v>
      </c>
      <c r="E218" s="60">
        <v>0</v>
      </c>
      <c r="F218" s="60">
        <v>0</v>
      </c>
      <c r="G218" s="64">
        <v>0</v>
      </c>
      <c r="H218" s="156"/>
      <c r="I218" s="283"/>
      <c r="J218" s="195"/>
      <c r="K218" s="152"/>
      <c r="L218" s="195"/>
      <c r="M218" s="152"/>
    </row>
    <row r="219" spans="1:14" x14ac:dyDescent="0.25">
      <c r="A219" s="155"/>
      <c r="B219" s="100"/>
      <c r="C219" s="2" t="s">
        <v>143</v>
      </c>
      <c r="D219" s="60">
        <v>0</v>
      </c>
      <c r="E219" s="60">
        <v>0</v>
      </c>
      <c r="F219" s="60">
        <v>0</v>
      </c>
      <c r="G219" s="64">
        <v>0</v>
      </c>
      <c r="H219" s="156"/>
      <c r="I219" s="283"/>
      <c r="J219" s="195"/>
      <c r="K219" s="152"/>
      <c r="L219" s="195"/>
      <c r="M219" s="152"/>
    </row>
    <row r="220" spans="1:14" ht="15" customHeight="1" x14ac:dyDescent="0.25">
      <c r="A220" s="153" t="s">
        <v>67</v>
      </c>
      <c r="B220" s="98" t="s">
        <v>68</v>
      </c>
      <c r="C220" s="22" t="s">
        <v>136</v>
      </c>
      <c r="D220" s="61">
        <f>SUM(D221:D224)</f>
        <v>9848.5911000000015</v>
      </c>
      <c r="E220" s="61">
        <f t="shared" ref="E220" si="141">SUM(E221:E224)</f>
        <v>8570.0582300000005</v>
      </c>
      <c r="F220" s="61">
        <f t="shared" ref="F220" si="142">SUM(F221:F224)</f>
        <v>3505.4493200000002</v>
      </c>
      <c r="G220" s="63">
        <f>F220/D220</f>
        <v>0.35593409091783695</v>
      </c>
      <c r="H220" s="156" t="s">
        <v>242</v>
      </c>
      <c r="I220" s="283" t="s">
        <v>329</v>
      </c>
      <c r="J220" s="195" t="s">
        <v>275</v>
      </c>
      <c r="K220" s="152" t="s">
        <v>176</v>
      </c>
      <c r="L220" s="195" t="s">
        <v>277</v>
      </c>
      <c r="M220" s="152">
        <v>809</v>
      </c>
      <c r="N220" s="79" t="s">
        <v>190</v>
      </c>
    </row>
    <row r="221" spans="1:14" x14ac:dyDescent="0.25">
      <c r="A221" s="154"/>
      <c r="B221" s="99"/>
      <c r="C221" s="2" t="s">
        <v>137</v>
      </c>
      <c r="D221" s="60">
        <v>9848.5911000000015</v>
      </c>
      <c r="E221" s="60">
        <v>8570.0582300000005</v>
      </c>
      <c r="F221" s="60">
        <v>3505.4493200000002</v>
      </c>
      <c r="G221" s="64">
        <f t="shared" si="140"/>
        <v>0.35593409091783695</v>
      </c>
      <c r="H221" s="156"/>
      <c r="I221" s="283"/>
      <c r="J221" s="195"/>
      <c r="K221" s="152"/>
      <c r="L221" s="195"/>
      <c r="M221" s="152"/>
    </row>
    <row r="222" spans="1:14" x14ac:dyDescent="0.25">
      <c r="A222" s="154"/>
      <c r="B222" s="99"/>
      <c r="C222" s="2" t="s">
        <v>139</v>
      </c>
      <c r="D222" s="60">
        <v>0</v>
      </c>
      <c r="E222" s="60">
        <v>0</v>
      </c>
      <c r="F222" s="60">
        <v>0</v>
      </c>
      <c r="G222" s="64">
        <v>0</v>
      </c>
      <c r="H222" s="156"/>
      <c r="I222" s="283"/>
      <c r="J222" s="195"/>
      <c r="K222" s="152"/>
      <c r="L222" s="195"/>
      <c r="M222" s="152"/>
    </row>
    <row r="223" spans="1:14" x14ac:dyDescent="0.25">
      <c r="A223" s="154"/>
      <c r="B223" s="99"/>
      <c r="C223" s="2" t="s">
        <v>141</v>
      </c>
      <c r="D223" s="60">
        <v>0</v>
      </c>
      <c r="E223" s="60">
        <v>0</v>
      </c>
      <c r="F223" s="60">
        <v>0</v>
      </c>
      <c r="G223" s="67">
        <v>0</v>
      </c>
      <c r="H223" s="156"/>
      <c r="I223" s="283"/>
      <c r="J223" s="195"/>
      <c r="K223" s="152"/>
      <c r="L223" s="195"/>
      <c r="M223" s="152"/>
    </row>
    <row r="224" spans="1:14" x14ac:dyDescent="0.25">
      <c r="A224" s="155"/>
      <c r="B224" s="100"/>
      <c r="C224" s="2" t="s">
        <v>143</v>
      </c>
      <c r="D224" s="60">
        <v>0</v>
      </c>
      <c r="E224" s="60">
        <v>0</v>
      </c>
      <c r="F224" s="60">
        <v>0</v>
      </c>
      <c r="G224" s="67">
        <v>0</v>
      </c>
      <c r="H224" s="156"/>
      <c r="I224" s="283"/>
      <c r="J224" s="195"/>
      <c r="K224" s="152"/>
      <c r="L224" s="195"/>
      <c r="M224" s="152"/>
    </row>
    <row r="225" spans="1:14" ht="15" customHeight="1" x14ac:dyDescent="0.25">
      <c r="A225" s="153" t="s">
        <v>69</v>
      </c>
      <c r="B225" s="98" t="s">
        <v>180</v>
      </c>
      <c r="C225" s="22" t="s">
        <v>136</v>
      </c>
      <c r="D225" s="61">
        <f>SUM(D226:D229)</f>
        <v>5586.7922900000003</v>
      </c>
      <c r="E225" s="61">
        <f t="shared" ref="E225" si="143">SUM(E226:E229)</f>
        <v>4721.0046000000002</v>
      </c>
      <c r="F225" s="61">
        <f t="shared" ref="F225" si="144">SUM(F226:F229)</f>
        <v>1900.8606199999999</v>
      </c>
      <c r="G225" s="63">
        <f>F225/D225</f>
        <v>0.34024186354706948</v>
      </c>
      <c r="H225" s="156" t="s">
        <v>243</v>
      </c>
      <c r="I225" s="283" t="s">
        <v>330</v>
      </c>
      <c r="J225" s="195" t="s">
        <v>275</v>
      </c>
      <c r="K225" s="152" t="s">
        <v>176</v>
      </c>
      <c r="L225" s="195" t="s">
        <v>277</v>
      </c>
      <c r="M225" s="152">
        <v>809</v>
      </c>
      <c r="N225" s="79" t="s">
        <v>190</v>
      </c>
    </row>
    <row r="226" spans="1:14" x14ac:dyDescent="0.25">
      <c r="A226" s="154"/>
      <c r="B226" s="99"/>
      <c r="C226" s="2" t="s">
        <v>137</v>
      </c>
      <c r="D226" s="60">
        <v>5586.7922900000003</v>
      </c>
      <c r="E226" s="60">
        <v>4721.0046000000002</v>
      </c>
      <c r="F226" s="60">
        <v>1900.8606199999999</v>
      </c>
      <c r="G226" s="64">
        <f t="shared" si="140"/>
        <v>0.34024186354706948</v>
      </c>
      <c r="H226" s="156"/>
      <c r="I226" s="283"/>
      <c r="J226" s="195"/>
      <c r="K226" s="152"/>
      <c r="L226" s="195"/>
      <c r="M226" s="152"/>
    </row>
    <row r="227" spans="1:14" x14ac:dyDescent="0.25">
      <c r="A227" s="154"/>
      <c r="B227" s="99"/>
      <c r="C227" s="2" t="s">
        <v>139</v>
      </c>
      <c r="D227" s="60">
        <v>0</v>
      </c>
      <c r="E227" s="60">
        <v>0</v>
      </c>
      <c r="F227" s="60">
        <v>0</v>
      </c>
      <c r="G227" s="64">
        <v>0</v>
      </c>
      <c r="H227" s="156"/>
      <c r="I227" s="283"/>
      <c r="J227" s="195"/>
      <c r="K227" s="152"/>
      <c r="L227" s="195"/>
      <c r="M227" s="152"/>
    </row>
    <row r="228" spans="1:14" x14ac:dyDescent="0.25">
      <c r="A228" s="154"/>
      <c r="B228" s="99"/>
      <c r="C228" s="2" t="s">
        <v>141</v>
      </c>
      <c r="D228" s="60">
        <v>0</v>
      </c>
      <c r="E228" s="60">
        <v>0</v>
      </c>
      <c r="F228" s="60">
        <v>0</v>
      </c>
      <c r="G228" s="64">
        <v>0</v>
      </c>
      <c r="H228" s="156"/>
      <c r="I228" s="283"/>
      <c r="J228" s="195"/>
      <c r="K228" s="152"/>
      <c r="L228" s="195"/>
      <c r="M228" s="152"/>
    </row>
    <row r="229" spans="1:14" ht="45" customHeight="1" x14ac:dyDescent="0.25">
      <c r="A229" s="155"/>
      <c r="B229" s="100"/>
      <c r="C229" s="2" t="s">
        <v>143</v>
      </c>
      <c r="D229" s="60">
        <v>0</v>
      </c>
      <c r="E229" s="60">
        <v>0</v>
      </c>
      <c r="F229" s="60">
        <v>0</v>
      </c>
      <c r="G229" s="64">
        <v>0</v>
      </c>
      <c r="H229" s="156"/>
      <c r="I229" s="283"/>
      <c r="J229" s="195"/>
      <c r="K229" s="152"/>
      <c r="L229" s="195"/>
      <c r="M229" s="152"/>
    </row>
    <row r="230" spans="1:14" ht="15" customHeight="1" x14ac:dyDescent="0.25">
      <c r="A230" s="153" t="s">
        <v>70</v>
      </c>
      <c r="B230" s="214" t="s">
        <v>71</v>
      </c>
      <c r="C230" s="22" t="s">
        <v>136</v>
      </c>
      <c r="D230" s="61">
        <f>SUM(D231:D234)</f>
        <v>29836.81336</v>
      </c>
      <c r="E230" s="61">
        <f t="shared" ref="E230" si="145">SUM(E231:E234)</f>
        <v>25877.703110000002</v>
      </c>
      <c r="F230" s="61">
        <f t="shared" ref="F230" si="146">SUM(F231:F234)</f>
        <v>25877.703110000002</v>
      </c>
      <c r="G230" s="63">
        <f>F230/D230</f>
        <v>0.86730787225060424</v>
      </c>
      <c r="H230" s="156" t="s">
        <v>244</v>
      </c>
      <c r="I230" s="156" t="s">
        <v>335</v>
      </c>
      <c r="J230" s="113" t="s">
        <v>275</v>
      </c>
      <c r="K230" s="152" t="s">
        <v>156</v>
      </c>
      <c r="L230" s="113" t="s">
        <v>287</v>
      </c>
      <c r="M230" s="152">
        <v>809</v>
      </c>
      <c r="N230" s="79" t="s">
        <v>189</v>
      </c>
    </row>
    <row r="231" spans="1:14" x14ac:dyDescent="0.25">
      <c r="A231" s="154"/>
      <c r="B231" s="215"/>
      <c r="C231" s="2" t="s">
        <v>137</v>
      </c>
      <c r="D231" s="60">
        <v>13382.613359999999</v>
      </c>
      <c r="E231" s="60">
        <v>9423.5031099999997</v>
      </c>
      <c r="F231" s="60">
        <v>9423.5031099999997</v>
      </c>
      <c r="G231" s="64">
        <f t="shared" si="140"/>
        <v>0.70416015590545311</v>
      </c>
      <c r="H231" s="156"/>
      <c r="I231" s="156"/>
      <c r="J231" s="113"/>
      <c r="K231" s="152"/>
      <c r="L231" s="113"/>
      <c r="M231" s="152"/>
    </row>
    <row r="232" spans="1:14" x14ac:dyDescent="0.25">
      <c r="A232" s="154"/>
      <c r="B232" s="215"/>
      <c r="C232" s="2" t="s">
        <v>139</v>
      </c>
      <c r="D232" s="60">
        <v>16454.2</v>
      </c>
      <c r="E232" s="60">
        <v>16454.2</v>
      </c>
      <c r="F232" s="60">
        <v>16454.2</v>
      </c>
      <c r="G232" s="64">
        <f t="shared" si="140"/>
        <v>1</v>
      </c>
      <c r="H232" s="156"/>
      <c r="I232" s="156"/>
      <c r="J232" s="113"/>
      <c r="K232" s="152"/>
      <c r="L232" s="113"/>
      <c r="M232" s="152"/>
    </row>
    <row r="233" spans="1:14" x14ac:dyDescent="0.25">
      <c r="A233" s="154"/>
      <c r="B233" s="215"/>
      <c r="C233" s="2" t="s">
        <v>141</v>
      </c>
      <c r="D233" s="60">
        <v>0</v>
      </c>
      <c r="E233" s="60">
        <v>0</v>
      </c>
      <c r="F233" s="60">
        <v>0</v>
      </c>
      <c r="G233" s="64">
        <v>0</v>
      </c>
      <c r="H233" s="156"/>
      <c r="I233" s="156"/>
      <c r="J233" s="113"/>
      <c r="K233" s="152"/>
      <c r="L233" s="113"/>
      <c r="M233" s="152"/>
    </row>
    <row r="234" spans="1:14" x14ac:dyDescent="0.25">
      <c r="A234" s="155"/>
      <c r="B234" s="216"/>
      <c r="C234" s="2" t="s">
        <v>143</v>
      </c>
      <c r="D234" s="60">
        <v>0</v>
      </c>
      <c r="E234" s="60">
        <v>0</v>
      </c>
      <c r="F234" s="60">
        <v>0</v>
      </c>
      <c r="G234" s="64">
        <v>0</v>
      </c>
      <c r="H234" s="156"/>
      <c r="I234" s="156"/>
      <c r="J234" s="113"/>
      <c r="K234" s="152"/>
      <c r="L234" s="113"/>
      <c r="M234" s="152"/>
    </row>
    <row r="235" spans="1:14" ht="15" customHeight="1" x14ac:dyDescent="0.25">
      <c r="A235" s="178" t="s">
        <v>72</v>
      </c>
      <c r="B235" s="146" t="s">
        <v>73</v>
      </c>
      <c r="C235" s="83" t="s">
        <v>136</v>
      </c>
      <c r="D235" s="31">
        <f>SUM(D236:D239)</f>
        <v>5642.9787299999998</v>
      </c>
      <c r="E235" s="31">
        <f t="shared" ref="E235" si="147">SUM(E236:E239)</f>
        <v>5642.9787299999998</v>
      </c>
      <c r="F235" s="31">
        <f t="shared" ref="F235" si="148">SUM(F236:F239)</f>
        <v>1670</v>
      </c>
      <c r="G235" s="52">
        <f>F235/D235</f>
        <v>0.29594299037877114</v>
      </c>
      <c r="H235" s="258" t="s">
        <v>169</v>
      </c>
      <c r="I235" s="36" t="s">
        <v>179</v>
      </c>
      <c r="J235" s="84">
        <f>SUM(J236:J238)</f>
        <v>1</v>
      </c>
      <c r="K235" s="232" t="s">
        <v>176</v>
      </c>
      <c r="L235" s="235"/>
      <c r="M235" s="234"/>
    </row>
    <row r="236" spans="1:14" x14ac:dyDescent="0.25">
      <c r="A236" s="179"/>
      <c r="B236" s="147"/>
      <c r="C236" s="83" t="s">
        <v>137</v>
      </c>
      <c r="D236" s="31">
        <f>D241</f>
        <v>338.57873000000001</v>
      </c>
      <c r="E236" s="31">
        <f t="shared" ref="E236:F236" si="149">E241</f>
        <v>338.57873000000001</v>
      </c>
      <c r="F236" s="31">
        <f t="shared" si="149"/>
        <v>0</v>
      </c>
      <c r="G236" s="52">
        <f>F236/D236</f>
        <v>0</v>
      </c>
      <c r="H236" s="258"/>
      <c r="I236" s="36" t="s">
        <v>138</v>
      </c>
      <c r="J236" s="84">
        <f>COUNTIF($J$240,"да")</f>
        <v>0</v>
      </c>
      <c r="K236" s="232"/>
      <c r="L236" s="235"/>
      <c r="M236" s="234"/>
    </row>
    <row r="237" spans="1:14" x14ac:dyDescent="0.25">
      <c r="A237" s="179"/>
      <c r="B237" s="147"/>
      <c r="C237" s="83" t="s">
        <v>139</v>
      </c>
      <c r="D237" s="31">
        <f t="shared" ref="D237:D239" si="150">D242</f>
        <v>5304.4</v>
      </c>
      <c r="E237" s="31">
        <f t="shared" ref="E237:F239" si="151">E242</f>
        <v>5304.4</v>
      </c>
      <c r="F237" s="31">
        <f t="shared" si="151"/>
        <v>1670</v>
      </c>
      <c r="G237" s="52">
        <f>F237/D237</f>
        <v>0.31483296885604406</v>
      </c>
      <c r="H237" s="258"/>
      <c r="I237" s="36" t="s">
        <v>140</v>
      </c>
      <c r="J237" s="84">
        <f>COUNTIF($J$240,"частично")</f>
        <v>1</v>
      </c>
      <c r="K237" s="232"/>
      <c r="L237" s="235"/>
      <c r="M237" s="234"/>
    </row>
    <row r="238" spans="1:14" x14ac:dyDescent="0.25">
      <c r="A238" s="179"/>
      <c r="B238" s="147"/>
      <c r="C238" s="83" t="s">
        <v>141</v>
      </c>
      <c r="D238" s="31">
        <f t="shared" si="150"/>
        <v>0</v>
      </c>
      <c r="E238" s="31">
        <f t="shared" si="151"/>
        <v>0</v>
      </c>
      <c r="F238" s="31">
        <f t="shared" si="151"/>
        <v>0</v>
      </c>
      <c r="G238" s="52">
        <f t="shared" ref="G238:G239" si="152">G243</f>
        <v>0</v>
      </c>
      <c r="H238" s="258"/>
      <c r="I238" s="36" t="s">
        <v>142</v>
      </c>
      <c r="J238" s="84">
        <f>COUNTIF($J$240,"нет")</f>
        <v>0</v>
      </c>
      <c r="K238" s="232"/>
      <c r="L238" s="235"/>
      <c r="M238" s="234"/>
    </row>
    <row r="239" spans="1:14" x14ac:dyDescent="0.25">
      <c r="A239" s="180"/>
      <c r="B239" s="148"/>
      <c r="C239" s="83" t="s">
        <v>143</v>
      </c>
      <c r="D239" s="31">
        <f t="shared" si="150"/>
        <v>0</v>
      </c>
      <c r="E239" s="31">
        <f t="shared" si="151"/>
        <v>0</v>
      </c>
      <c r="F239" s="31">
        <f t="shared" si="151"/>
        <v>0</v>
      </c>
      <c r="G239" s="52">
        <f t="shared" si="152"/>
        <v>0</v>
      </c>
      <c r="H239" s="258"/>
      <c r="I239" s="36" t="s">
        <v>144</v>
      </c>
      <c r="J239" s="15">
        <f>(L235+0.5*J237)/J235</f>
        <v>0.5</v>
      </c>
      <c r="K239" s="232"/>
      <c r="L239" s="235"/>
      <c r="M239" s="234"/>
    </row>
    <row r="240" spans="1:14" ht="16.5" customHeight="1" x14ac:dyDescent="0.25">
      <c r="A240" s="153" t="s">
        <v>74</v>
      </c>
      <c r="B240" s="98" t="s">
        <v>75</v>
      </c>
      <c r="C240" s="22" t="s">
        <v>136</v>
      </c>
      <c r="D240" s="27">
        <f>SUM(D241:D244)</f>
        <v>5642.9787299999998</v>
      </c>
      <c r="E240" s="27">
        <f t="shared" ref="E240" si="153">SUM(E241:E244)</f>
        <v>5642.9787299999998</v>
      </c>
      <c r="F240" s="27">
        <f t="shared" ref="F240" si="154">SUM(F241:F244)</f>
        <v>1670</v>
      </c>
      <c r="G240" s="46">
        <f>F240/D240</f>
        <v>0.29594299037877114</v>
      </c>
      <c r="H240" s="156" t="s">
        <v>245</v>
      </c>
      <c r="I240" s="236" t="s">
        <v>336</v>
      </c>
      <c r="J240" s="149" t="s">
        <v>275</v>
      </c>
      <c r="K240" s="152" t="s">
        <v>176</v>
      </c>
      <c r="L240" s="195" t="s">
        <v>326</v>
      </c>
      <c r="M240" s="152">
        <v>809</v>
      </c>
      <c r="N240" s="79" t="s">
        <v>191</v>
      </c>
    </row>
    <row r="241" spans="1:17" ht="16.5" customHeight="1" x14ac:dyDescent="0.25">
      <c r="A241" s="154"/>
      <c r="B241" s="99"/>
      <c r="C241" s="2" t="s">
        <v>137</v>
      </c>
      <c r="D241" s="60">
        <v>338.57873000000001</v>
      </c>
      <c r="E241" s="60">
        <v>338.57873000000001</v>
      </c>
      <c r="F241" s="60">
        <v>0</v>
      </c>
      <c r="G241" s="7">
        <f>F241/D241</f>
        <v>0</v>
      </c>
      <c r="H241" s="156"/>
      <c r="I241" s="236"/>
      <c r="J241" s="150"/>
      <c r="K241" s="152"/>
      <c r="L241" s="195"/>
      <c r="M241" s="152"/>
    </row>
    <row r="242" spans="1:17" ht="16.5" customHeight="1" x14ac:dyDescent="0.25">
      <c r="A242" s="154"/>
      <c r="B242" s="99"/>
      <c r="C242" s="2" t="s">
        <v>139</v>
      </c>
      <c r="D242" s="60">
        <v>5304.4</v>
      </c>
      <c r="E242" s="60">
        <v>5304.4</v>
      </c>
      <c r="F242" s="60">
        <v>1670</v>
      </c>
      <c r="G242" s="7">
        <f>F242/D242</f>
        <v>0.31483296885604406</v>
      </c>
      <c r="H242" s="156"/>
      <c r="I242" s="236"/>
      <c r="J242" s="150"/>
      <c r="K242" s="152"/>
      <c r="L242" s="195"/>
      <c r="M242" s="152"/>
    </row>
    <row r="243" spans="1:17" ht="16.5" customHeight="1" x14ac:dyDescent="0.25">
      <c r="A243" s="154"/>
      <c r="B243" s="99"/>
      <c r="C243" s="2" t="s">
        <v>141</v>
      </c>
      <c r="D243" s="25">
        <v>0</v>
      </c>
      <c r="E243" s="25">
        <v>0</v>
      </c>
      <c r="F243" s="25">
        <v>0</v>
      </c>
      <c r="G243" s="7">
        <v>0</v>
      </c>
      <c r="H243" s="156"/>
      <c r="I243" s="236"/>
      <c r="J243" s="150"/>
      <c r="K243" s="152"/>
      <c r="L243" s="195"/>
      <c r="M243" s="152"/>
    </row>
    <row r="244" spans="1:17" ht="16.5" customHeight="1" x14ac:dyDescent="0.25">
      <c r="A244" s="155"/>
      <c r="B244" s="100"/>
      <c r="C244" s="2" t="s">
        <v>143</v>
      </c>
      <c r="D244" s="25">
        <v>0</v>
      </c>
      <c r="E244" s="25">
        <v>0</v>
      </c>
      <c r="F244" s="25">
        <v>0</v>
      </c>
      <c r="G244" s="7">
        <v>0</v>
      </c>
      <c r="H244" s="156"/>
      <c r="I244" s="236"/>
      <c r="J244" s="151"/>
      <c r="K244" s="152"/>
      <c r="L244" s="195"/>
      <c r="M244" s="152"/>
    </row>
    <row r="245" spans="1:17" x14ac:dyDescent="0.25">
      <c r="A245" s="167" t="s">
        <v>76</v>
      </c>
      <c r="B245" s="163" t="s">
        <v>77</v>
      </c>
      <c r="C245" s="21" t="s">
        <v>136</v>
      </c>
      <c r="D245" s="28">
        <f>SUM(D246:D249)</f>
        <v>129364.97199999999</v>
      </c>
      <c r="E245" s="28">
        <f t="shared" ref="E245" si="155">SUM(E246:E249)</f>
        <v>30406.799999999999</v>
      </c>
      <c r="F245" s="28">
        <f t="shared" ref="F245" si="156">SUM(F246:F249)</f>
        <v>12377.3</v>
      </c>
      <c r="G245" s="47">
        <f>F245/D245</f>
        <v>9.5677367749903736E-2</v>
      </c>
      <c r="H245" s="196"/>
      <c r="I245" s="34" t="s">
        <v>178</v>
      </c>
      <c r="J245" s="8">
        <f>J246+J247+J248</f>
        <v>6</v>
      </c>
      <c r="K245" s="198" t="s">
        <v>252</v>
      </c>
      <c r="L245" s="174"/>
      <c r="M245" s="259"/>
    </row>
    <row r="246" spans="1:17" x14ac:dyDescent="0.25">
      <c r="A246" s="168"/>
      <c r="B246" s="164"/>
      <c r="C246" s="10" t="s">
        <v>137</v>
      </c>
      <c r="D246" s="28">
        <f t="shared" ref="D246:F249" si="157">D251+D266+D281</f>
        <v>67155.471999999994</v>
      </c>
      <c r="E246" s="28">
        <f t="shared" si="157"/>
        <v>23262.799999999999</v>
      </c>
      <c r="F246" s="28">
        <f t="shared" si="157"/>
        <v>12377.3</v>
      </c>
      <c r="G246" s="47">
        <f>F246/D246</f>
        <v>0.18430813798762372</v>
      </c>
      <c r="H246" s="196"/>
      <c r="I246" s="34" t="s">
        <v>138</v>
      </c>
      <c r="J246" s="8">
        <f>COUNTIF($J$255:$J$294,"да")</f>
        <v>0</v>
      </c>
      <c r="K246" s="198"/>
      <c r="L246" s="174"/>
      <c r="M246" s="260"/>
    </row>
    <row r="247" spans="1:17" x14ac:dyDescent="0.25">
      <c r="A247" s="168"/>
      <c r="B247" s="164"/>
      <c r="C247" s="10" t="s">
        <v>139</v>
      </c>
      <c r="D247" s="28">
        <f t="shared" si="157"/>
        <v>62209.5</v>
      </c>
      <c r="E247" s="28">
        <f t="shared" si="157"/>
        <v>7144</v>
      </c>
      <c r="F247" s="28">
        <f t="shared" si="157"/>
        <v>0</v>
      </c>
      <c r="G247" s="47">
        <f>F247/D247</f>
        <v>0</v>
      </c>
      <c r="H247" s="196"/>
      <c r="I247" s="34" t="s">
        <v>140</v>
      </c>
      <c r="J247" s="94">
        <f>COUNTIF($J$255:$J$294,"частично")</f>
        <v>2</v>
      </c>
      <c r="K247" s="198"/>
      <c r="L247" s="174"/>
      <c r="M247" s="260"/>
      <c r="O247" s="74"/>
      <c r="Q247" s="70"/>
    </row>
    <row r="248" spans="1:17" x14ac:dyDescent="0.25">
      <c r="A248" s="168"/>
      <c r="B248" s="164"/>
      <c r="C248" s="10" t="s">
        <v>141</v>
      </c>
      <c r="D248" s="28">
        <f t="shared" si="157"/>
        <v>0</v>
      </c>
      <c r="E248" s="28">
        <f t="shared" si="157"/>
        <v>0</v>
      </c>
      <c r="F248" s="28">
        <f t="shared" si="157"/>
        <v>0</v>
      </c>
      <c r="G248" s="47">
        <v>0</v>
      </c>
      <c r="H248" s="196"/>
      <c r="I248" s="34" t="s">
        <v>142</v>
      </c>
      <c r="J248" s="94">
        <f>COUNTIF($J$255:$J$294,"нет")</f>
        <v>4</v>
      </c>
      <c r="K248" s="198"/>
      <c r="L248" s="174"/>
      <c r="M248" s="260"/>
      <c r="Q248" s="70"/>
    </row>
    <row r="249" spans="1:17" x14ac:dyDescent="0.25">
      <c r="A249" s="169"/>
      <c r="B249" s="165"/>
      <c r="C249" s="10" t="s">
        <v>143</v>
      </c>
      <c r="D249" s="28">
        <f t="shared" si="157"/>
        <v>0</v>
      </c>
      <c r="E249" s="28">
        <f t="shared" si="157"/>
        <v>0</v>
      </c>
      <c r="F249" s="28">
        <f t="shared" si="157"/>
        <v>0</v>
      </c>
      <c r="G249" s="47">
        <v>0</v>
      </c>
      <c r="H249" s="196"/>
      <c r="I249" s="34" t="s">
        <v>144</v>
      </c>
      <c r="J249" s="9">
        <f>(J246+0.5*J247)/J245</f>
        <v>0.16666666666666666</v>
      </c>
      <c r="K249" s="198"/>
      <c r="L249" s="174"/>
      <c r="M249" s="261"/>
    </row>
    <row r="250" spans="1:17" ht="15" customHeight="1" x14ac:dyDescent="0.25">
      <c r="A250" s="175" t="s">
        <v>78</v>
      </c>
      <c r="B250" s="160" t="s">
        <v>79</v>
      </c>
      <c r="C250" s="19" t="s">
        <v>136</v>
      </c>
      <c r="D250" s="30">
        <f>SUM(D251:D254)</f>
        <v>58064.152849999999</v>
      </c>
      <c r="E250" s="30">
        <f t="shared" ref="E250" si="158">SUM(E251:E254)</f>
        <v>20303.8</v>
      </c>
      <c r="F250" s="30">
        <f t="shared" ref="F250" si="159">SUM(F251:F254)</f>
        <v>12377.3</v>
      </c>
      <c r="G250" s="49">
        <f>F250/D250</f>
        <v>0.21316594477792333</v>
      </c>
      <c r="H250" s="254" t="s">
        <v>170</v>
      </c>
      <c r="I250" s="35" t="s">
        <v>179</v>
      </c>
      <c r="J250" s="12">
        <f>SUM(J251:J253)</f>
        <v>2</v>
      </c>
      <c r="K250" s="224" t="s">
        <v>251</v>
      </c>
      <c r="L250" s="220"/>
      <c r="M250" s="131"/>
    </row>
    <row r="251" spans="1:17" x14ac:dyDescent="0.25">
      <c r="A251" s="176"/>
      <c r="B251" s="161"/>
      <c r="C251" s="14" t="s">
        <v>137</v>
      </c>
      <c r="D251" s="30">
        <f>D256+D261</f>
        <v>58064.152849999999</v>
      </c>
      <c r="E251" s="30">
        <f t="shared" ref="E251:F251" si="160">E256+E261</f>
        <v>20303.8</v>
      </c>
      <c r="F251" s="30">
        <f t="shared" si="160"/>
        <v>12377.3</v>
      </c>
      <c r="G251" s="49">
        <f>F251/D251</f>
        <v>0.21316594477792333</v>
      </c>
      <c r="H251" s="262"/>
      <c r="I251" s="35" t="s">
        <v>138</v>
      </c>
      <c r="J251" s="12">
        <f>COUNTIF($J$255:$J$264,"да")</f>
        <v>0</v>
      </c>
      <c r="K251" s="224"/>
      <c r="L251" s="220"/>
      <c r="M251" s="132"/>
    </row>
    <row r="252" spans="1:17" x14ac:dyDescent="0.25">
      <c r="A252" s="176"/>
      <c r="B252" s="161"/>
      <c r="C252" s="14" t="s">
        <v>139</v>
      </c>
      <c r="D252" s="30">
        <f t="shared" ref="D252:F254" si="161">D257+D262</f>
        <v>0</v>
      </c>
      <c r="E252" s="30">
        <f t="shared" si="161"/>
        <v>0</v>
      </c>
      <c r="F252" s="30">
        <f t="shared" si="161"/>
        <v>0</v>
      </c>
      <c r="G252" s="49">
        <v>0</v>
      </c>
      <c r="H252" s="262"/>
      <c r="I252" s="35" t="s">
        <v>140</v>
      </c>
      <c r="J252" s="57">
        <f>COUNTIF($J$255:$J$264,"частично")</f>
        <v>2</v>
      </c>
      <c r="K252" s="224"/>
      <c r="L252" s="220"/>
      <c r="M252" s="132"/>
    </row>
    <row r="253" spans="1:17" x14ac:dyDescent="0.25">
      <c r="A253" s="176"/>
      <c r="B253" s="161"/>
      <c r="C253" s="14" t="s">
        <v>141</v>
      </c>
      <c r="D253" s="30">
        <f t="shared" si="161"/>
        <v>0</v>
      </c>
      <c r="E253" s="30">
        <f t="shared" si="161"/>
        <v>0</v>
      </c>
      <c r="F253" s="30">
        <f t="shared" si="161"/>
        <v>0</v>
      </c>
      <c r="G253" s="49">
        <v>0</v>
      </c>
      <c r="H253" s="262"/>
      <c r="I253" s="35" t="s">
        <v>142</v>
      </c>
      <c r="J253" s="57">
        <f>COUNTIF($J$255:$J$264,"нет")</f>
        <v>0</v>
      </c>
      <c r="K253" s="224"/>
      <c r="L253" s="220"/>
      <c r="M253" s="132"/>
    </row>
    <row r="254" spans="1:17" x14ac:dyDescent="0.25">
      <c r="A254" s="177"/>
      <c r="B254" s="162"/>
      <c r="C254" s="14" t="s">
        <v>143</v>
      </c>
      <c r="D254" s="30">
        <f t="shared" si="161"/>
        <v>0</v>
      </c>
      <c r="E254" s="30">
        <f t="shared" si="161"/>
        <v>0</v>
      </c>
      <c r="F254" s="30">
        <f t="shared" si="161"/>
        <v>0</v>
      </c>
      <c r="G254" s="49">
        <v>0</v>
      </c>
      <c r="H254" s="262"/>
      <c r="I254" s="35" t="s">
        <v>144</v>
      </c>
      <c r="J254" s="13">
        <f>(J251+0.5*J252)/J250</f>
        <v>0.5</v>
      </c>
      <c r="K254" s="224"/>
      <c r="L254" s="220"/>
      <c r="M254" s="133"/>
    </row>
    <row r="255" spans="1:17" ht="29.25" customHeight="1" x14ac:dyDescent="0.25">
      <c r="A255" s="153" t="s">
        <v>80</v>
      </c>
      <c r="B255" s="98" t="s">
        <v>81</v>
      </c>
      <c r="C255" s="22" t="s">
        <v>136</v>
      </c>
      <c r="D255" s="27">
        <f>SUM(D256:D259)</f>
        <v>27814.152850000002</v>
      </c>
      <c r="E255" s="27">
        <f t="shared" ref="E255" si="162">SUM(E256:E259)</f>
        <v>16053.8</v>
      </c>
      <c r="F255" s="27">
        <f t="shared" ref="F255" si="163">SUM(F256:F259)</f>
        <v>8682.7999999999993</v>
      </c>
      <c r="G255" s="46">
        <f>F255/D255</f>
        <v>0.31217200994133454</v>
      </c>
      <c r="H255" s="208" t="s">
        <v>246</v>
      </c>
      <c r="I255" s="208" t="s">
        <v>276</v>
      </c>
      <c r="J255" s="149" t="s">
        <v>275</v>
      </c>
      <c r="K255" s="152" t="s">
        <v>157</v>
      </c>
      <c r="L255" s="113" t="s">
        <v>277</v>
      </c>
      <c r="M255" s="114">
        <v>834</v>
      </c>
      <c r="N255" s="79">
        <v>3130160450</v>
      </c>
    </row>
    <row r="256" spans="1:17" ht="28.5" customHeight="1" x14ac:dyDescent="0.25">
      <c r="A256" s="154"/>
      <c r="B256" s="99"/>
      <c r="C256" s="2" t="s">
        <v>137</v>
      </c>
      <c r="D256" s="60">
        <v>27814.152850000002</v>
      </c>
      <c r="E256" s="60">
        <v>16053.8</v>
      </c>
      <c r="F256" s="60">
        <v>8682.7999999999993</v>
      </c>
      <c r="G256" s="7">
        <f>F256/D256</f>
        <v>0.31217200994133454</v>
      </c>
      <c r="H256" s="209"/>
      <c r="I256" s="209"/>
      <c r="J256" s="150"/>
      <c r="K256" s="152"/>
      <c r="L256" s="113"/>
      <c r="M256" s="115"/>
    </row>
    <row r="257" spans="1:14" ht="30.75" customHeight="1" x14ac:dyDescent="0.25">
      <c r="A257" s="154"/>
      <c r="B257" s="99"/>
      <c r="C257" s="2" t="s">
        <v>139</v>
      </c>
      <c r="D257" s="25">
        <v>0</v>
      </c>
      <c r="E257" s="25">
        <v>0</v>
      </c>
      <c r="F257" s="25">
        <v>0</v>
      </c>
      <c r="G257" s="7">
        <v>0</v>
      </c>
      <c r="H257" s="209"/>
      <c r="I257" s="209"/>
      <c r="J257" s="150"/>
      <c r="K257" s="152"/>
      <c r="L257" s="113"/>
      <c r="M257" s="115"/>
    </row>
    <row r="258" spans="1:14" ht="29.25" customHeight="1" x14ac:dyDescent="0.25">
      <c r="A258" s="154"/>
      <c r="B258" s="99"/>
      <c r="C258" s="2" t="s">
        <v>141</v>
      </c>
      <c r="D258" s="25">
        <v>0</v>
      </c>
      <c r="E258" s="25">
        <v>0</v>
      </c>
      <c r="F258" s="25">
        <v>0</v>
      </c>
      <c r="G258" s="7">
        <v>0</v>
      </c>
      <c r="H258" s="209"/>
      <c r="I258" s="209"/>
      <c r="J258" s="150"/>
      <c r="K258" s="152"/>
      <c r="L258" s="113"/>
      <c r="M258" s="115"/>
    </row>
    <row r="259" spans="1:14" ht="26.25" customHeight="1" x14ac:dyDescent="0.25">
      <c r="A259" s="155"/>
      <c r="B259" s="100"/>
      <c r="C259" s="2" t="s">
        <v>143</v>
      </c>
      <c r="D259" s="25">
        <v>0</v>
      </c>
      <c r="E259" s="25">
        <v>0</v>
      </c>
      <c r="F259" s="25">
        <v>0</v>
      </c>
      <c r="G259" s="7">
        <v>0</v>
      </c>
      <c r="H259" s="210"/>
      <c r="I259" s="210"/>
      <c r="J259" s="151"/>
      <c r="K259" s="152"/>
      <c r="L259" s="113"/>
      <c r="M259" s="116"/>
    </row>
    <row r="260" spans="1:14" ht="21" customHeight="1" x14ac:dyDescent="0.25">
      <c r="A260" s="153" t="s">
        <v>248</v>
      </c>
      <c r="B260" s="98" t="s">
        <v>247</v>
      </c>
      <c r="C260" s="22" t="s">
        <v>136</v>
      </c>
      <c r="D260" s="27">
        <f>SUM(D261:D264)</f>
        <v>30250</v>
      </c>
      <c r="E260" s="27">
        <f t="shared" ref="E260" si="164">SUM(E261:E264)</f>
        <v>4250</v>
      </c>
      <c r="F260" s="27">
        <f t="shared" ref="F260" si="165">SUM(F261:F264)</f>
        <v>3694.5</v>
      </c>
      <c r="G260" s="46">
        <f>F260/D260</f>
        <v>0.12213223140495867</v>
      </c>
      <c r="H260" s="208" t="s">
        <v>249</v>
      </c>
      <c r="I260" s="214" t="s">
        <v>278</v>
      </c>
      <c r="J260" s="149" t="s">
        <v>275</v>
      </c>
      <c r="K260" s="152" t="s">
        <v>250</v>
      </c>
      <c r="L260" s="113" t="s">
        <v>279</v>
      </c>
      <c r="M260" s="114">
        <v>834</v>
      </c>
      <c r="N260" s="79">
        <v>3130162050</v>
      </c>
    </row>
    <row r="261" spans="1:14" ht="21" customHeight="1" x14ac:dyDescent="0.25">
      <c r="A261" s="154"/>
      <c r="B261" s="99"/>
      <c r="C261" s="2" t="s">
        <v>137</v>
      </c>
      <c r="D261" s="60">
        <v>30250</v>
      </c>
      <c r="E261" s="60">
        <v>4250</v>
      </c>
      <c r="F261" s="60">
        <v>3694.5</v>
      </c>
      <c r="G261" s="7">
        <f>F261/D261</f>
        <v>0.12213223140495867</v>
      </c>
      <c r="H261" s="209"/>
      <c r="I261" s="209"/>
      <c r="J261" s="150"/>
      <c r="K261" s="152"/>
      <c r="L261" s="113"/>
      <c r="M261" s="115"/>
    </row>
    <row r="262" spans="1:14" ht="21" customHeight="1" x14ac:dyDescent="0.25">
      <c r="A262" s="154"/>
      <c r="B262" s="99"/>
      <c r="C262" s="2" t="s">
        <v>139</v>
      </c>
      <c r="D262" s="25">
        <v>0</v>
      </c>
      <c r="E262" s="25">
        <v>0</v>
      </c>
      <c r="F262" s="25">
        <v>0</v>
      </c>
      <c r="G262" s="7">
        <v>0</v>
      </c>
      <c r="H262" s="209"/>
      <c r="I262" s="209"/>
      <c r="J262" s="150"/>
      <c r="K262" s="152"/>
      <c r="L262" s="113"/>
      <c r="M262" s="115"/>
    </row>
    <row r="263" spans="1:14" ht="21" customHeight="1" x14ac:dyDescent="0.25">
      <c r="A263" s="154"/>
      <c r="B263" s="99"/>
      <c r="C263" s="2" t="s">
        <v>141</v>
      </c>
      <c r="D263" s="25">
        <v>0</v>
      </c>
      <c r="E263" s="25">
        <v>0</v>
      </c>
      <c r="F263" s="25">
        <v>0</v>
      </c>
      <c r="G263" s="7">
        <v>0</v>
      </c>
      <c r="H263" s="209"/>
      <c r="I263" s="209"/>
      <c r="J263" s="150"/>
      <c r="K263" s="152"/>
      <c r="L263" s="113"/>
      <c r="M263" s="115"/>
    </row>
    <row r="264" spans="1:14" ht="21" customHeight="1" x14ac:dyDescent="0.25">
      <c r="A264" s="155"/>
      <c r="B264" s="100"/>
      <c r="C264" s="2" t="s">
        <v>143</v>
      </c>
      <c r="D264" s="25">
        <v>0</v>
      </c>
      <c r="E264" s="25">
        <v>0</v>
      </c>
      <c r="F264" s="25">
        <v>0</v>
      </c>
      <c r="G264" s="7">
        <v>0</v>
      </c>
      <c r="H264" s="210"/>
      <c r="I264" s="210"/>
      <c r="J264" s="151"/>
      <c r="K264" s="152"/>
      <c r="L264" s="113"/>
      <c r="M264" s="116"/>
    </row>
    <row r="265" spans="1:14" ht="15" customHeight="1" x14ac:dyDescent="0.25">
      <c r="A265" s="175" t="s">
        <v>82</v>
      </c>
      <c r="B265" s="160" t="s">
        <v>83</v>
      </c>
      <c r="C265" s="19" t="s">
        <v>136</v>
      </c>
      <c r="D265" s="30">
        <f>SUM(D266:D269)</f>
        <v>5120.5</v>
      </c>
      <c r="E265" s="30">
        <f t="shared" ref="E265" si="166">SUM(E266:E269)</f>
        <v>2503</v>
      </c>
      <c r="F265" s="30">
        <f t="shared" ref="F265" si="167">SUM(F266:F269)</f>
        <v>0</v>
      </c>
      <c r="G265" s="49">
        <f>F265/D265</f>
        <v>0</v>
      </c>
      <c r="H265" s="254" t="s">
        <v>170</v>
      </c>
      <c r="I265" s="35" t="s">
        <v>179</v>
      </c>
      <c r="J265" s="12">
        <f>SUM(J266:J268)</f>
        <v>2</v>
      </c>
      <c r="K265" s="224" t="s">
        <v>5</v>
      </c>
      <c r="L265" s="201"/>
      <c r="M265" s="131"/>
    </row>
    <row r="266" spans="1:14" x14ac:dyDescent="0.25">
      <c r="A266" s="176"/>
      <c r="B266" s="161"/>
      <c r="C266" s="14" t="s">
        <v>137</v>
      </c>
      <c r="D266" s="30">
        <f>D271+D276</f>
        <v>5120.5</v>
      </c>
      <c r="E266" s="30">
        <f>E271+E276</f>
        <v>2503</v>
      </c>
      <c r="F266" s="30">
        <f>F271+F276</f>
        <v>0</v>
      </c>
      <c r="G266" s="49">
        <f>F266/D266</f>
        <v>0</v>
      </c>
      <c r="H266" s="262"/>
      <c r="I266" s="35" t="s">
        <v>138</v>
      </c>
      <c r="J266" s="12">
        <f>COUNTIF($J$270:$J$279,"да")</f>
        <v>0</v>
      </c>
      <c r="K266" s="224"/>
      <c r="L266" s="220"/>
      <c r="M266" s="132"/>
    </row>
    <row r="267" spans="1:14" x14ac:dyDescent="0.25">
      <c r="A267" s="176"/>
      <c r="B267" s="161"/>
      <c r="C267" s="14" t="s">
        <v>139</v>
      </c>
      <c r="D267" s="30">
        <f t="shared" ref="D267:F269" si="168">D272+D277</f>
        <v>0</v>
      </c>
      <c r="E267" s="30">
        <f t="shared" si="168"/>
        <v>0</v>
      </c>
      <c r="F267" s="30">
        <f t="shared" si="168"/>
        <v>0</v>
      </c>
      <c r="G267" s="49">
        <v>0</v>
      </c>
      <c r="H267" s="262"/>
      <c r="I267" s="35" t="s">
        <v>140</v>
      </c>
      <c r="J267" s="57">
        <f>COUNTIF($J$270:$J$279,"частично")</f>
        <v>0</v>
      </c>
      <c r="K267" s="224"/>
      <c r="L267" s="220"/>
      <c r="M267" s="132"/>
    </row>
    <row r="268" spans="1:14" x14ac:dyDescent="0.25">
      <c r="A268" s="176"/>
      <c r="B268" s="161"/>
      <c r="C268" s="14" t="s">
        <v>141</v>
      </c>
      <c r="D268" s="30">
        <f t="shared" si="168"/>
        <v>0</v>
      </c>
      <c r="E268" s="30">
        <f t="shared" si="168"/>
        <v>0</v>
      </c>
      <c r="F268" s="30">
        <f t="shared" si="168"/>
        <v>0</v>
      </c>
      <c r="G268" s="49">
        <v>0</v>
      </c>
      <c r="H268" s="262"/>
      <c r="I268" s="35" t="s">
        <v>142</v>
      </c>
      <c r="J268" s="57">
        <f>COUNTIF($J$270:$J$279,"нет")</f>
        <v>2</v>
      </c>
      <c r="K268" s="224"/>
      <c r="L268" s="220"/>
      <c r="M268" s="132"/>
    </row>
    <row r="269" spans="1:14" x14ac:dyDescent="0.25">
      <c r="A269" s="177"/>
      <c r="B269" s="162"/>
      <c r="C269" s="14" t="s">
        <v>143</v>
      </c>
      <c r="D269" s="30">
        <f t="shared" si="168"/>
        <v>0</v>
      </c>
      <c r="E269" s="30">
        <f t="shared" si="168"/>
        <v>0</v>
      </c>
      <c r="F269" s="30">
        <f t="shared" si="168"/>
        <v>0</v>
      </c>
      <c r="G269" s="49">
        <v>0</v>
      </c>
      <c r="H269" s="262"/>
      <c r="I269" s="35" t="s">
        <v>144</v>
      </c>
      <c r="J269" s="13">
        <f>(J266+0.5*J267)/J265</f>
        <v>0</v>
      </c>
      <c r="K269" s="224"/>
      <c r="L269" s="220"/>
      <c r="M269" s="133"/>
    </row>
    <row r="270" spans="1:14" ht="17.25" customHeight="1" x14ac:dyDescent="0.25">
      <c r="A270" s="153" t="s">
        <v>84</v>
      </c>
      <c r="B270" s="98" t="s">
        <v>85</v>
      </c>
      <c r="C270" s="22" t="s">
        <v>136</v>
      </c>
      <c r="D270" s="61">
        <f>SUM(D271:D274)</f>
        <v>1120.5</v>
      </c>
      <c r="E270" s="61">
        <f t="shared" ref="E270" si="169">SUM(E271:E274)</f>
        <v>0</v>
      </c>
      <c r="F270" s="61">
        <f t="shared" ref="F270" si="170">SUM(F271:F274)</f>
        <v>0</v>
      </c>
      <c r="G270" s="63">
        <f>F270/D270</f>
        <v>0</v>
      </c>
      <c r="H270" s="208" t="s">
        <v>253</v>
      </c>
      <c r="I270" s="211" t="s">
        <v>280</v>
      </c>
      <c r="J270" s="149" t="s">
        <v>282</v>
      </c>
      <c r="K270" s="152" t="s">
        <v>5</v>
      </c>
      <c r="L270" s="113" t="s">
        <v>281</v>
      </c>
      <c r="M270" s="114">
        <v>834</v>
      </c>
      <c r="N270" s="79">
        <v>3130229990</v>
      </c>
    </row>
    <row r="271" spans="1:14" ht="17.25" customHeight="1" x14ac:dyDescent="0.25">
      <c r="A271" s="154"/>
      <c r="B271" s="99"/>
      <c r="C271" s="56" t="s">
        <v>137</v>
      </c>
      <c r="D271" s="60">
        <v>1120.5</v>
      </c>
      <c r="E271" s="60">
        <v>0</v>
      </c>
      <c r="F271" s="60">
        <v>0</v>
      </c>
      <c r="G271" s="64">
        <v>0</v>
      </c>
      <c r="H271" s="209"/>
      <c r="I271" s="212"/>
      <c r="J271" s="150"/>
      <c r="K271" s="152"/>
      <c r="L271" s="113"/>
      <c r="M271" s="115"/>
    </row>
    <row r="272" spans="1:14" ht="17.25" customHeight="1" x14ac:dyDescent="0.25">
      <c r="A272" s="154"/>
      <c r="B272" s="99"/>
      <c r="C272" s="56" t="s">
        <v>139</v>
      </c>
      <c r="D272" s="60">
        <v>0</v>
      </c>
      <c r="E272" s="60">
        <v>0</v>
      </c>
      <c r="F272" s="60">
        <v>0</v>
      </c>
      <c r="G272" s="64">
        <v>0</v>
      </c>
      <c r="H272" s="209"/>
      <c r="I272" s="212"/>
      <c r="J272" s="150"/>
      <c r="K272" s="152"/>
      <c r="L272" s="113"/>
      <c r="M272" s="115"/>
    </row>
    <row r="273" spans="1:14" ht="17.25" customHeight="1" x14ac:dyDescent="0.25">
      <c r="A273" s="154"/>
      <c r="B273" s="99"/>
      <c r="C273" s="56" t="s">
        <v>141</v>
      </c>
      <c r="D273" s="60">
        <v>0</v>
      </c>
      <c r="E273" s="60">
        <v>0</v>
      </c>
      <c r="F273" s="60">
        <v>0</v>
      </c>
      <c r="G273" s="64">
        <v>0</v>
      </c>
      <c r="H273" s="209"/>
      <c r="I273" s="212"/>
      <c r="J273" s="150"/>
      <c r="K273" s="152"/>
      <c r="L273" s="113"/>
      <c r="M273" s="115"/>
    </row>
    <row r="274" spans="1:14" ht="17.25" customHeight="1" x14ac:dyDescent="0.25">
      <c r="A274" s="155"/>
      <c r="B274" s="100"/>
      <c r="C274" s="56" t="s">
        <v>143</v>
      </c>
      <c r="D274" s="60">
        <v>0</v>
      </c>
      <c r="E274" s="60">
        <v>0</v>
      </c>
      <c r="F274" s="60">
        <v>0</v>
      </c>
      <c r="G274" s="64">
        <v>0</v>
      </c>
      <c r="H274" s="210"/>
      <c r="I274" s="213"/>
      <c r="J274" s="151"/>
      <c r="K274" s="152"/>
      <c r="L274" s="113"/>
      <c r="M274" s="116"/>
    </row>
    <row r="275" spans="1:14" ht="15" customHeight="1" x14ac:dyDescent="0.25">
      <c r="A275" s="153" t="s">
        <v>86</v>
      </c>
      <c r="B275" s="98" t="s">
        <v>87</v>
      </c>
      <c r="C275" s="22" t="s">
        <v>136</v>
      </c>
      <c r="D275" s="61">
        <f>SUM(D276:D279)</f>
        <v>4000</v>
      </c>
      <c r="E275" s="61">
        <f t="shared" ref="E275" si="171">SUM(E276:E279)</f>
        <v>2503</v>
      </c>
      <c r="F275" s="61">
        <f t="shared" ref="F275" si="172">SUM(F276:F279)</f>
        <v>0</v>
      </c>
      <c r="G275" s="63">
        <f>F275/D275</f>
        <v>0</v>
      </c>
      <c r="H275" s="208" t="s">
        <v>254</v>
      </c>
      <c r="I275" s="208" t="s">
        <v>283</v>
      </c>
      <c r="J275" s="149" t="s">
        <v>282</v>
      </c>
      <c r="K275" s="152" t="s">
        <v>5</v>
      </c>
      <c r="L275" s="199" t="s">
        <v>284</v>
      </c>
      <c r="M275" s="114">
        <v>834</v>
      </c>
      <c r="N275" s="79">
        <v>3130261300</v>
      </c>
    </row>
    <row r="276" spans="1:14" x14ac:dyDescent="0.25">
      <c r="A276" s="154"/>
      <c r="B276" s="99"/>
      <c r="C276" s="56" t="s">
        <v>137</v>
      </c>
      <c r="D276" s="60">
        <v>4000</v>
      </c>
      <c r="E276" s="60">
        <v>2503</v>
      </c>
      <c r="F276" s="60">
        <v>0</v>
      </c>
      <c r="G276" s="64">
        <f t="shared" ref="G276" si="173">F276/D276</f>
        <v>0</v>
      </c>
      <c r="H276" s="209"/>
      <c r="I276" s="209"/>
      <c r="J276" s="150"/>
      <c r="K276" s="152"/>
      <c r="L276" s="199"/>
      <c r="M276" s="115"/>
    </row>
    <row r="277" spans="1:14" x14ac:dyDescent="0.25">
      <c r="A277" s="154"/>
      <c r="B277" s="99"/>
      <c r="C277" s="56" t="s">
        <v>139</v>
      </c>
      <c r="D277" s="60">
        <v>0</v>
      </c>
      <c r="E277" s="60">
        <v>0</v>
      </c>
      <c r="F277" s="60">
        <v>0</v>
      </c>
      <c r="G277" s="64">
        <v>0</v>
      </c>
      <c r="H277" s="209"/>
      <c r="I277" s="209"/>
      <c r="J277" s="150"/>
      <c r="K277" s="152"/>
      <c r="L277" s="199"/>
      <c r="M277" s="115"/>
    </row>
    <row r="278" spans="1:14" ht="21" customHeight="1" x14ac:dyDescent="0.25">
      <c r="A278" s="154"/>
      <c r="B278" s="99"/>
      <c r="C278" s="56" t="s">
        <v>141</v>
      </c>
      <c r="D278" s="60">
        <v>0</v>
      </c>
      <c r="E278" s="60">
        <v>0</v>
      </c>
      <c r="F278" s="60">
        <v>0</v>
      </c>
      <c r="G278" s="64">
        <v>0</v>
      </c>
      <c r="H278" s="209"/>
      <c r="I278" s="209"/>
      <c r="J278" s="150"/>
      <c r="K278" s="152"/>
      <c r="L278" s="199"/>
      <c r="M278" s="115"/>
    </row>
    <row r="279" spans="1:14" ht="19.5" customHeight="1" x14ac:dyDescent="0.25">
      <c r="A279" s="155"/>
      <c r="B279" s="100"/>
      <c r="C279" s="56" t="s">
        <v>143</v>
      </c>
      <c r="D279" s="60">
        <v>0</v>
      </c>
      <c r="E279" s="60">
        <v>0</v>
      </c>
      <c r="F279" s="60">
        <v>0</v>
      </c>
      <c r="G279" s="64">
        <v>0</v>
      </c>
      <c r="H279" s="210"/>
      <c r="I279" s="210"/>
      <c r="J279" s="151"/>
      <c r="K279" s="152"/>
      <c r="L279" s="199"/>
      <c r="M279" s="116"/>
    </row>
    <row r="280" spans="1:14" ht="21.75" customHeight="1" x14ac:dyDescent="0.25">
      <c r="A280" s="178" t="s">
        <v>88</v>
      </c>
      <c r="B280" s="146" t="s">
        <v>158</v>
      </c>
      <c r="C280" s="20" t="s">
        <v>136</v>
      </c>
      <c r="D280" s="31">
        <f>SUM(D281:D284)</f>
        <v>66180.319149999996</v>
      </c>
      <c r="E280" s="31">
        <f t="shared" ref="E280" si="174">SUM(E281:E284)</f>
        <v>7600</v>
      </c>
      <c r="F280" s="31">
        <f t="shared" ref="F280" si="175">SUM(F281:F284)</f>
        <v>0</v>
      </c>
      <c r="G280" s="52">
        <v>0</v>
      </c>
      <c r="H280" s="263" t="s">
        <v>255</v>
      </c>
      <c r="I280" s="36" t="s">
        <v>179</v>
      </c>
      <c r="J280" s="77">
        <f>SUM(J281:J283)</f>
        <v>2</v>
      </c>
      <c r="K280" s="178" t="s">
        <v>5</v>
      </c>
      <c r="L280" s="263"/>
      <c r="M280" s="266"/>
    </row>
    <row r="281" spans="1:14" ht="21.75" customHeight="1" x14ac:dyDescent="0.25">
      <c r="A281" s="179"/>
      <c r="B281" s="147"/>
      <c r="C281" s="20" t="s">
        <v>137</v>
      </c>
      <c r="D281" s="31">
        <f>D286+D291</f>
        <v>3970.8191499999998</v>
      </c>
      <c r="E281" s="31">
        <f t="shared" ref="E281:F281" si="176">E286+E291</f>
        <v>456</v>
      </c>
      <c r="F281" s="31">
        <f t="shared" si="176"/>
        <v>0</v>
      </c>
      <c r="G281" s="52">
        <v>0</v>
      </c>
      <c r="H281" s="264"/>
      <c r="I281" s="36" t="s">
        <v>138</v>
      </c>
      <c r="J281" s="77">
        <f>COUNTIF($J$285:$J$294,"да")</f>
        <v>0</v>
      </c>
      <c r="K281" s="179"/>
      <c r="L281" s="264"/>
      <c r="M281" s="267"/>
    </row>
    <row r="282" spans="1:14" ht="21.75" customHeight="1" x14ac:dyDescent="0.25">
      <c r="A282" s="179"/>
      <c r="B282" s="147"/>
      <c r="C282" s="20" t="s">
        <v>139</v>
      </c>
      <c r="D282" s="31">
        <f t="shared" ref="D282:F284" si="177">D287+D292</f>
        <v>62209.5</v>
      </c>
      <c r="E282" s="31">
        <f t="shared" si="177"/>
        <v>7144</v>
      </c>
      <c r="F282" s="31">
        <f t="shared" si="177"/>
        <v>0</v>
      </c>
      <c r="G282" s="52">
        <v>0</v>
      </c>
      <c r="H282" s="264"/>
      <c r="I282" s="36" t="s">
        <v>140</v>
      </c>
      <c r="J282" s="77">
        <f>COUNTIF($J$285:$J$294,"частично")</f>
        <v>0</v>
      </c>
      <c r="K282" s="179"/>
      <c r="L282" s="264"/>
      <c r="M282" s="267"/>
    </row>
    <row r="283" spans="1:14" ht="21.75" customHeight="1" x14ac:dyDescent="0.25">
      <c r="A283" s="179"/>
      <c r="B283" s="147"/>
      <c r="C283" s="20" t="s">
        <v>141</v>
      </c>
      <c r="D283" s="31">
        <f t="shared" si="177"/>
        <v>0</v>
      </c>
      <c r="E283" s="31">
        <f t="shared" si="177"/>
        <v>0</v>
      </c>
      <c r="F283" s="31">
        <f t="shared" si="177"/>
        <v>0</v>
      </c>
      <c r="G283" s="52">
        <v>0</v>
      </c>
      <c r="H283" s="264"/>
      <c r="I283" s="36" t="s">
        <v>142</v>
      </c>
      <c r="J283" s="77">
        <f>COUNTIF($J$285:$J$294,"нет")</f>
        <v>2</v>
      </c>
      <c r="K283" s="179"/>
      <c r="L283" s="264"/>
      <c r="M283" s="267"/>
    </row>
    <row r="284" spans="1:14" ht="21.75" customHeight="1" x14ac:dyDescent="0.25">
      <c r="A284" s="180"/>
      <c r="B284" s="148"/>
      <c r="C284" s="20" t="s">
        <v>143</v>
      </c>
      <c r="D284" s="31">
        <f t="shared" si="177"/>
        <v>0</v>
      </c>
      <c r="E284" s="31">
        <f t="shared" si="177"/>
        <v>0</v>
      </c>
      <c r="F284" s="31">
        <f t="shared" si="177"/>
        <v>0</v>
      </c>
      <c r="G284" s="52">
        <v>0</v>
      </c>
      <c r="H284" s="265"/>
      <c r="I284" s="36" t="s">
        <v>144</v>
      </c>
      <c r="J284" s="15">
        <f>(J281+0.5*J282)/J280</f>
        <v>0</v>
      </c>
      <c r="K284" s="180"/>
      <c r="L284" s="265"/>
      <c r="M284" s="268"/>
    </row>
    <row r="285" spans="1:14" s="70" customFormat="1" ht="21.75" customHeight="1" x14ac:dyDescent="0.25">
      <c r="A285" s="117" t="s">
        <v>256</v>
      </c>
      <c r="B285" s="118" t="s">
        <v>257</v>
      </c>
      <c r="C285" s="22" t="s">
        <v>136</v>
      </c>
      <c r="D285" s="61">
        <f>SUM(D286:D289)</f>
        <v>7600</v>
      </c>
      <c r="E285" s="27">
        <f t="shared" ref="E285:F285" si="178">SUM(E286:E289)</f>
        <v>7600</v>
      </c>
      <c r="F285" s="27">
        <f t="shared" si="178"/>
        <v>0</v>
      </c>
      <c r="G285" s="46">
        <f>F285/D285</f>
        <v>0</v>
      </c>
      <c r="H285" s="118" t="s">
        <v>258</v>
      </c>
      <c r="I285" s="118" t="s">
        <v>289</v>
      </c>
      <c r="J285" s="119" t="s">
        <v>282</v>
      </c>
      <c r="K285" s="119" t="s">
        <v>5</v>
      </c>
      <c r="L285" s="122" t="s">
        <v>288</v>
      </c>
      <c r="M285" s="119">
        <v>834</v>
      </c>
      <c r="N285" s="79" t="s">
        <v>184</v>
      </c>
    </row>
    <row r="286" spans="1:14" s="70" customFormat="1" ht="21.75" customHeight="1" x14ac:dyDescent="0.25">
      <c r="A286" s="117"/>
      <c r="B286" s="118"/>
      <c r="C286" s="75" t="s">
        <v>137</v>
      </c>
      <c r="D286" s="60">
        <v>456</v>
      </c>
      <c r="E286" s="26">
        <v>456</v>
      </c>
      <c r="F286" s="26">
        <v>0</v>
      </c>
      <c r="G286" s="51">
        <f t="shared" ref="G286:G287" si="179">F286/D286</f>
        <v>0</v>
      </c>
      <c r="H286" s="118"/>
      <c r="I286" s="118"/>
      <c r="J286" s="120"/>
      <c r="K286" s="120"/>
      <c r="L286" s="123"/>
      <c r="M286" s="120"/>
      <c r="N286" s="79"/>
    </row>
    <row r="287" spans="1:14" s="70" customFormat="1" ht="21.75" customHeight="1" x14ac:dyDescent="0.25">
      <c r="A287" s="117"/>
      <c r="B287" s="118"/>
      <c r="C287" s="75" t="s">
        <v>139</v>
      </c>
      <c r="D287" s="26">
        <v>7144</v>
      </c>
      <c r="E287" s="26">
        <v>7144</v>
      </c>
      <c r="F287" s="26">
        <v>0</v>
      </c>
      <c r="G287" s="51">
        <f t="shared" si="179"/>
        <v>0</v>
      </c>
      <c r="H287" s="118"/>
      <c r="I287" s="118"/>
      <c r="J287" s="120"/>
      <c r="K287" s="120"/>
      <c r="L287" s="123"/>
      <c r="M287" s="120"/>
      <c r="N287" s="79"/>
    </row>
    <row r="288" spans="1:14" s="70" customFormat="1" ht="21.75" customHeight="1" x14ac:dyDescent="0.25">
      <c r="A288" s="117"/>
      <c r="B288" s="118"/>
      <c r="C288" s="75" t="s">
        <v>141</v>
      </c>
      <c r="D288" s="26">
        <v>0</v>
      </c>
      <c r="E288" s="26">
        <v>0</v>
      </c>
      <c r="F288" s="26">
        <v>0</v>
      </c>
      <c r="G288" s="51">
        <v>0</v>
      </c>
      <c r="H288" s="118"/>
      <c r="I288" s="118"/>
      <c r="J288" s="120"/>
      <c r="K288" s="120"/>
      <c r="L288" s="123"/>
      <c r="M288" s="120"/>
      <c r="N288" s="79"/>
    </row>
    <row r="289" spans="1:17" s="70" customFormat="1" ht="21.75" customHeight="1" x14ac:dyDescent="0.25">
      <c r="A289" s="117"/>
      <c r="B289" s="118"/>
      <c r="C289" s="75" t="s">
        <v>143</v>
      </c>
      <c r="D289" s="26">
        <v>0</v>
      </c>
      <c r="E289" s="26">
        <v>0</v>
      </c>
      <c r="F289" s="26">
        <v>0</v>
      </c>
      <c r="G289" s="51">
        <v>0</v>
      </c>
      <c r="H289" s="118"/>
      <c r="I289" s="118"/>
      <c r="J289" s="121"/>
      <c r="K289" s="121"/>
      <c r="L289" s="124"/>
      <c r="M289" s="121"/>
      <c r="N289" s="79"/>
    </row>
    <row r="290" spans="1:17" s="70" customFormat="1" ht="21.75" customHeight="1" x14ac:dyDescent="0.25">
      <c r="A290" s="117" t="s">
        <v>259</v>
      </c>
      <c r="B290" s="118" t="s">
        <v>260</v>
      </c>
      <c r="C290" s="22" t="s">
        <v>136</v>
      </c>
      <c r="D290" s="61">
        <f>SUM(D291:D294)</f>
        <v>58580.319150000003</v>
      </c>
      <c r="E290" s="27">
        <f t="shared" ref="E290:F290" si="180">SUM(E291:E294)</f>
        <v>0</v>
      </c>
      <c r="F290" s="27">
        <f t="shared" si="180"/>
        <v>0</v>
      </c>
      <c r="G290" s="46">
        <f>F290/D290</f>
        <v>0</v>
      </c>
      <c r="H290" s="118" t="s">
        <v>261</v>
      </c>
      <c r="I290" s="118" t="s">
        <v>285</v>
      </c>
      <c r="J290" s="119" t="s">
        <v>282</v>
      </c>
      <c r="K290" s="119" t="s">
        <v>5</v>
      </c>
      <c r="L290" s="122" t="s">
        <v>286</v>
      </c>
      <c r="M290" s="119">
        <v>834</v>
      </c>
      <c r="N290" s="79"/>
    </row>
    <row r="291" spans="1:17" s="70" customFormat="1" ht="21.75" customHeight="1" x14ac:dyDescent="0.25">
      <c r="A291" s="117"/>
      <c r="B291" s="118"/>
      <c r="C291" s="90" t="s">
        <v>137</v>
      </c>
      <c r="D291" s="60">
        <v>3514.8191499999998</v>
      </c>
      <c r="E291" s="26">
        <v>0</v>
      </c>
      <c r="F291" s="26">
        <v>0</v>
      </c>
      <c r="G291" s="51">
        <f t="shared" ref="G291:G292" si="181">F291/D291</f>
        <v>0</v>
      </c>
      <c r="H291" s="118"/>
      <c r="I291" s="118"/>
      <c r="J291" s="120"/>
      <c r="K291" s="120"/>
      <c r="L291" s="123"/>
      <c r="M291" s="120"/>
      <c r="N291" s="79"/>
    </row>
    <row r="292" spans="1:17" s="70" customFormat="1" ht="21.75" customHeight="1" x14ac:dyDescent="0.25">
      <c r="A292" s="117"/>
      <c r="B292" s="118"/>
      <c r="C292" s="90" t="s">
        <v>139</v>
      </c>
      <c r="D292" s="26">
        <v>55065.5</v>
      </c>
      <c r="E292" s="26">
        <v>0</v>
      </c>
      <c r="F292" s="26">
        <v>0</v>
      </c>
      <c r="G292" s="51">
        <f t="shared" si="181"/>
        <v>0</v>
      </c>
      <c r="H292" s="118"/>
      <c r="I292" s="118"/>
      <c r="J292" s="120"/>
      <c r="K292" s="120"/>
      <c r="L292" s="123"/>
      <c r="M292" s="120"/>
      <c r="N292" s="79"/>
    </row>
    <row r="293" spans="1:17" s="70" customFormat="1" ht="21.75" customHeight="1" x14ac:dyDescent="0.25">
      <c r="A293" s="117"/>
      <c r="B293" s="118"/>
      <c r="C293" s="90" t="s">
        <v>141</v>
      </c>
      <c r="D293" s="26">
        <v>0</v>
      </c>
      <c r="E293" s="26">
        <v>0</v>
      </c>
      <c r="F293" s="26">
        <v>0</v>
      </c>
      <c r="G293" s="51">
        <v>0</v>
      </c>
      <c r="H293" s="118"/>
      <c r="I293" s="118"/>
      <c r="J293" s="120"/>
      <c r="K293" s="120"/>
      <c r="L293" s="123"/>
      <c r="M293" s="120"/>
      <c r="N293" s="79"/>
    </row>
    <row r="294" spans="1:17" s="70" customFormat="1" ht="21.75" customHeight="1" x14ac:dyDescent="0.25">
      <c r="A294" s="117"/>
      <c r="B294" s="118"/>
      <c r="C294" s="90" t="s">
        <v>143</v>
      </c>
      <c r="D294" s="26">
        <v>0</v>
      </c>
      <c r="E294" s="26">
        <v>0</v>
      </c>
      <c r="F294" s="26">
        <v>0</v>
      </c>
      <c r="G294" s="51">
        <v>0</v>
      </c>
      <c r="H294" s="118"/>
      <c r="I294" s="118"/>
      <c r="J294" s="121"/>
      <c r="K294" s="121"/>
      <c r="L294" s="124"/>
      <c r="M294" s="121"/>
      <c r="N294" s="79"/>
    </row>
    <row r="295" spans="1:17" ht="18" customHeight="1" x14ac:dyDescent="0.25">
      <c r="A295" s="167" t="s">
        <v>89</v>
      </c>
      <c r="B295" s="163" t="s">
        <v>90</v>
      </c>
      <c r="C295" s="21" t="s">
        <v>136</v>
      </c>
      <c r="D295" s="28">
        <f>SUM(D296:D299)</f>
        <v>54993.710610000002</v>
      </c>
      <c r="E295" s="28">
        <f t="shared" ref="E295" si="182">SUM(E296:E299)</f>
        <v>19860.230500000001</v>
      </c>
      <c r="F295" s="28">
        <f t="shared" ref="F295" si="183">SUM(F296:F299)</f>
        <v>19510.964360000002</v>
      </c>
      <c r="G295" s="47">
        <f>F295/D295</f>
        <v>0.35478537715642244</v>
      </c>
      <c r="H295" s="137"/>
      <c r="I295" s="34" t="s">
        <v>179</v>
      </c>
      <c r="J295" s="8">
        <f>SUM(J296:J298)</f>
        <v>4</v>
      </c>
      <c r="K295" s="140" t="s">
        <v>262</v>
      </c>
      <c r="L295" s="143"/>
      <c r="M295" s="140"/>
    </row>
    <row r="296" spans="1:17" ht="18" customHeight="1" x14ac:dyDescent="0.25">
      <c r="A296" s="168"/>
      <c r="B296" s="164"/>
      <c r="C296" s="10" t="s">
        <v>137</v>
      </c>
      <c r="D296" s="28">
        <f>D301+D321</f>
        <v>54993.710610000002</v>
      </c>
      <c r="E296" s="28">
        <f t="shared" ref="E296:F296" si="184">E301+E321</f>
        <v>19860.230500000001</v>
      </c>
      <c r="F296" s="28">
        <f t="shared" si="184"/>
        <v>19510.964360000002</v>
      </c>
      <c r="G296" s="47">
        <f>F296/D296</f>
        <v>0.35478537715642244</v>
      </c>
      <c r="H296" s="138"/>
      <c r="I296" s="34" t="s">
        <v>138</v>
      </c>
      <c r="J296" s="8">
        <f>COUNTIF($J$305:$J$329,"да")</f>
        <v>0</v>
      </c>
      <c r="K296" s="141"/>
      <c r="L296" s="144"/>
      <c r="M296" s="141"/>
    </row>
    <row r="297" spans="1:17" ht="18" customHeight="1" x14ac:dyDescent="0.25">
      <c r="A297" s="168"/>
      <c r="B297" s="164"/>
      <c r="C297" s="10" t="s">
        <v>139</v>
      </c>
      <c r="D297" s="28">
        <f t="shared" ref="D297:D299" si="185">D302+D322</f>
        <v>0</v>
      </c>
      <c r="E297" s="28">
        <f t="shared" ref="E297:F299" si="186">E302+E322</f>
        <v>0</v>
      </c>
      <c r="F297" s="28">
        <f t="shared" si="186"/>
        <v>0</v>
      </c>
      <c r="G297" s="47">
        <v>0</v>
      </c>
      <c r="H297" s="138"/>
      <c r="I297" s="34" t="s">
        <v>140</v>
      </c>
      <c r="J297" s="58">
        <f>COUNTIF($J$305:$J$329,"частично")</f>
        <v>2</v>
      </c>
      <c r="K297" s="141"/>
      <c r="L297" s="144"/>
      <c r="M297" s="141"/>
      <c r="Q297" s="70"/>
    </row>
    <row r="298" spans="1:17" ht="18" customHeight="1" x14ac:dyDescent="0.25">
      <c r="A298" s="168"/>
      <c r="B298" s="164"/>
      <c r="C298" s="10" t="s">
        <v>141</v>
      </c>
      <c r="D298" s="28">
        <f t="shared" si="185"/>
        <v>0</v>
      </c>
      <c r="E298" s="28">
        <f t="shared" si="186"/>
        <v>0</v>
      </c>
      <c r="F298" s="28">
        <f t="shared" si="186"/>
        <v>0</v>
      </c>
      <c r="G298" s="47">
        <v>0</v>
      </c>
      <c r="H298" s="138"/>
      <c r="I298" s="34" t="s">
        <v>142</v>
      </c>
      <c r="J298" s="58">
        <f>COUNTIF($J$305:$J$329,"нет")</f>
        <v>2</v>
      </c>
      <c r="K298" s="141"/>
      <c r="L298" s="144"/>
      <c r="M298" s="141"/>
      <c r="Q298" s="70"/>
    </row>
    <row r="299" spans="1:17" ht="18" customHeight="1" x14ac:dyDescent="0.25">
      <c r="A299" s="169"/>
      <c r="B299" s="165"/>
      <c r="C299" s="10" t="s">
        <v>143</v>
      </c>
      <c r="D299" s="28">
        <f t="shared" si="185"/>
        <v>0</v>
      </c>
      <c r="E299" s="28">
        <f t="shared" si="186"/>
        <v>0</v>
      </c>
      <c r="F299" s="28">
        <f t="shared" si="186"/>
        <v>0</v>
      </c>
      <c r="G299" s="47">
        <v>0</v>
      </c>
      <c r="H299" s="139"/>
      <c r="I299" s="34" t="s">
        <v>144</v>
      </c>
      <c r="J299" s="9">
        <f>(J296+0.5*J297)/J295</f>
        <v>0.25</v>
      </c>
      <c r="K299" s="142"/>
      <c r="L299" s="145"/>
      <c r="M299" s="142"/>
    </row>
    <row r="300" spans="1:17" ht="18" customHeight="1" x14ac:dyDescent="0.25">
      <c r="A300" s="175" t="s">
        <v>91</v>
      </c>
      <c r="B300" s="160" t="s">
        <v>92</v>
      </c>
      <c r="C300" s="19" t="s">
        <v>136</v>
      </c>
      <c r="D300" s="30">
        <f>SUM(D301:D304)</f>
        <v>54993.710610000002</v>
      </c>
      <c r="E300" s="30">
        <f t="shared" ref="E300" si="187">SUM(E301:E304)</f>
        <v>19860.230500000001</v>
      </c>
      <c r="F300" s="30">
        <f t="shared" ref="F300" si="188">SUM(F301:F304)</f>
        <v>19510.964360000002</v>
      </c>
      <c r="G300" s="49">
        <f>F300/D300</f>
        <v>0.35478537715642244</v>
      </c>
      <c r="H300" s="128" t="s">
        <v>171</v>
      </c>
      <c r="I300" s="35" t="s">
        <v>179</v>
      </c>
      <c r="J300" s="12">
        <f>SUM(J301:J303)</f>
        <v>3</v>
      </c>
      <c r="K300" s="131" t="s">
        <v>262</v>
      </c>
      <c r="L300" s="134"/>
      <c r="M300" s="131"/>
    </row>
    <row r="301" spans="1:17" ht="18" customHeight="1" x14ac:dyDescent="0.25">
      <c r="A301" s="176"/>
      <c r="B301" s="161"/>
      <c r="C301" s="14" t="s">
        <v>137</v>
      </c>
      <c r="D301" s="30">
        <f>D306+D311+D316</f>
        <v>54993.710610000002</v>
      </c>
      <c r="E301" s="30">
        <f t="shared" ref="E301:F301" si="189">E306+E311+E316</f>
        <v>19860.230500000001</v>
      </c>
      <c r="F301" s="30">
        <f t="shared" si="189"/>
        <v>19510.964360000002</v>
      </c>
      <c r="G301" s="49">
        <f>F301/D301</f>
        <v>0.35478537715642244</v>
      </c>
      <c r="H301" s="129"/>
      <c r="I301" s="35" t="s">
        <v>138</v>
      </c>
      <c r="J301" s="12">
        <f>COUNTIF($J$305:$J$319,"да")</f>
        <v>0</v>
      </c>
      <c r="K301" s="132"/>
      <c r="L301" s="135"/>
      <c r="M301" s="132"/>
    </row>
    <row r="302" spans="1:17" ht="18" customHeight="1" x14ac:dyDescent="0.25">
      <c r="A302" s="176"/>
      <c r="B302" s="161"/>
      <c r="C302" s="14" t="s">
        <v>139</v>
      </c>
      <c r="D302" s="30">
        <f t="shared" ref="D302:D304" si="190">D307+D312+D317</f>
        <v>0</v>
      </c>
      <c r="E302" s="30">
        <f t="shared" ref="E302:F302" si="191">E307+E312+E317</f>
        <v>0</v>
      </c>
      <c r="F302" s="30">
        <f t="shared" si="191"/>
        <v>0</v>
      </c>
      <c r="G302" s="49">
        <v>0</v>
      </c>
      <c r="H302" s="129"/>
      <c r="I302" s="35" t="s">
        <v>140</v>
      </c>
      <c r="J302" s="57">
        <f>COUNTIF($J$305:$J$319,"частично")</f>
        <v>1</v>
      </c>
      <c r="K302" s="132"/>
      <c r="L302" s="135"/>
      <c r="M302" s="132"/>
    </row>
    <row r="303" spans="1:17" ht="18" customHeight="1" x14ac:dyDescent="0.25">
      <c r="A303" s="176"/>
      <c r="B303" s="161"/>
      <c r="C303" s="14" t="s">
        <v>141</v>
      </c>
      <c r="D303" s="30">
        <f t="shared" si="190"/>
        <v>0</v>
      </c>
      <c r="E303" s="30">
        <f t="shared" ref="E303:F303" si="192">E308+E313+E318</f>
        <v>0</v>
      </c>
      <c r="F303" s="30">
        <f t="shared" si="192"/>
        <v>0</v>
      </c>
      <c r="G303" s="49">
        <v>0</v>
      </c>
      <c r="H303" s="129"/>
      <c r="I303" s="35" t="s">
        <v>142</v>
      </c>
      <c r="J303" s="57">
        <f>COUNTIF($J$305:$J$319,"нет")</f>
        <v>2</v>
      </c>
      <c r="K303" s="132"/>
      <c r="L303" s="135"/>
      <c r="M303" s="132"/>
    </row>
    <row r="304" spans="1:17" ht="18" customHeight="1" x14ac:dyDescent="0.25">
      <c r="A304" s="177"/>
      <c r="B304" s="162"/>
      <c r="C304" s="14" t="s">
        <v>143</v>
      </c>
      <c r="D304" s="30">
        <f t="shared" si="190"/>
        <v>0</v>
      </c>
      <c r="E304" s="30">
        <f t="shared" ref="E304:F304" si="193">E309+E314+E319</f>
        <v>0</v>
      </c>
      <c r="F304" s="30">
        <f t="shared" si="193"/>
        <v>0</v>
      </c>
      <c r="G304" s="49">
        <v>0</v>
      </c>
      <c r="H304" s="130"/>
      <c r="I304" s="35" t="s">
        <v>144</v>
      </c>
      <c r="J304" s="13">
        <f>(J301+0.5*J302)/J300</f>
        <v>0.16666666666666666</v>
      </c>
      <c r="K304" s="133"/>
      <c r="L304" s="136"/>
      <c r="M304" s="133"/>
    </row>
    <row r="305" spans="1:14" ht="19.5" customHeight="1" x14ac:dyDescent="0.25">
      <c r="A305" s="153" t="s">
        <v>93</v>
      </c>
      <c r="B305" s="98" t="s">
        <v>94</v>
      </c>
      <c r="C305" s="22" t="s">
        <v>136</v>
      </c>
      <c r="D305" s="27">
        <f>SUM(D306:D309)</f>
        <v>93</v>
      </c>
      <c r="E305" s="27">
        <f t="shared" ref="E305" si="194">SUM(E306:E309)</f>
        <v>0</v>
      </c>
      <c r="F305" s="27">
        <f t="shared" ref="F305" si="195">SUM(F306:F309)</f>
        <v>0</v>
      </c>
      <c r="G305" s="46">
        <f>F305/D305</f>
        <v>0</v>
      </c>
      <c r="H305" s="101" t="s">
        <v>263</v>
      </c>
      <c r="I305" s="101" t="s">
        <v>345</v>
      </c>
      <c r="J305" s="271" t="s">
        <v>282</v>
      </c>
      <c r="K305" s="114" t="s">
        <v>3</v>
      </c>
      <c r="L305" s="217" t="s">
        <v>346</v>
      </c>
      <c r="M305" s="114">
        <v>809</v>
      </c>
      <c r="N305" s="79">
        <v>3140129990</v>
      </c>
    </row>
    <row r="306" spans="1:14" ht="21.75" customHeight="1" x14ac:dyDescent="0.25">
      <c r="A306" s="154"/>
      <c r="B306" s="99"/>
      <c r="C306" s="2" t="s">
        <v>137</v>
      </c>
      <c r="D306" s="60">
        <v>93</v>
      </c>
      <c r="E306" s="68">
        <v>0</v>
      </c>
      <c r="F306" s="25">
        <v>0</v>
      </c>
      <c r="G306" s="7">
        <f>F306/D306</f>
        <v>0</v>
      </c>
      <c r="H306" s="102"/>
      <c r="I306" s="102"/>
      <c r="J306" s="272"/>
      <c r="K306" s="115"/>
      <c r="L306" s="269"/>
      <c r="M306" s="115"/>
    </row>
    <row r="307" spans="1:14" ht="19.5" customHeight="1" x14ac:dyDescent="0.25">
      <c r="A307" s="154"/>
      <c r="B307" s="99"/>
      <c r="C307" s="2" t="s">
        <v>139</v>
      </c>
      <c r="D307" s="60">
        <v>0</v>
      </c>
      <c r="E307" s="60">
        <v>0</v>
      </c>
      <c r="F307" s="25">
        <v>0</v>
      </c>
      <c r="G307" s="7">
        <v>0</v>
      </c>
      <c r="H307" s="102"/>
      <c r="I307" s="102"/>
      <c r="J307" s="272"/>
      <c r="K307" s="115"/>
      <c r="L307" s="269"/>
      <c r="M307" s="115"/>
    </row>
    <row r="308" spans="1:14" ht="19.5" customHeight="1" x14ac:dyDescent="0.25">
      <c r="A308" s="154"/>
      <c r="B308" s="99"/>
      <c r="C308" s="2" t="s">
        <v>141</v>
      </c>
      <c r="D308" s="60">
        <v>0</v>
      </c>
      <c r="E308" s="60">
        <v>0</v>
      </c>
      <c r="F308" s="25">
        <v>0</v>
      </c>
      <c r="G308" s="7">
        <v>0</v>
      </c>
      <c r="H308" s="102"/>
      <c r="I308" s="102"/>
      <c r="J308" s="272"/>
      <c r="K308" s="115"/>
      <c r="L308" s="269"/>
      <c r="M308" s="115"/>
    </row>
    <row r="309" spans="1:14" ht="23.25" customHeight="1" x14ac:dyDescent="0.25">
      <c r="A309" s="155"/>
      <c r="B309" s="100"/>
      <c r="C309" s="2" t="s">
        <v>143</v>
      </c>
      <c r="D309" s="60">
        <v>0</v>
      </c>
      <c r="E309" s="60">
        <v>0</v>
      </c>
      <c r="F309" s="25">
        <v>0</v>
      </c>
      <c r="G309" s="7">
        <v>0</v>
      </c>
      <c r="H309" s="103"/>
      <c r="I309" s="103"/>
      <c r="J309" s="273"/>
      <c r="K309" s="116"/>
      <c r="L309" s="270"/>
      <c r="M309" s="116"/>
    </row>
    <row r="310" spans="1:14" ht="18.75" customHeight="1" x14ac:dyDescent="0.25">
      <c r="A310" s="153" t="s">
        <v>95</v>
      </c>
      <c r="B310" s="98" t="s">
        <v>96</v>
      </c>
      <c r="C310" s="22" t="s">
        <v>136</v>
      </c>
      <c r="D310" s="61">
        <f>SUM(D311:D314)</f>
        <v>1900.7106100000001</v>
      </c>
      <c r="E310" s="61">
        <f t="shared" ref="E310" si="196">SUM(E311:E314)</f>
        <v>0</v>
      </c>
      <c r="F310" s="27">
        <f t="shared" ref="F310" si="197">SUM(F311:F314)</f>
        <v>0</v>
      </c>
      <c r="G310" s="46">
        <f>F310/D310</f>
        <v>0</v>
      </c>
      <c r="H310" s="208" t="s">
        <v>264</v>
      </c>
      <c r="I310" s="208" t="s">
        <v>343</v>
      </c>
      <c r="J310" s="271" t="s">
        <v>282</v>
      </c>
      <c r="K310" s="114" t="s">
        <v>3</v>
      </c>
      <c r="L310" s="217" t="s">
        <v>344</v>
      </c>
      <c r="M310" s="114">
        <v>809</v>
      </c>
      <c r="N310" s="79">
        <v>3140129990</v>
      </c>
    </row>
    <row r="311" spans="1:14" ht="18.75" customHeight="1" x14ac:dyDescent="0.25">
      <c r="A311" s="154"/>
      <c r="B311" s="99"/>
      <c r="C311" s="2" t="s">
        <v>137</v>
      </c>
      <c r="D311" s="60">
        <v>1900.7106100000001</v>
      </c>
      <c r="E311" s="60">
        <v>0</v>
      </c>
      <c r="F311" s="25">
        <v>0</v>
      </c>
      <c r="G311" s="7">
        <f>F311/D311</f>
        <v>0</v>
      </c>
      <c r="H311" s="209"/>
      <c r="I311" s="209"/>
      <c r="J311" s="272"/>
      <c r="K311" s="115"/>
      <c r="L311" s="269"/>
      <c r="M311" s="115"/>
    </row>
    <row r="312" spans="1:14" ht="18.75" customHeight="1" x14ac:dyDescent="0.25">
      <c r="A312" s="154"/>
      <c r="B312" s="99"/>
      <c r="C312" s="2" t="s">
        <v>139</v>
      </c>
      <c r="D312" s="60">
        <v>0</v>
      </c>
      <c r="E312" s="60">
        <v>0</v>
      </c>
      <c r="F312" s="25">
        <v>0</v>
      </c>
      <c r="G312" s="7">
        <v>0</v>
      </c>
      <c r="H312" s="209"/>
      <c r="I312" s="209"/>
      <c r="J312" s="272"/>
      <c r="K312" s="115"/>
      <c r="L312" s="269"/>
      <c r="M312" s="115"/>
    </row>
    <row r="313" spans="1:14" ht="18.75" customHeight="1" x14ac:dyDescent="0.25">
      <c r="A313" s="154"/>
      <c r="B313" s="99"/>
      <c r="C313" s="2" t="s">
        <v>141</v>
      </c>
      <c r="D313" s="60">
        <v>0</v>
      </c>
      <c r="E313" s="60">
        <v>0</v>
      </c>
      <c r="F313" s="25">
        <v>0</v>
      </c>
      <c r="G313" s="7">
        <v>0</v>
      </c>
      <c r="H313" s="209"/>
      <c r="I313" s="209"/>
      <c r="J313" s="272"/>
      <c r="K313" s="115"/>
      <c r="L313" s="269"/>
      <c r="M313" s="115"/>
    </row>
    <row r="314" spans="1:14" ht="18.75" customHeight="1" x14ac:dyDescent="0.25">
      <c r="A314" s="155"/>
      <c r="B314" s="100"/>
      <c r="C314" s="2" t="s">
        <v>143</v>
      </c>
      <c r="D314" s="60">
        <v>0</v>
      </c>
      <c r="E314" s="60">
        <v>0</v>
      </c>
      <c r="F314" s="25">
        <v>0</v>
      </c>
      <c r="G314" s="7">
        <v>0</v>
      </c>
      <c r="H314" s="210"/>
      <c r="I314" s="210"/>
      <c r="J314" s="273"/>
      <c r="K314" s="116"/>
      <c r="L314" s="270"/>
      <c r="M314" s="116"/>
    </row>
    <row r="315" spans="1:14" ht="18.75" customHeight="1" x14ac:dyDescent="0.25">
      <c r="A315" s="153" t="s">
        <v>97</v>
      </c>
      <c r="B315" s="125" t="s">
        <v>265</v>
      </c>
      <c r="C315" s="22" t="s">
        <v>136</v>
      </c>
      <c r="D315" s="61">
        <f>SUM(D316:D319)</f>
        <v>53000</v>
      </c>
      <c r="E315" s="61">
        <f t="shared" ref="E315" si="198">SUM(E316:E319)</f>
        <v>19860.230500000001</v>
      </c>
      <c r="F315" s="27">
        <f t="shared" ref="F315" si="199">SUM(F316:F319)</f>
        <v>19510.964360000002</v>
      </c>
      <c r="G315" s="46">
        <f>F315/D315</f>
        <v>0.36813140301886793</v>
      </c>
      <c r="H315" s="208" t="s">
        <v>266</v>
      </c>
      <c r="I315" s="101" t="s">
        <v>348</v>
      </c>
      <c r="J315" s="217" t="s">
        <v>275</v>
      </c>
      <c r="K315" s="149" t="s">
        <v>262</v>
      </c>
      <c r="L315" s="113" t="s">
        <v>349</v>
      </c>
      <c r="M315" s="114">
        <v>809</v>
      </c>
      <c r="N315" s="79">
        <v>3140162060</v>
      </c>
    </row>
    <row r="316" spans="1:14" ht="18.75" customHeight="1" x14ac:dyDescent="0.25">
      <c r="A316" s="154"/>
      <c r="B316" s="126"/>
      <c r="C316" s="2" t="s">
        <v>137</v>
      </c>
      <c r="D316" s="62">
        <v>53000</v>
      </c>
      <c r="E316" s="68">
        <v>19860.230500000001</v>
      </c>
      <c r="F316" s="68">
        <v>19510.964360000002</v>
      </c>
      <c r="G316" s="7">
        <f>F316/D316</f>
        <v>0.36813140301886793</v>
      </c>
      <c r="H316" s="209"/>
      <c r="I316" s="102"/>
      <c r="J316" s="218"/>
      <c r="K316" s="150"/>
      <c r="L316" s="113"/>
      <c r="M316" s="115"/>
    </row>
    <row r="317" spans="1:14" ht="18.75" customHeight="1" x14ac:dyDescent="0.25">
      <c r="A317" s="154"/>
      <c r="B317" s="126"/>
      <c r="C317" s="2" t="s">
        <v>139</v>
      </c>
      <c r="D317" s="25">
        <v>0</v>
      </c>
      <c r="E317" s="25">
        <v>0</v>
      </c>
      <c r="F317" s="25">
        <v>0</v>
      </c>
      <c r="G317" s="7">
        <v>0</v>
      </c>
      <c r="H317" s="209"/>
      <c r="I317" s="102"/>
      <c r="J317" s="218"/>
      <c r="K317" s="150"/>
      <c r="L317" s="113"/>
      <c r="M317" s="115"/>
    </row>
    <row r="318" spans="1:14" ht="18.75" customHeight="1" x14ac:dyDescent="0.25">
      <c r="A318" s="154"/>
      <c r="B318" s="126"/>
      <c r="C318" s="2" t="s">
        <v>141</v>
      </c>
      <c r="D318" s="25">
        <v>0</v>
      </c>
      <c r="E318" s="25">
        <v>0</v>
      </c>
      <c r="F318" s="25">
        <v>0</v>
      </c>
      <c r="G318" s="7">
        <v>0</v>
      </c>
      <c r="H318" s="209"/>
      <c r="I318" s="102"/>
      <c r="J318" s="218"/>
      <c r="K318" s="150"/>
      <c r="L318" s="113"/>
      <c r="M318" s="115"/>
    </row>
    <row r="319" spans="1:14" ht="18.75" customHeight="1" x14ac:dyDescent="0.25">
      <c r="A319" s="155"/>
      <c r="B319" s="127"/>
      <c r="C319" s="2" t="s">
        <v>143</v>
      </c>
      <c r="D319" s="25">
        <v>0</v>
      </c>
      <c r="E319" s="25">
        <v>0</v>
      </c>
      <c r="F319" s="25">
        <v>0</v>
      </c>
      <c r="G319" s="7">
        <v>0</v>
      </c>
      <c r="H319" s="210"/>
      <c r="I319" s="103"/>
      <c r="J319" s="219"/>
      <c r="K319" s="151"/>
      <c r="L319" s="113"/>
      <c r="M319" s="116"/>
    </row>
    <row r="320" spans="1:14" ht="15" customHeight="1" x14ac:dyDescent="0.25">
      <c r="A320" s="178" t="s">
        <v>98</v>
      </c>
      <c r="B320" s="146" t="s">
        <v>99</v>
      </c>
      <c r="C320" s="83" t="s">
        <v>136</v>
      </c>
      <c r="D320" s="31">
        <f>SUM(D321:D324)</f>
        <v>0</v>
      </c>
      <c r="E320" s="31">
        <f t="shared" ref="E320" si="200">SUM(E321:E324)</f>
        <v>0</v>
      </c>
      <c r="F320" s="31">
        <f t="shared" ref="F320" si="201">SUM(F321:F324)</f>
        <v>0</v>
      </c>
      <c r="G320" s="52">
        <f>IFERROR(F320/D320,0)</f>
        <v>0</v>
      </c>
      <c r="H320" s="284" t="s">
        <v>172</v>
      </c>
      <c r="I320" s="36" t="s">
        <v>179</v>
      </c>
      <c r="J320" s="84">
        <f>SUM(J321:J323)</f>
        <v>1</v>
      </c>
      <c r="K320" s="287" t="s">
        <v>3</v>
      </c>
      <c r="L320" s="229"/>
      <c r="M320" s="290">
        <v>809</v>
      </c>
      <c r="N320" s="79" t="s">
        <v>185</v>
      </c>
    </row>
    <row r="321" spans="1:17" x14ac:dyDescent="0.25">
      <c r="A321" s="179"/>
      <c r="B321" s="147"/>
      <c r="C321" s="83" t="s">
        <v>137</v>
      </c>
      <c r="D321" s="31">
        <f>D326</f>
        <v>0</v>
      </c>
      <c r="E321" s="31">
        <f>E326</f>
        <v>0</v>
      </c>
      <c r="F321" s="31">
        <f>F326</f>
        <v>0</v>
      </c>
      <c r="G321" s="52">
        <f>IFERROR(F321/D321,0)</f>
        <v>0</v>
      </c>
      <c r="H321" s="285"/>
      <c r="I321" s="36" t="s">
        <v>138</v>
      </c>
      <c r="J321" s="84">
        <f>COUNTIF(J325,"да")</f>
        <v>0</v>
      </c>
      <c r="K321" s="288"/>
      <c r="L321" s="230"/>
      <c r="M321" s="291"/>
    </row>
    <row r="322" spans="1:17" x14ac:dyDescent="0.25">
      <c r="A322" s="179"/>
      <c r="B322" s="147"/>
      <c r="C322" s="83" t="s">
        <v>139</v>
      </c>
      <c r="D322" s="31">
        <f t="shared" ref="D322:F324" si="202">D327</f>
        <v>0</v>
      </c>
      <c r="E322" s="31">
        <f t="shared" si="202"/>
        <v>0</v>
      </c>
      <c r="F322" s="31">
        <f t="shared" si="202"/>
        <v>0</v>
      </c>
      <c r="G322" s="52">
        <v>0</v>
      </c>
      <c r="H322" s="285"/>
      <c r="I322" s="36" t="s">
        <v>140</v>
      </c>
      <c r="J322" s="84">
        <f>COUNTIF(J325,"частично")</f>
        <v>1</v>
      </c>
      <c r="K322" s="288"/>
      <c r="L322" s="230"/>
      <c r="M322" s="291"/>
    </row>
    <row r="323" spans="1:17" x14ac:dyDescent="0.25">
      <c r="A323" s="179"/>
      <c r="B323" s="147"/>
      <c r="C323" s="83" t="s">
        <v>141</v>
      </c>
      <c r="D323" s="31">
        <f t="shared" si="202"/>
        <v>0</v>
      </c>
      <c r="E323" s="31">
        <f t="shared" si="202"/>
        <v>0</v>
      </c>
      <c r="F323" s="31">
        <f t="shared" si="202"/>
        <v>0</v>
      </c>
      <c r="G323" s="52">
        <v>0</v>
      </c>
      <c r="H323" s="285"/>
      <c r="I323" s="36" t="s">
        <v>142</v>
      </c>
      <c r="J323" s="84">
        <f>COUNTIF(J325,"нет")</f>
        <v>0</v>
      </c>
      <c r="K323" s="288"/>
      <c r="L323" s="230"/>
      <c r="M323" s="291"/>
    </row>
    <row r="324" spans="1:17" x14ac:dyDescent="0.25">
      <c r="A324" s="180"/>
      <c r="B324" s="148"/>
      <c r="C324" s="83" t="s">
        <v>143</v>
      </c>
      <c r="D324" s="31">
        <f t="shared" si="202"/>
        <v>0</v>
      </c>
      <c r="E324" s="31">
        <f t="shared" si="202"/>
        <v>0</v>
      </c>
      <c r="F324" s="31">
        <f t="shared" si="202"/>
        <v>0</v>
      </c>
      <c r="G324" s="52">
        <v>0</v>
      </c>
      <c r="H324" s="286"/>
      <c r="I324" s="36" t="s">
        <v>144</v>
      </c>
      <c r="J324" s="15">
        <f>(J321+0.5*J322)/J320</f>
        <v>0.5</v>
      </c>
      <c r="K324" s="289"/>
      <c r="L324" s="231"/>
      <c r="M324" s="292"/>
    </row>
    <row r="325" spans="1:17" s="70" customFormat="1" x14ac:dyDescent="0.25">
      <c r="A325" s="153" t="s">
        <v>201</v>
      </c>
      <c r="B325" s="125" t="s">
        <v>202</v>
      </c>
      <c r="C325" s="22" t="s">
        <v>136</v>
      </c>
      <c r="D325" s="61">
        <f>SUM(D326:D329)</f>
        <v>0</v>
      </c>
      <c r="E325" s="61">
        <f t="shared" ref="E325:F325" si="203">SUM(E326:E329)</f>
        <v>0</v>
      </c>
      <c r="F325" s="27">
        <f t="shared" si="203"/>
        <v>0</v>
      </c>
      <c r="G325" s="46">
        <f>IFERROR(F325/D325,0)</f>
        <v>0</v>
      </c>
      <c r="H325" s="208" t="s">
        <v>267</v>
      </c>
      <c r="I325" s="211" t="s">
        <v>347</v>
      </c>
      <c r="J325" s="149" t="s">
        <v>275</v>
      </c>
      <c r="K325" s="149" t="s">
        <v>3</v>
      </c>
      <c r="L325" s="113" t="s">
        <v>287</v>
      </c>
      <c r="M325" s="114">
        <v>809</v>
      </c>
      <c r="N325" s="79"/>
    </row>
    <row r="326" spans="1:17" s="70" customFormat="1" x14ac:dyDescent="0.25">
      <c r="A326" s="154"/>
      <c r="B326" s="126"/>
      <c r="C326" s="81" t="s">
        <v>137</v>
      </c>
      <c r="D326" s="62">
        <v>0</v>
      </c>
      <c r="E326" s="92">
        <v>0</v>
      </c>
      <c r="F326" s="93">
        <v>0</v>
      </c>
      <c r="G326" s="7">
        <f>IFERROR(F326/D326,0)</f>
        <v>0</v>
      </c>
      <c r="H326" s="209"/>
      <c r="I326" s="212"/>
      <c r="J326" s="150"/>
      <c r="K326" s="150"/>
      <c r="L326" s="113"/>
      <c r="M326" s="115"/>
      <c r="N326" s="79"/>
    </row>
    <row r="327" spans="1:17" s="70" customFormat="1" x14ac:dyDescent="0.25">
      <c r="A327" s="154"/>
      <c r="B327" s="126"/>
      <c r="C327" s="81" t="s">
        <v>139</v>
      </c>
      <c r="D327" s="25">
        <v>0</v>
      </c>
      <c r="E327" s="25">
        <v>0</v>
      </c>
      <c r="F327" s="25">
        <v>0</v>
      </c>
      <c r="G327" s="7">
        <v>0</v>
      </c>
      <c r="H327" s="209"/>
      <c r="I327" s="212"/>
      <c r="J327" s="150"/>
      <c r="K327" s="150"/>
      <c r="L327" s="113"/>
      <c r="M327" s="115"/>
      <c r="N327" s="79"/>
    </row>
    <row r="328" spans="1:17" s="70" customFormat="1" x14ac:dyDescent="0.25">
      <c r="A328" s="154"/>
      <c r="B328" s="126"/>
      <c r="C328" s="81" t="s">
        <v>141</v>
      </c>
      <c r="D328" s="25">
        <v>0</v>
      </c>
      <c r="E328" s="25">
        <v>0</v>
      </c>
      <c r="F328" s="25">
        <v>0</v>
      </c>
      <c r="G328" s="7">
        <v>0</v>
      </c>
      <c r="H328" s="209"/>
      <c r="I328" s="212"/>
      <c r="J328" s="150"/>
      <c r="K328" s="150"/>
      <c r="L328" s="113"/>
      <c r="M328" s="115"/>
      <c r="N328" s="79"/>
    </row>
    <row r="329" spans="1:17" s="70" customFormat="1" x14ac:dyDescent="0.25">
      <c r="A329" s="155"/>
      <c r="B329" s="127"/>
      <c r="C329" s="81" t="s">
        <v>143</v>
      </c>
      <c r="D329" s="25">
        <v>0</v>
      </c>
      <c r="E329" s="25">
        <v>0</v>
      </c>
      <c r="F329" s="25">
        <v>0</v>
      </c>
      <c r="G329" s="7">
        <v>0</v>
      </c>
      <c r="H329" s="210"/>
      <c r="I329" s="213"/>
      <c r="J329" s="151"/>
      <c r="K329" s="151"/>
      <c r="L329" s="113"/>
      <c r="M329" s="116"/>
      <c r="N329" s="79"/>
    </row>
    <row r="330" spans="1:17" ht="25.5" customHeight="1" x14ac:dyDescent="0.25">
      <c r="A330" s="167" t="s">
        <v>100</v>
      </c>
      <c r="B330" s="163" t="s">
        <v>101</v>
      </c>
      <c r="C330" s="21" t="s">
        <v>136</v>
      </c>
      <c r="D330" s="28">
        <f>SUM(D331:D334)</f>
        <v>342892.18489000003</v>
      </c>
      <c r="E330" s="28">
        <f t="shared" ref="E330" si="204">SUM(E331:E334)</f>
        <v>182989.43672999999</v>
      </c>
      <c r="F330" s="28">
        <f t="shared" ref="F330" si="205">SUM(F331:F334)</f>
        <v>137355.04191999999</v>
      </c>
      <c r="G330" s="47">
        <f>F330/D330</f>
        <v>0.40057793082704274</v>
      </c>
      <c r="H330" s="274"/>
      <c r="I330" s="34" t="s">
        <v>179</v>
      </c>
      <c r="J330" s="8">
        <f>SUM(J331:J333)</f>
        <v>9</v>
      </c>
      <c r="K330" s="198" t="s">
        <v>159</v>
      </c>
      <c r="L330" s="197"/>
      <c r="M330" s="259"/>
    </row>
    <row r="331" spans="1:17" ht="25.5" customHeight="1" x14ac:dyDescent="0.25">
      <c r="A331" s="168"/>
      <c r="B331" s="164"/>
      <c r="C331" s="10" t="s">
        <v>137</v>
      </c>
      <c r="D331" s="28">
        <f t="shared" ref="D331:F334" si="206">D336+D376+D386</f>
        <v>342892.18489000003</v>
      </c>
      <c r="E331" s="28">
        <f t="shared" si="206"/>
        <v>182989.43672999999</v>
      </c>
      <c r="F331" s="28">
        <f t="shared" si="206"/>
        <v>137355.04191999999</v>
      </c>
      <c r="G331" s="47">
        <f>F331/D331</f>
        <v>0.40057793082704274</v>
      </c>
      <c r="H331" s="275"/>
      <c r="I331" s="34" t="s">
        <v>138</v>
      </c>
      <c r="J331" s="8">
        <f>J336+J376+J386</f>
        <v>0</v>
      </c>
      <c r="K331" s="198"/>
      <c r="L331" s="197"/>
      <c r="M331" s="260"/>
    </row>
    <row r="332" spans="1:17" ht="25.5" customHeight="1" x14ac:dyDescent="0.25">
      <c r="A332" s="168"/>
      <c r="B332" s="164"/>
      <c r="C332" s="10" t="s">
        <v>139</v>
      </c>
      <c r="D332" s="28">
        <f t="shared" si="206"/>
        <v>0</v>
      </c>
      <c r="E332" s="28">
        <f t="shared" si="206"/>
        <v>0</v>
      </c>
      <c r="F332" s="28">
        <f t="shared" si="206"/>
        <v>0</v>
      </c>
      <c r="G332" s="47">
        <v>0</v>
      </c>
      <c r="H332" s="275"/>
      <c r="I332" s="34" t="s">
        <v>140</v>
      </c>
      <c r="J332" s="8">
        <f>J337+J377+J387</f>
        <v>6</v>
      </c>
      <c r="K332" s="198"/>
      <c r="L332" s="197"/>
      <c r="M332" s="260"/>
      <c r="Q332" s="70"/>
    </row>
    <row r="333" spans="1:17" ht="25.5" customHeight="1" x14ac:dyDescent="0.25">
      <c r="A333" s="168"/>
      <c r="B333" s="164"/>
      <c r="C333" s="10" t="s">
        <v>141</v>
      </c>
      <c r="D333" s="28">
        <f t="shared" si="206"/>
        <v>0</v>
      </c>
      <c r="E333" s="28">
        <f t="shared" si="206"/>
        <v>0</v>
      </c>
      <c r="F333" s="28">
        <f t="shared" si="206"/>
        <v>0</v>
      </c>
      <c r="G333" s="47">
        <v>0</v>
      </c>
      <c r="H333" s="275"/>
      <c r="I333" s="34" t="s">
        <v>142</v>
      </c>
      <c r="J333" s="8">
        <f>J338+J378+J388</f>
        <v>3</v>
      </c>
      <c r="K333" s="198"/>
      <c r="L333" s="197"/>
      <c r="M333" s="260"/>
      <c r="Q333" s="70"/>
    </row>
    <row r="334" spans="1:17" ht="25.5" customHeight="1" x14ac:dyDescent="0.25">
      <c r="A334" s="169"/>
      <c r="B334" s="165"/>
      <c r="C334" s="10" t="s">
        <v>143</v>
      </c>
      <c r="D334" s="28">
        <f t="shared" si="206"/>
        <v>0</v>
      </c>
      <c r="E334" s="28">
        <f t="shared" si="206"/>
        <v>0</v>
      </c>
      <c r="F334" s="28">
        <f t="shared" si="206"/>
        <v>0</v>
      </c>
      <c r="G334" s="47">
        <v>0</v>
      </c>
      <c r="H334" s="276"/>
      <c r="I334" s="34" t="s">
        <v>144</v>
      </c>
      <c r="J334" s="9">
        <f>(J331+0.5*J332)/J330</f>
        <v>0.33333333333333331</v>
      </c>
      <c r="K334" s="198"/>
      <c r="L334" s="197"/>
      <c r="M334" s="261"/>
    </row>
    <row r="335" spans="1:17" ht="37.5" customHeight="1" x14ac:dyDescent="0.25">
      <c r="A335" s="175" t="s">
        <v>102</v>
      </c>
      <c r="B335" s="242" t="s">
        <v>103</v>
      </c>
      <c r="C335" s="19" t="s">
        <v>136</v>
      </c>
      <c r="D335" s="30">
        <f>SUM(D336:D339)</f>
        <v>238388.35781000002</v>
      </c>
      <c r="E335" s="30">
        <f t="shared" ref="E335" si="207">SUM(E336:E339)</f>
        <v>137376.54499999998</v>
      </c>
      <c r="F335" s="30">
        <f t="shared" ref="F335" si="208">SUM(F336:F339)</f>
        <v>91742.15019</v>
      </c>
      <c r="G335" s="49">
        <f>F335/D335</f>
        <v>0.38484324919558449</v>
      </c>
      <c r="H335" s="277"/>
      <c r="I335" s="35" t="s">
        <v>179</v>
      </c>
      <c r="J335" s="18">
        <f>SUM(J336:J338)</f>
        <v>7</v>
      </c>
      <c r="K335" s="131" t="s">
        <v>3</v>
      </c>
      <c r="L335" s="134"/>
      <c r="M335" s="131"/>
    </row>
    <row r="336" spans="1:17" ht="37.5" customHeight="1" x14ac:dyDescent="0.25">
      <c r="A336" s="176"/>
      <c r="B336" s="243"/>
      <c r="C336" s="19" t="s">
        <v>137</v>
      </c>
      <c r="D336" s="30">
        <f>D341+D346+D351+D356+D361+D366+D371</f>
        <v>238388.35781000002</v>
      </c>
      <c r="E336" s="30">
        <f t="shared" ref="E336:F336" si="209">E341+E346+E351+E356+E361+E366+E371</f>
        <v>137376.54499999998</v>
      </c>
      <c r="F336" s="30">
        <f t="shared" si="209"/>
        <v>91742.15019</v>
      </c>
      <c r="G336" s="49">
        <f t="shared" ref="G336" si="210">F336/D336</f>
        <v>0.38484324919558449</v>
      </c>
      <c r="H336" s="278"/>
      <c r="I336" s="35" t="s">
        <v>138</v>
      </c>
      <c r="J336" s="18">
        <f>COUNTIF($J$340:$J$374,"да")</f>
        <v>0</v>
      </c>
      <c r="K336" s="132"/>
      <c r="L336" s="135"/>
      <c r="M336" s="132"/>
    </row>
    <row r="337" spans="1:14" ht="37.5" customHeight="1" x14ac:dyDescent="0.25">
      <c r="A337" s="176"/>
      <c r="B337" s="243"/>
      <c r="C337" s="19" t="s">
        <v>139</v>
      </c>
      <c r="D337" s="30">
        <f t="shared" ref="D337:F339" si="211">D342+D347+D352+D357+D362+D367+D372</f>
        <v>0</v>
      </c>
      <c r="E337" s="30">
        <f t="shared" si="211"/>
        <v>0</v>
      </c>
      <c r="F337" s="30">
        <f t="shared" si="211"/>
        <v>0</v>
      </c>
      <c r="G337" s="49">
        <v>0</v>
      </c>
      <c r="H337" s="278"/>
      <c r="I337" s="35" t="s">
        <v>140</v>
      </c>
      <c r="J337" s="57">
        <f>COUNTIF($J$340:$J$374,"частично")</f>
        <v>4</v>
      </c>
      <c r="K337" s="132"/>
      <c r="L337" s="135"/>
      <c r="M337" s="132"/>
    </row>
    <row r="338" spans="1:14" ht="37.5" customHeight="1" x14ac:dyDescent="0.25">
      <c r="A338" s="176"/>
      <c r="B338" s="243"/>
      <c r="C338" s="19" t="s">
        <v>141</v>
      </c>
      <c r="D338" s="30">
        <f t="shared" si="211"/>
        <v>0</v>
      </c>
      <c r="E338" s="30">
        <f t="shared" si="211"/>
        <v>0</v>
      </c>
      <c r="F338" s="30">
        <f t="shared" si="211"/>
        <v>0</v>
      </c>
      <c r="G338" s="49">
        <v>0</v>
      </c>
      <c r="H338" s="278"/>
      <c r="I338" s="35" t="s">
        <v>142</v>
      </c>
      <c r="J338" s="57">
        <f>COUNTIF($J$340:$J$374,"нет")</f>
        <v>3</v>
      </c>
      <c r="K338" s="132"/>
      <c r="L338" s="135"/>
      <c r="M338" s="132"/>
    </row>
    <row r="339" spans="1:14" ht="37.5" customHeight="1" x14ac:dyDescent="0.25">
      <c r="A339" s="177"/>
      <c r="B339" s="244"/>
      <c r="C339" s="19" t="s">
        <v>143</v>
      </c>
      <c r="D339" s="30">
        <f t="shared" si="211"/>
        <v>0</v>
      </c>
      <c r="E339" s="30">
        <f t="shared" si="211"/>
        <v>0</v>
      </c>
      <c r="F339" s="30">
        <f t="shared" si="211"/>
        <v>0</v>
      </c>
      <c r="G339" s="49">
        <v>0</v>
      </c>
      <c r="H339" s="279"/>
      <c r="I339" s="35" t="s">
        <v>144</v>
      </c>
      <c r="J339" s="13">
        <f>(J336+0.5*J337)/J335</f>
        <v>0.2857142857142857</v>
      </c>
      <c r="K339" s="133"/>
      <c r="L339" s="136"/>
      <c r="M339" s="133"/>
    </row>
    <row r="340" spans="1:14" ht="24.75" customHeight="1" x14ac:dyDescent="0.25">
      <c r="A340" s="153" t="s">
        <v>104</v>
      </c>
      <c r="B340" s="98" t="s">
        <v>105</v>
      </c>
      <c r="C340" s="22" t="s">
        <v>136</v>
      </c>
      <c r="D340" s="27">
        <f>SUM(D341:D344)</f>
        <v>150487.79281000001</v>
      </c>
      <c r="E340" s="27">
        <f t="shared" ref="E340" si="212">SUM(E341:E344)</f>
        <v>66894.13</v>
      </c>
      <c r="F340" s="27">
        <f t="shared" ref="F340" si="213">SUM(F341:F344)</f>
        <v>66894.13</v>
      </c>
      <c r="G340" s="46">
        <f>F340/D340</f>
        <v>0.44451532413966566</v>
      </c>
      <c r="H340" s="101" t="s">
        <v>160</v>
      </c>
      <c r="I340" s="248" t="s">
        <v>302</v>
      </c>
      <c r="J340" s="107" t="s">
        <v>275</v>
      </c>
      <c r="K340" s="114" t="s">
        <v>3</v>
      </c>
      <c r="L340" s="195" t="s">
        <v>277</v>
      </c>
      <c r="M340" s="114">
        <v>809</v>
      </c>
      <c r="N340" s="79">
        <v>3150100010</v>
      </c>
    </row>
    <row r="341" spans="1:14" ht="24.75" customHeight="1" x14ac:dyDescent="0.25">
      <c r="A341" s="154"/>
      <c r="B341" s="99"/>
      <c r="C341" s="2" t="s">
        <v>137</v>
      </c>
      <c r="D341" s="62">
        <v>150487.79281000001</v>
      </c>
      <c r="E341" s="25">
        <v>66894.13</v>
      </c>
      <c r="F341" s="25">
        <v>66894.13</v>
      </c>
      <c r="G341" s="7">
        <f>F341/D341</f>
        <v>0.44451532413966566</v>
      </c>
      <c r="H341" s="102"/>
      <c r="I341" s="249"/>
      <c r="J341" s="108"/>
      <c r="K341" s="115"/>
      <c r="L341" s="195"/>
      <c r="M341" s="115"/>
      <c r="N341" s="79">
        <v>3150100030</v>
      </c>
    </row>
    <row r="342" spans="1:14" ht="24.75" customHeight="1" x14ac:dyDescent="0.25">
      <c r="A342" s="154"/>
      <c r="B342" s="99"/>
      <c r="C342" s="2" t="s">
        <v>139</v>
      </c>
      <c r="D342" s="25">
        <v>0</v>
      </c>
      <c r="E342" s="25">
        <v>0</v>
      </c>
      <c r="F342" s="25">
        <v>0</v>
      </c>
      <c r="G342" s="7">
        <v>0</v>
      </c>
      <c r="H342" s="102"/>
      <c r="I342" s="249"/>
      <c r="J342" s="108"/>
      <c r="K342" s="115"/>
      <c r="L342" s="195"/>
      <c r="M342" s="115"/>
      <c r="N342" s="79">
        <v>3150113060</v>
      </c>
    </row>
    <row r="343" spans="1:14" ht="24.75" customHeight="1" x14ac:dyDescent="0.25">
      <c r="A343" s="154"/>
      <c r="B343" s="99"/>
      <c r="C343" s="2" t="s">
        <v>141</v>
      </c>
      <c r="D343" s="25">
        <v>0</v>
      </c>
      <c r="E343" s="25">
        <v>0</v>
      </c>
      <c r="F343" s="25">
        <v>0</v>
      </c>
      <c r="G343" s="7">
        <v>0</v>
      </c>
      <c r="H343" s="102"/>
      <c r="I343" s="249"/>
      <c r="J343" s="108"/>
      <c r="K343" s="115"/>
      <c r="L343" s="195"/>
      <c r="M343" s="115"/>
      <c r="N343" s="79">
        <v>3150120080</v>
      </c>
    </row>
    <row r="344" spans="1:14" ht="24.75" customHeight="1" x14ac:dyDescent="0.25">
      <c r="A344" s="155"/>
      <c r="B344" s="100"/>
      <c r="C344" s="2" t="s">
        <v>143</v>
      </c>
      <c r="D344" s="25">
        <v>0</v>
      </c>
      <c r="E344" s="25">
        <v>0</v>
      </c>
      <c r="F344" s="25">
        <v>0</v>
      </c>
      <c r="G344" s="7">
        <v>0</v>
      </c>
      <c r="H344" s="103"/>
      <c r="I344" s="250"/>
      <c r="J344" s="109"/>
      <c r="K344" s="116"/>
      <c r="L344" s="195"/>
      <c r="M344" s="116"/>
    </row>
    <row r="345" spans="1:14" ht="18.75" customHeight="1" x14ac:dyDescent="0.25">
      <c r="A345" s="153" t="s">
        <v>106</v>
      </c>
      <c r="B345" s="98" t="s">
        <v>107</v>
      </c>
      <c r="C345" s="22" t="s">
        <v>136</v>
      </c>
      <c r="D345" s="27">
        <f>SUM(D346:D349)</f>
        <v>22819.598000000002</v>
      </c>
      <c r="E345" s="27">
        <f t="shared" ref="E345" si="214">SUM(E346:E349)</f>
        <v>22819.598000000002</v>
      </c>
      <c r="F345" s="27">
        <f t="shared" ref="F345" si="215">SUM(F346:F349)</f>
        <v>8608.4242799999993</v>
      </c>
      <c r="G345" s="46">
        <f>F345/D345</f>
        <v>0.37723820901665306</v>
      </c>
      <c r="H345" s="101" t="s">
        <v>181</v>
      </c>
      <c r="I345" s="101" t="s">
        <v>333</v>
      </c>
      <c r="J345" s="271" t="s">
        <v>275</v>
      </c>
      <c r="K345" s="114" t="s">
        <v>182</v>
      </c>
      <c r="L345" s="195" t="s">
        <v>277</v>
      </c>
      <c r="M345" s="114">
        <v>809</v>
      </c>
      <c r="N345" s="79">
        <v>3150160470</v>
      </c>
    </row>
    <row r="346" spans="1:14" ht="18.75" customHeight="1" x14ac:dyDescent="0.25">
      <c r="A346" s="154"/>
      <c r="B346" s="99"/>
      <c r="C346" s="2" t="s">
        <v>137</v>
      </c>
      <c r="D346" s="60">
        <v>22819.598000000002</v>
      </c>
      <c r="E346" s="25">
        <v>22819.598000000002</v>
      </c>
      <c r="F346" s="60">
        <v>8608.4242799999993</v>
      </c>
      <c r="G346" s="46">
        <f t="shared" ref="G346" si="216">F346/D346</f>
        <v>0.37723820901665306</v>
      </c>
      <c r="H346" s="102"/>
      <c r="I346" s="102"/>
      <c r="J346" s="272"/>
      <c r="K346" s="115"/>
      <c r="L346" s="195"/>
      <c r="M346" s="115"/>
    </row>
    <row r="347" spans="1:14" ht="18.75" customHeight="1" x14ac:dyDescent="0.25">
      <c r="A347" s="154"/>
      <c r="B347" s="99"/>
      <c r="C347" s="2" t="s">
        <v>139</v>
      </c>
      <c r="D347" s="25">
        <v>0</v>
      </c>
      <c r="E347" s="25">
        <v>0</v>
      </c>
      <c r="F347" s="25">
        <v>0</v>
      </c>
      <c r="G347" s="46">
        <v>0</v>
      </c>
      <c r="H347" s="102"/>
      <c r="I347" s="102"/>
      <c r="J347" s="272"/>
      <c r="K347" s="115"/>
      <c r="L347" s="195"/>
      <c r="M347" s="115"/>
    </row>
    <row r="348" spans="1:14" ht="18.75" customHeight="1" x14ac:dyDescent="0.25">
      <c r="A348" s="154"/>
      <c r="B348" s="99"/>
      <c r="C348" s="2" t="s">
        <v>141</v>
      </c>
      <c r="D348" s="25">
        <v>0</v>
      </c>
      <c r="E348" s="25">
        <v>0</v>
      </c>
      <c r="F348" s="25">
        <v>0</v>
      </c>
      <c r="G348" s="46">
        <v>0</v>
      </c>
      <c r="H348" s="102"/>
      <c r="I348" s="102"/>
      <c r="J348" s="272"/>
      <c r="K348" s="115"/>
      <c r="L348" s="195"/>
      <c r="M348" s="115"/>
    </row>
    <row r="349" spans="1:14" ht="18.75" customHeight="1" x14ac:dyDescent="0.25">
      <c r="A349" s="155"/>
      <c r="B349" s="100"/>
      <c r="C349" s="2" t="s">
        <v>143</v>
      </c>
      <c r="D349" s="25">
        <v>0</v>
      </c>
      <c r="E349" s="25">
        <v>0</v>
      </c>
      <c r="F349" s="25">
        <v>0</v>
      </c>
      <c r="G349" s="46">
        <v>0</v>
      </c>
      <c r="H349" s="103"/>
      <c r="I349" s="103"/>
      <c r="J349" s="273"/>
      <c r="K349" s="116"/>
      <c r="L349" s="195"/>
      <c r="M349" s="116"/>
    </row>
    <row r="350" spans="1:14" ht="15" customHeight="1" x14ac:dyDescent="0.25">
      <c r="A350" s="153" t="s">
        <v>108</v>
      </c>
      <c r="B350" s="98" t="s">
        <v>183</v>
      </c>
      <c r="C350" s="22" t="s">
        <v>136</v>
      </c>
      <c r="D350" s="27">
        <f>SUM(D351:D354)</f>
        <v>1290.8</v>
      </c>
      <c r="E350" s="27">
        <f t="shared" ref="E350" si="217">SUM(E351:E354)</f>
        <v>304.77100000000002</v>
      </c>
      <c r="F350" s="27">
        <f t="shared" ref="F350" si="218">SUM(F351:F354)</f>
        <v>304.77100000000002</v>
      </c>
      <c r="G350" s="46">
        <f>F350/D350</f>
        <v>0.23611016423923151</v>
      </c>
      <c r="H350" s="208" t="s">
        <v>173</v>
      </c>
      <c r="I350" s="248" t="s">
        <v>300</v>
      </c>
      <c r="J350" s="107" t="s">
        <v>282</v>
      </c>
      <c r="K350" s="114" t="s">
        <v>3</v>
      </c>
      <c r="L350" s="195" t="s">
        <v>301</v>
      </c>
      <c r="M350" s="114">
        <v>809</v>
      </c>
      <c r="N350" s="79">
        <v>3150120100</v>
      </c>
    </row>
    <row r="351" spans="1:14" x14ac:dyDescent="0.25">
      <c r="A351" s="154"/>
      <c r="B351" s="99"/>
      <c r="C351" s="2" t="s">
        <v>137</v>
      </c>
      <c r="D351" s="60">
        <v>1290.8</v>
      </c>
      <c r="E351" s="25">
        <v>304.77100000000002</v>
      </c>
      <c r="F351" s="25">
        <v>304.77100000000002</v>
      </c>
      <c r="G351" s="46">
        <f t="shared" ref="G351" si="219">F351/D351</f>
        <v>0.23611016423923151</v>
      </c>
      <c r="H351" s="209"/>
      <c r="I351" s="249"/>
      <c r="J351" s="108"/>
      <c r="K351" s="115"/>
      <c r="L351" s="195"/>
      <c r="M351" s="115"/>
    </row>
    <row r="352" spans="1:14" x14ac:dyDescent="0.25">
      <c r="A352" s="154"/>
      <c r="B352" s="99"/>
      <c r="C352" s="2" t="s">
        <v>139</v>
      </c>
      <c r="D352" s="25">
        <v>0</v>
      </c>
      <c r="E352" s="25">
        <v>0</v>
      </c>
      <c r="F352" s="25">
        <v>0</v>
      </c>
      <c r="G352" s="46">
        <v>0</v>
      </c>
      <c r="H352" s="209"/>
      <c r="I352" s="249"/>
      <c r="J352" s="108"/>
      <c r="K352" s="115"/>
      <c r="L352" s="195"/>
      <c r="M352" s="115"/>
    </row>
    <row r="353" spans="1:14" x14ac:dyDescent="0.25">
      <c r="A353" s="154"/>
      <c r="B353" s="99"/>
      <c r="C353" s="2" t="s">
        <v>141</v>
      </c>
      <c r="D353" s="25">
        <v>0</v>
      </c>
      <c r="E353" s="25">
        <v>0</v>
      </c>
      <c r="F353" s="25">
        <v>0</v>
      </c>
      <c r="G353" s="46">
        <v>0</v>
      </c>
      <c r="H353" s="209"/>
      <c r="I353" s="249"/>
      <c r="J353" s="108"/>
      <c r="K353" s="115"/>
      <c r="L353" s="195"/>
      <c r="M353" s="115"/>
    </row>
    <row r="354" spans="1:14" x14ac:dyDescent="0.25">
      <c r="A354" s="155"/>
      <c r="B354" s="100"/>
      <c r="C354" s="2" t="s">
        <v>143</v>
      </c>
      <c r="D354" s="25">
        <v>0</v>
      </c>
      <c r="E354" s="25">
        <v>0</v>
      </c>
      <c r="F354" s="25">
        <v>0</v>
      </c>
      <c r="G354" s="46">
        <v>0</v>
      </c>
      <c r="H354" s="210"/>
      <c r="I354" s="250"/>
      <c r="J354" s="109"/>
      <c r="K354" s="116"/>
      <c r="L354" s="195"/>
      <c r="M354" s="116"/>
    </row>
    <row r="355" spans="1:14" ht="15" customHeight="1" x14ac:dyDescent="0.25">
      <c r="A355" s="153" t="s">
        <v>109</v>
      </c>
      <c r="B355" s="98" t="s">
        <v>110</v>
      </c>
      <c r="C355" s="22" t="s">
        <v>136</v>
      </c>
      <c r="D355" s="27">
        <f>SUM(D356:D359)</f>
        <v>15000</v>
      </c>
      <c r="E355" s="27">
        <f t="shared" ref="E355" si="220">SUM(E356:E359)</f>
        <v>0</v>
      </c>
      <c r="F355" s="27">
        <f t="shared" ref="F355" si="221">SUM(F356:F359)</f>
        <v>0</v>
      </c>
      <c r="G355" s="46">
        <f>F355/D355</f>
        <v>0</v>
      </c>
      <c r="H355" s="208" t="s">
        <v>270</v>
      </c>
      <c r="I355" s="211" t="s">
        <v>311</v>
      </c>
      <c r="J355" s="107" t="s">
        <v>282</v>
      </c>
      <c r="K355" s="114" t="s">
        <v>3</v>
      </c>
      <c r="L355" s="149" t="s">
        <v>312</v>
      </c>
      <c r="M355" s="114">
        <v>809</v>
      </c>
      <c r="N355" s="79">
        <v>3150177070</v>
      </c>
    </row>
    <row r="356" spans="1:14" x14ac:dyDescent="0.25">
      <c r="A356" s="154"/>
      <c r="B356" s="99"/>
      <c r="C356" s="2" t="s">
        <v>137</v>
      </c>
      <c r="D356" s="60">
        <v>15000</v>
      </c>
      <c r="E356" s="25">
        <v>0</v>
      </c>
      <c r="F356" s="25">
        <v>0</v>
      </c>
      <c r="G356" s="7">
        <v>0</v>
      </c>
      <c r="H356" s="209"/>
      <c r="I356" s="212"/>
      <c r="J356" s="108"/>
      <c r="K356" s="115"/>
      <c r="L356" s="150"/>
      <c r="M356" s="115"/>
    </row>
    <row r="357" spans="1:14" x14ac:dyDescent="0.25">
      <c r="A357" s="154"/>
      <c r="B357" s="99"/>
      <c r="C357" s="2" t="s">
        <v>139</v>
      </c>
      <c r="D357" s="25">
        <v>0</v>
      </c>
      <c r="E357" s="25">
        <v>0</v>
      </c>
      <c r="F357" s="25">
        <v>0</v>
      </c>
      <c r="G357" s="7">
        <v>0</v>
      </c>
      <c r="H357" s="209"/>
      <c r="I357" s="212"/>
      <c r="J357" s="108"/>
      <c r="K357" s="115"/>
      <c r="L357" s="150"/>
      <c r="M357" s="115"/>
    </row>
    <row r="358" spans="1:14" x14ac:dyDescent="0.25">
      <c r="A358" s="154"/>
      <c r="B358" s="99"/>
      <c r="C358" s="2" t="s">
        <v>141</v>
      </c>
      <c r="D358" s="25">
        <v>0</v>
      </c>
      <c r="E358" s="25">
        <v>0</v>
      </c>
      <c r="F358" s="25">
        <v>0</v>
      </c>
      <c r="G358" s="7">
        <v>0</v>
      </c>
      <c r="H358" s="209"/>
      <c r="I358" s="212"/>
      <c r="J358" s="108"/>
      <c r="K358" s="115"/>
      <c r="L358" s="150"/>
      <c r="M358" s="115"/>
    </row>
    <row r="359" spans="1:14" ht="30.75" customHeight="1" x14ac:dyDescent="0.25">
      <c r="A359" s="155"/>
      <c r="B359" s="100"/>
      <c r="C359" s="2" t="s">
        <v>143</v>
      </c>
      <c r="D359" s="25">
        <v>0</v>
      </c>
      <c r="E359" s="25">
        <v>0</v>
      </c>
      <c r="F359" s="25">
        <v>0</v>
      </c>
      <c r="G359" s="7">
        <v>0</v>
      </c>
      <c r="H359" s="210"/>
      <c r="I359" s="213"/>
      <c r="J359" s="109"/>
      <c r="K359" s="116"/>
      <c r="L359" s="151"/>
      <c r="M359" s="116"/>
    </row>
    <row r="360" spans="1:14" ht="15" customHeight="1" x14ac:dyDescent="0.25">
      <c r="A360" s="153" t="s">
        <v>111</v>
      </c>
      <c r="B360" s="98" t="s">
        <v>112</v>
      </c>
      <c r="C360" s="22" t="s">
        <v>136</v>
      </c>
      <c r="D360" s="27">
        <f>SUM(D361:D364)</f>
        <v>583.96699999999998</v>
      </c>
      <c r="E360" s="27">
        <f t="shared" ref="E360" si="222">SUM(E361:E364)</f>
        <v>201.846</v>
      </c>
      <c r="F360" s="27">
        <f t="shared" ref="F360" si="223">SUM(F361:F364)</f>
        <v>201.846</v>
      </c>
      <c r="G360" s="46">
        <f>F360/D360</f>
        <v>0.34564624370897673</v>
      </c>
      <c r="H360" s="214" t="s">
        <v>161</v>
      </c>
      <c r="I360" s="248" t="s">
        <v>308</v>
      </c>
      <c r="J360" s="107" t="s">
        <v>275</v>
      </c>
      <c r="K360" s="114" t="s">
        <v>162</v>
      </c>
      <c r="L360" s="149" t="s">
        <v>309</v>
      </c>
      <c r="M360" s="114">
        <v>809</v>
      </c>
      <c r="N360" s="79">
        <v>3150175510</v>
      </c>
    </row>
    <row r="361" spans="1:14" x14ac:dyDescent="0.25">
      <c r="A361" s="154"/>
      <c r="B361" s="99"/>
      <c r="C361" s="3" t="s">
        <v>137</v>
      </c>
      <c r="D361" s="60">
        <v>583.96699999999998</v>
      </c>
      <c r="E361" s="25">
        <v>201.846</v>
      </c>
      <c r="F361" s="25">
        <v>201.846</v>
      </c>
      <c r="G361" s="7">
        <f>E361/D361</f>
        <v>0.34564624370897673</v>
      </c>
      <c r="H361" s="215"/>
      <c r="I361" s="249"/>
      <c r="J361" s="108"/>
      <c r="K361" s="115"/>
      <c r="L361" s="150"/>
      <c r="M361" s="115"/>
    </row>
    <row r="362" spans="1:14" x14ac:dyDescent="0.25">
      <c r="A362" s="154"/>
      <c r="B362" s="99"/>
      <c r="C362" s="3" t="s">
        <v>139</v>
      </c>
      <c r="D362" s="25">
        <v>0</v>
      </c>
      <c r="E362" s="25">
        <v>0</v>
      </c>
      <c r="F362" s="25">
        <v>0</v>
      </c>
      <c r="G362" s="7">
        <v>0</v>
      </c>
      <c r="H362" s="215"/>
      <c r="I362" s="249"/>
      <c r="J362" s="108"/>
      <c r="K362" s="115"/>
      <c r="L362" s="150"/>
      <c r="M362" s="115"/>
    </row>
    <row r="363" spans="1:14" x14ac:dyDescent="0.25">
      <c r="A363" s="154"/>
      <c r="B363" s="99"/>
      <c r="C363" s="3" t="s">
        <v>141</v>
      </c>
      <c r="D363" s="25">
        <v>0</v>
      </c>
      <c r="E363" s="25">
        <v>0</v>
      </c>
      <c r="F363" s="25">
        <v>0</v>
      </c>
      <c r="G363" s="7">
        <v>0</v>
      </c>
      <c r="H363" s="215"/>
      <c r="I363" s="249"/>
      <c r="J363" s="108"/>
      <c r="K363" s="115"/>
      <c r="L363" s="150"/>
      <c r="M363" s="115"/>
    </row>
    <row r="364" spans="1:14" x14ac:dyDescent="0.25">
      <c r="A364" s="155"/>
      <c r="B364" s="100"/>
      <c r="C364" s="3" t="s">
        <v>143</v>
      </c>
      <c r="D364" s="25">
        <v>0</v>
      </c>
      <c r="E364" s="25">
        <v>0</v>
      </c>
      <c r="F364" s="25">
        <v>0</v>
      </c>
      <c r="G364" s="7">
        <v>0</v>
      </c>
      <c r="H364" s="215"/>
      <c r="I364" s="250"/>
      <c r="J364" s="109"/>
      <c r="K364" s="116"/>
      <c r="L364" s="151"/>
      <c r="M364" s="116"/>
    </row>
    <row r="365" spans="1:14" ht="15" customHeight="1" x14ac:dyDescent="0.25">
      <c r="A365" s="95" t="s">
        <v>113</v>
      </c>
      <c r="B365" s="98" t="s">
        <v>114</v>
      </c>
      <c r="C365" s="22" t="s">
        <v>136</v>
      </c>
      <c r="D365" s="27">
        <f>SUM(D366:D369)</f>
        <v>2100</v>
      </c>
      <c r="E365" s="27">
        <f t="shared" ref="E365" si="224">SUM(E366:E369)</f>
        <v>1050</v>
      </c>
      <c r="F365" s="27">
        <f t="shared" ref="F365" si="225">SUM(F366:F369)</f>
        <v>594.86668999999995</v>
      </c>
      <c r="G365" s="46">
        <f>F365/D365</f>
        <v>0.28326985238095237</v>
      </c>
      <c r="H365" s="101" t="s">
        <v>163</v>
      </c>
      <c r="I365" s="104" t="s">
        <v>331</v>
      </c>
      <c r="J365" s="107" t="s">
        <v>282</v>
      </c>
      <c r="K365" s="110" t="s">
        <v>3</v>
      </c>
      <c r="L365" s="113" t="s">
        <v>332</v>
      </c>
      <c r="M365" s="114">
        <v>809</v>
      </c>
      <c r="N365" s="79">
        <v>3150164090</v>
      </c>
    </row>
    <row r="366" spans="1:14" x14ac:dyDescent="0.25">
      <c r="A366" s="96"/>
      <c r="B366" s="99"/>
      <c r="C366" s="2" t="s">
        <v>137</v>
      </c>
      <c r="D366" s="60">
        <v>2100</v>
      </c>
      <c r="E366" s="25">
        <v>1050</v>
      </c>
      <c r="F366" s="25">
        <v>594.86668999999995</v>
      </c>
      <c r="G366" s="7">
        <f>F366/D366</f>
        <v>0.28326985238095237</v>
      </c>
      <c r="H366" s="102"/>
      <c r="I366" s="105"/>
      <c r="J366" s="108"/>
      <c r="K366" s="111"/>
      <c r="L366" s="113"/>
      <c r="M366" s="115"/>
    </row>
    <row r="367" spans="1:14" x14ac:dyDescent="0.25">
      <c r="A367" s="96"/>
      <c r="B367" s="99"/>
      <c r="C367" s="2" t="s">
        <v>139</v>
      </c>
      <c r="D367" s="25">
        <v>0</v>
      </c>
      <c r="E367" s="25">
        <v>0</v>
      </c>
      <c r="F367" s="25">
        <v>0</v>
      </c>
      <c r="G367" s="7">
        <v>0</v>
      </c>
      <c r="H367" s="102"/>
      <c r="I367" s="105"/>
      <c r="J367" s="108"/>
      <c r="K367" s="111"/>
      <c r="L367" s="113"/>
      <c r="M367" s="115"/>
    </row>
    <row r="368" spans="1:14" x14ac:dyDescent="0.25">
      <c r="A368" s="96"/>
      <c r="B368" s="99"/>
      <c r="C368" s="2" t="s">
        <v>141</v>
      </c>
      <c r="D368" s="25">
        <v>0</v>
      </c>
      <c r="E368" s="25">
        <v>0</v>
      </c>
      <c r="F368" s="25">
        <v>0</v>
      </c>
      <c r="G368" s="7">
        <v>0</v>
      </c>
      <c r="H368" s="102"/>
      <c r="I368" s="105"/>
      <c r="J368" s="108"/>
      <c r="K368" s="111"/>
      <c r="L368" s="113"/>
      <c r="M368" s="115"/>
    </row>
    <row r="369" spans="1:17" ht="27" customHeight="1" x14ac:dyDescent="0.25">
      <c r="A369" s="97"/>
      <c r="B369" s="100"/>
      <c r="C369" s="2" t="s">
        <v>143</v>
      </c>
      <c r="D369" s="25">
        <v>0</v>
      </c>
      <c r="E369" s="25">
        <v>0</v>
      </c>
      <c r="F369" s="25">
        <v>0</v>
      </c>
      <c r="G369" s="7">
        <v>0</v>
      </c>
      <c r="H369" s="103"/>
      <c r="I369" s="106"/>
      <c r="J369" s="109"/>
      <c r="K369" s="112"/>
      <c r="L369" s="113"/>
      <c r="M369" s="116"/>
    </row>
    <row r="370" spans="1:17" s="70" customFormat="1" ht="19.5" customHeight="1" x14ac:dyDescent="0.25">
      <c r="A370" s="95" t="s">
        <v>271</v>
      </c>
      <c r="B370" s="98" t="s">
        <v>272</v>
      </c>
      <c r="C370" s="22" t="s">
        <v>136</v>
      </c>
      <c r="D370" s="27">
        <f>SUM(D371:D374)</f>
        <v>46106.2</v>
      </c>
      <c r="E370" s="27">
        <f t="shared" ref="E370:F370" si="226">SUM(E371:E374)</f>
        <v>46106.2</v>
      </c>
      <c r="F370" s="27">
        <f t="shared" si="226"/>
        <v>15138.112220000001</v>
      </c>
      <c r="G370" s="46">
        <f>F370/D370</f>
        <v>0.32833137886010993</v>
      </c>
      <c r="H370" s="101" t="s">
        <v>273</v>
      </c>
      <c r="I370" s="104" t="s">
        <v>334</v>
      </c>
      <c r="J370" s="107" t="s">
        <v>275</v>
      </c>
      <c r="K370" s="110" t="s">
        <v>3</v>
      </c>
      <c r="L370" s="113" t="s">
        <v>277</v>
      </c>
      <c r="M370" s="114">
        <v>809</v>
      </c>
      <c r="N370" s="79"/>
    </row>
    <row r="371" spans="1:17" s="70" customFormat="1" ht="19.5" customHeight="1" x14ac:dyDescent="0.25">
      <c r="A371" s="96"/>
      <c r="B371" s="99"/>
      <c r="C371" s="85" t="s">
        <v>137</v>
      </c>
      <c r="D371" s="60">
        <v>46106.2</v>
      </c>
      <c r="E371" s="25">
        <v>46106.2</v>
      </c>
      <c r="F371" s="25">
        <v>15138.112220000001</v>
      </c>
      <c r="G371" s="7">
        <f>F371/D371</f>
        <v>0.32833137886010993</v>
      </c>
      <c r="H371" s="102"/>
      <c r="I371" s="105"/>
      <c r="J371" s="108"/>
      <c r="K371" s="111"/>
      <c r="L371" s="113"/>
      <c r="M371" s="115"/>
      <c r="N371" s="79"/>
    </row>
    <row r="372" spans="1:17" s="70" customFormat="1" ht="19.5" customHeight="1" x14ac:dyDescent="0.25">
      <c r="A372" s="96"/>
      <c r="B372" s="99"/>
      <c r="C372" s="85" t="s">
        <v>139</v>
      </c>
      <c r="D372" s="25">
        <v>0</v>
      </c>
      <c r="E372" s="25">
        <v>0</v>
      </c>
      <c r="F372" s="25">
        <v>0</v>
      </c>
      <c r="G372" s="7">
        <v>0</v>
      </c>
      <c r="H372" s="102"/>
      <c r="I372" s="105"/>
      <c r="J372" s="108"/>
      <c r="K372" s="111"/>
      <c r="L372" s="113"/>
      <c r="M372" s="115"/>
      <c r="N372" s="79"/>
      <c r="Q372" s="74"/>
    </row>
    <row r="373" spans="1:17" s="70" customFormat="1" ht="19.5" customHeight="1" x14ac:dyDescent="0.25">
      <c r="A373" s="96"/>
      <c r="B373" s="99"/>
      <c r="C373" s="85" t="s">
        <v>141</v>
      </c>
      <c r="D373" s="25">
        <v>0</v>
      </c>
      <c r="E373" s="25">
        <v>0</v>
      </c>
      <c r="F373" s="25">
        <v>0</v>
      </c>
      <c r="G373" s="7">
        <v>0</v>
      </c>
      <c r="H373" s="102"/>
      <c r="I373" s="105"/>
      <c r="J373" s="108"/>
      <c r="K373" s="111"/>
      <c r="L373" s="113"/>
      <c r="M373" s="115"/>
      <c r="N373" s="79"/>
    </row>
    <row r="374" spans="1:17" s="70" customFormat="1" ht="19.5" customHeight="1" x14ac:dyDescent="0.25">
      <c r="A374" s="97"/>
      <c r="B374" s="100"/>
      <c r="C374" s="85" t="s">
        <v>143</v>
      </c>
      <c r="D374" s="25">
        <v>0</v>
      </c>
      <c r="E374" s="25">
        <v>0</v>
      </c>
      <c r="F374" s="25">
        <v>0</v>
      </c>
      <c r="G374" s="7">
        <v>0</v>
      </c>
      <c r="H374" s="103"/>
      <c r="I374" s="106"/>
      <c r="J374" s="109"/>
      <c r="K374" s="112"/>
      <c r="L374" s="113"/>
      <c r="M374" s="116"/>
      <c r="N374" s="79"/>
    </row>
    <row r="375" spans="1:17" ht="27.75" customHeight="1" x14ac:dyDescent="0.25">
      <c r="A375" s="175" t="s">
        <v>115</v>
      </c>
      <c r="B375" s="160" t="s">
        <v>116</v>
      </c>
      <c r="C375" s="19" t="s">
        <v>136</v>
      </c>
      <c r="D375" s="30">
        <f>SUM(D376:D379)</f>
        <v>67497.756079999992</v>
      </c>
      <c r="E375" s="30">
        <f t="shared" ref="E375" si="227">SUM(E376:E379)</f>
        <v>28529.891730000003</v>
      </c>
      <c r="F375" s="30">
        <f t="shared" ref="F375" si="228">SUM(F376:F379)</f>
        <v>28529.891730000003</v>
      </c>
      <c r="G375" s="49">
        <f>F375/D375</f>
        <v>0.42267911389803353</v>
      </c>
      <c r="H375" s="254"/>
      <c r="I375" s="35" t="s">
        <v>179</v>
      </c>
      <c r="J375" s="12">
        <f>SUM(J376:J378)</f>
        <v>1</v>
      </c>
      <c r="K375" s="224" t="s">
        <v>4</v>
      </c>
      <c r="L375" s="220"/>
      <c r="M375" s="224">
        <v>824</v>
      </c>
    </row>
    <row r="376" spans="1:17" ht="27.75" customHeight="1" x14ac:dyDescent="0.25">
      <c r="A376" s="176"/>
      <c r="B376" s="161"/>
      <c r="C376" s="14" t="s">
        <v>137</v>
      </c>
      <c r="D376" s="30">
        <f>D381</f>
        <v>67497.756079999992</v>
      </c>
      <c r="E376" s="30">
        <f t="shared" ref="E376:F376" si="229">E381</f>
        <v>28529.891730000003</v>
      </c>
      <c r="F376" s="30">
        <f t="shared" si="229"/>
        <v>28529.891730000003</v>
      </c>
      <c r="G376" s="49">
        <f>E376/D376</f>
        <v>0.42267911389803353</v>
      </c>
      <c r="H376" s="254"/>
      <c r="I376" s="35" t="s">
        <v>138</v>
      </c>
      <c r="J376" s="12">
        <f>COUNTIF($J$380,"да")</f>
        <v>0</v>
      </c>
      <c r="K376" s="224"/>
      <c r="L376" s="220"/>
      <c r="M376" s="224"/>
    </row>
    <row r="377" spans="1:17" ht="27.75" customHeight="1" x14ac:dyDescent="0.25">
      <c r="A377" s="176"/>
      <c r="B377" s="161"/>
      <c r="C377" s="14" t="s">
        <v>139</v>
      </c>
      <c r="D377" s="30">
        <f t="shared" ref="D377:F379" si="230">D382</f>
        <v>0</v>
      </c>
      <c r="E377" s="30">
        <f t="shared" si="230"/>
        <v>0</v>
      </c>
      <c r="F377" s="30">
        <f t="shared" si="230"/>
        <v>0</v>
      </c>
      <c r="G377" s="49">
        <v>0</v>
      </c>
      <c r="H377" s="254"/>
      <c r="I377" s="35" t="s">
        <v>140</v>
      </c>
      <c r="J377" s="82">
        <f>COUNTIF($J$380,"частично")</f>
        <v>1</v>
      </c>
      <c r="K377" s="224"/>
      <c r="L377" s="220"/>
      <c r="M377" s="224"/>
    </row>
    <row r="378" spans="1:17" ht="27.75" customHeight="1" x14ac:dyDescent="0.25">
      <c r="A378" s="176"/>
      <c r="B378" s="161"/>
      <c r="C378" s="14" t="s">
        <v>141</v>
      </c>
      <c r="D378" s="30">
        <f t="shared" si="230"/>
        <v>0</v>
      </c>
      <c r="E378" s="30">
        <f t="shared" si="230"/>
        <v>0</v>
      </c>
      <c r="F378" s="30">
        <f t="shared" si="230"/>
        <v>0</v>
      </c>
      <c r="G378" s="49">
        <v>0</v>
      </c>
      <c r="H378" s="254"/>
      <c r="I378" s="35" t="s">
        <v>142</v>
      </c>
      <c r="J378" s="82">
        <f>COUNTIF($J$380,"нет")</f>
        <v>0</v>
      </c>
      <c r="K378" s="224"/>
      <c r="L378" s="220"/>
      <c r="M378" s="224"/>
    </row>
    <row r="379" spans="1:17" ht="27.75" customHeight="1" x14ac:dyDescent="0.25">
      <c r="A379" s="177"/>
      <c r="B379" s="162"/>
      <c r="C379" s="14" t="s">
        <v>143</v>
      </c>
      <c r="D379" s="30">
        <f t="shared" si="230"/>
        <v>0</v>
      </c>
      <c r="E379" s="30">
        <f t="shared" si="230"/>
        <v>0</v>
      </c>
      <c r="F379" s="30">
        <f t="shared" si="230"/>
        <v>0</v>
      </c>
      <c r="G379" s="49">
        <v>0</v>
      </c>
      <c r="H379" s="254"/>
      <c r="I379" s="35" t="s">
        <v>144</v>
      </c>
      <c r="J379" s="13">
        <f>(J376+0.5*J377)/J375</f>
        <v>0.5</v>
      </c>
      <c r="K379" s="224"/>
      <c r="L379" s="220"/>
      <c r="M379" s="224"/>
    </row>
    <row r="380" spans="1:17" ht="15" customHeight="1" x14ac:dyDescent="0.25">
      <c r="A380" s="153" t="s">
        <v>117</v>
      </c>
      <c r="B380" s="98" t="s">
        <v>118</v>
      </c>
      <c r="C380" s="22" t="s">
        <v>136</v>
      </c>
      <c r="D380" s="61">
        <f>SUM(D381:D384)</f>
        <v>67497.756079999992</v>
      </c>
      <c r="E380" s="61">
        <f t="shared" ref="E380" si="231">SUM(E381:E384)</f>
        <v>28529.891730000003</v>
      </c>
      <c r="F380" s="61">
        <f t="shared" ref="F380" si="232">SUM(F381:F384)</f>
        <v>28529.891730000003</v>
      </c>
      <c r="G380" s="63">
        <f>F380/D380</f>
        <v>0.42267911389803353</v>
      </c>
      <c r="H380" s="156" t="s">
        <v>174</v>
      </c>
      <c r="I380" s="248" t="s">
        <v>297</v>
      </c>
      <c r="J380" s="217" t="s">
        <v>275</v>
      </c>
      <c r="K380" s="152" t="s">
        <v>4</v>
      </c>
      <c r="L380" s="114" t="s">
        <v>298</v>
      </c>
      <c r="M380" s="152">
        <v>824</v>
      </c>
    </row>
    <row r="381" spans="1:17" x14ac:dyDescent="0.25">
      <c r="A381" s="154"/>
      <c r="B381" s="99"/>
      <c r="C381" s="2" t="s">
        <v>137</v>
      </c>
      <c r="D381" s="60">
        <v>67497.756079999992</v>
      </c>
      <c r="E381" s="60">
        <v>28529.891730000003</v>
      </c>
      <c r="F381" s="60">
        <v>28529.891730000003</v>
      </c>
      <c r="G381" s="64">
        <f>F381/D381</f>
        <v>0.42267911389803353</v>
      </c>
      <c r="H381" s="156"/>
      <c r="I381" s="249"/>
      <c r="J381" s="218"/>
      <c r="K381" s="152"/>
      <c r="L381" s="115"/>
      <c r="M381" s="152"/>
    </row>
    <row r="382" spans="1:17" x14ac:dyDescent="0.25">
      <c r="A382" s="154"/>
      <c r="B382" s="99"/>
      <c r="C382" s="2" t="s">
        <v>139</v>
      </c>
      <c r="D382" s="60">
        <v>0</v>
      </c>
      <c r="E382" s="60">
        <v>0</v>
      </c>
      <c r="F382" s="60">
        <v>0</v>
      </c>
      <c r="G382" s="64">
        <v>0</v>
      </c>
      <c r="H382" s="156"/>
      <c r="I382" s="249"/>
      <c r="J382" s="218"/>
      <c r="K382" s="152"/>
      <c r="L382" s="115"/>
      <c r="M382" s="152"/>
    </row>
    <row r="383" spans="1:17" x14ac:dyDescent="0.25">
      <c r="A383" s="154"/>
      <c r="B383" s="99"/>
      <c r="C383" s="2" t="s">
        <v>141</v>
      </c>
      <c r="D383" s="60">
        <v>0</v>
      </c>
      <c r="E383" s="60">
        <v>0</v>
      </c>
      <c r="F383" s="60">
        <v>0</v>
      </c>
      <c r="G383" s="64">
        <v>0</v>
      </c>
      <c r="H383" s="156"/>
      <c r="I383" s="249"/>
      <c r="J383" s="218"/>
      <c r="K383" s="152"/>
      <c r="L383" s="115"/>
      <c r="M383" s="152"/>
    </row>
    <row r="384" spans="1:17" x14ac:dyDescent="0.25">
      <c r="A384" s="155"/>
      <c r="B384" s="100"/>
      <c r="C384" s="2" t="s">
        <v>143</v>
      </c>
      <c r="D384" s="60">
        <v>0</v>
      </c>
      <c r="E384" s="60">
        <v>0</v>
      </c>
      <c r="F384" s="60">
        <v>0</v>
      </c>
      <c r="G384" s="64">
        <v>0</v>
      </c>
      <c r="H384" s="156"/>
      <c r="I384" s="250"/>
      <c r="J384" s="219"/>
      <c r="K384" s="152"/>
      <c r="L384" s="116"/>
      <c r="M384" s="152"/>
    </row>
    <row r="385" spans="1:13" ht="21" customHeight="1" x14ac:dyDescent="0.25">
      <c r="A385" s="175" t="s">
        <v>119</v>
      </c>
      <c r="B385" s="160" t="s">
        <v>120</v>
      </c>
      <c r="C385" s="19" t="s">
        <v>136</v>
      </c>
      <c r="D385" s="30">
        <f>SUM(D386:D389)</f>
        <v>37006.071000000004</v>
      </c>
      <c r="E385" s="30">
        <f t="shared" ref="E385" si="233">SUM(E386:E389)</f>
        <v>17083</v>
      </c>
      <c r="F385" s="30">
        <f t="shared" ref="F385" si="234">SUM(F386:F389)</f>
        <v>17083</v>
      </c>
      <c r="G385" s="49">
        <f>F385/D385</f>
        <v>0.46162695845230362</v>
      </c>
      <c r="H385" s="280"/>
      <c r="I385" s="35" t="s">
        <v>179</v>
      </c>
      <c r="J385" s="12">
        <f>SUM(J386:J388)</f>
        <v>1</v>
      </c>
      <c r="K385" s="224" t="s">
        <v>5</v>
      </c>
      <c r="L385" s="220"/>
      <c r="M385" s="131">
        <v>834</v>
      </c>
    </row>
    <row r="386" spans="1:13" ht="21" customHeight="1" x14ac:dyDescent="0.25">
      <c r="A386" s="176"/>
      <c r="B386" s="161"/>
      <c r="C386" s="14" t="s">
        <v>137</v>
      </c>
      <c r="D386" s="30">
        <f>D391</f>
        <v>37006.071000000004</v>
      </c>
      <c r="E386" s="30">
        <f t="shared" ref="E386:F386" si="235">E391</f>
        <v>17083</v>
      </c>
      <c r="F386" s="30">
        <f t="shared" si="235"/>
        <v>17083</v>
      </c>
      <c r="G386" s="49">
        <f>F386/D386</f>
        <v>0.46162695845230362</v>
      </c>
      <c r="H386" s="281"/>
      <c r="I386" s="35" t="s">
        <v>138</v>
      </c>
      <c r="J386" s="82">
        <f>COUNTIF($J$390,"да")</f>
        <v>0</v>
      </c>
      <c r="K386" s="224"/>
      <c r="L386" s="220"/>
      <c r="M386" s="132"/>
    </row>
    <row r="387" spans="1:13" ht="21" customHeight="1" x14ac:dyDescent="0.25">
      <c r="A387" s="176"/>
      <c r="B387" s="161"/>
      <c r="C387" s="14" t="s">
        <v>139</v>
      </c>
      <c r="D387" s="30">
        <f t="shared" ref="D387:F387" si="236">D392</f>
        <v>0</v>
      </c>
      <c r="E387" s="30">
        <f t="shared" si="236"/>
        <v>0</v>
      </c>
      <c r="F387" s="30">
        <f t="shared" si="236"/>
        <v>0</v>
      </c>
      <c r="G387" s="49">
        <v>0</v>
      </c>
      <c r="H387" s="281"/>
      <c r="I387" s="35" t="s">
        <v>140</v>
      </c>
      <c r="J387" s="82">
        <f>COUNTIF($J$390,"частично")</f>
        <v>1</v>
      </c>
      <c r="K387" s="224"/>
      <c r="L387" s="220"/>
      <c r="M387" s="132"/>
    </row>
    <row r="388" spans="1:13" ht="21" customHeight="1" x14ac:dyDescent="0.25">
      <c r="A388" s="176"/>
      <c r="B388" s="161"/>
      <c r="C388" s="14" t="s">
        <v>141</v>
      </c>
      <c r="D388" s="30">
        <f t="shared" ref="D388:F388" si="237">D393</f>
        <v>0</v>
      </c>
      <c r="E388" s="30">
        <f t="shared" si="237"/>
        <v>0</v>
      </c>
      <c r="F388" s="30">
        <f t="shared" si="237"/>
        <v>0</v>
      </c>
      <c r="G388" s="49">
        <v>0</v>
      </c>
      <c r="H388" s="281"/>
      <c r="I388" s="35" t="s">
        <v>142</v>
      </c>
      <c r="J388" s="82">
        <f>COUNTIF($J$390,"нет")</f>
        <v>0</v>
      </c>
      <c r="K388" s="224"/>
      <c r="L388" s="220"/>
      <c r="M388" s="132"/>
    </row>
    <row r="389" spans="1:13" ht="21" customHeight="1" x14ac:dyDescent="0.25">
      <c r="A389" s="177"/>
      <c r="B389" s="162"/>
      <c r="C389" s="14" t="s">
        <v>143</v>
      </c>
      <c r="D389" s="30">
        <f t="shared" ref="D389:F389" si="238">D394</f>
        <v>0</v>
      </c>
      <c r="E389" s="30">
        <f t="shared" si="238"/>
        <v>0</v>
      </c>
      <c r="F389" s="30">
        <f t="shared" si="238"/>
        <v>0</v>
      </c>
      <c r="G389" s="49">
        <v>0</v>
      </c>
      <c r="H389" s="282"/>
      <c r="I389" s="35" t="s">
        <v>144</v>
      </c>
      <c r="J389" s="13">
        <f>(J386+0.5*J387)/J385</f>
        <v>0.5</v>
      </c>
      <c r="K389" s="224"/>
      <c r="L389" s="220"/>
      <c r="M389" s="133"/>
    </row>
    <row r="390" spans="1:13" ht="15" customHeight="1" x14ac:dyDescent="0.25">
      <c r="A390" s="153" t="s">
        <v>121</v>
      </c>
      <c r="B390" s="98" t="s">
        <v>122</v>
      </c>
      <c r="C390" s="22" t="s">
        <v>136</v>
      </c>
      <c r="D390" s="27">
        <f>SUM(D391:D394)</f>
        <v>37006.071000000004</v>
      </c>
      <c r="E390" s="27">
        <f t="shared" ref="E390:F390" si="239">SUM(E391:E394)</f>
        <v>17083</v>
      </c>
      <c r="F390" s="27">
        <f t="shared" si="239"/>
        <v>17083</v>
      </c>
      <c r="G390" s="46">
        <f>F390/D390</f>
        <v>0.46162695845230362</v>
      </c>
      <c r="H390" s="208" t="s">
        <v>164</v>
      </c>
      <c r="I390" s="248" t="s">
        <v>296</v>
      </c>
      <c r="J390" s="149" t="s">
        <v>275</v>
      </c>
      <c r="K390" s="152" t="s">
        <v>5</v>
      </c>
      <c r="L390" s="195" t="s">
        <v>287</v>
      </c>
      <c r="M390" s="114">
        <v>834</v>
      </c>
    </row>
    <row r="391" spans="1:13" x14ac:dyDescent="0.25">
      <c r="A391" s="154"/>
      <c r="B391" s="99"/>
      <c r="C391" s="2" t="s">
        <v>137</v>
      </c>
      <c r="D391" s="60">
        <v>37006.071000000004</v>
      </c>
      <c r="E391" s="60">
        <v>17083</v>
      </c>
      <c r="F391" s="60">
        <v>17083</v>
      </c>
      <c r="G391" s="7">
        <f>F391/D391</f>
        <v>0.46162695845230362</v>
      </c>
      <c r="H391" s="209"/>
      <c r="I391" s="249"/>
      <c r="J391" s="150"/>
      <c r="K391" s="152"/>
      <c r="L391" s="195"/>
      <c r="M391" s="115"/>
    </row>
    <row r="392" spans="1:13" x14ac:dyDescent="0.25">
      <c r="A392" s="154"/>
      <c r="B392" s="99"/>
      <c r="C392" s="2" t="s">
        <v>139</v>
      </c>
      <c r="D392" s="25">
        <v>0</v>
      </c>
      <c r="E392" s="25">
        <v>0</v>
      </c>
      <c r="F392" s="25">
        <v>0</v>
      </c>
      <c r="G392" s="7">
        <v>0</v>
      </c>
      <c r="H392" s="209"/>
      <c r="I392" s="249"/>
      <c r="J392" s="150"/>
      <c r="K392" s="152"/>
      <c r="L392" s="195"/>
      <c r="M392" s="115"/>
    </row>
    <row r="393" spans="1:13" x14ac:dyDescent="0.25">
      <c r="A393" s="154"/>
      <c r="B393" s="99"/>
      <c r="C393" s="2" t="s">
        <v>141</v>
      </c>
      <c r="D393" s="25">
        <v>0</v>
      </c>
      <c r="E393" s="25">
        <v>0</v>
      </c>
      <c r="F393" s="25">
        <v>0</v>
      </c>
      <c r="G393" s="7">
        <v>0</v>
      </c>
      <c r="H393" s="209"/>
      <c r="I393" s="249"/>
      <c r="J393" s="150"/>
      <c r="K393" s="152"/>
      <c r="L393" s="195"/>
      <c r="M393" s="115"/>
    </row>
    <row r="394" spans="1:13" x14ac:dyDescent="0.25">
      <c r="A394" s="155"/>
      <c r="B394" s="100"/>
      <c r="C394" s="2" t="s">
        <v>143</v>
      </c>
      <c r="D394" s="25">
        <v>0</v>
      </c>
      <c r="E394" s="25">
        <v>0</v>
      </c>
      <c r="F394" s="25">
        <v>0</v>
      </c>
      <c r="G394" s="7">
        <v>0</v>
      </c>
      <c r="H394" s="210"/>
      <c r="I394" s="250"/>
      <c r="J394" s="151"/>
      <c r="K394" s="152"/>
      <c r="L394" s="195"/>
      <c r="M394" s="116"/>
    </row>
  </sheetData>
  <autoFilter ref="A3:M394">
    <filterColumn colId="2" showButton="0"/>
    <filterColumn colId="3" showButton="0"/>
    <filterColumn colId="4" showButton="0"/>
    <filterColumn colId="7" showButton="0"/>
    <filterColumn colId="8" showButton="0"/>
  </autoFilter>
  <mergeCells count="573">
    <mergeCell ref="A325:A329"/>
    <mergeCell ref="B325:B329"/>
    <mergeCell ref="H325:H329"/>
    <mergeCell ref="I325:I329"/>
    <mergeCell ref="J325:J329"/>
    <mergeCell ref="K325:K329"/>
    <mergeCell ref="L325:L329"/>
    <mergeCell ref="M325:M329"/>
    <mergeCell ref="B285:B289"/>
    <mergeCell ref="A285:A289"/>
    <mergeCell ref="H285:H289"/>
    <mergeCell ref="H320:H324"/>
    <mergeCell ref="K320:K324"/>
    <mergeCell ref="L320:L324"/>
    <mergeCell ref="M320:M324"/>
    <mergeCell ref="H315:H319"/>
    <mergeCell ref="I315:I319"/>
    <mergeCell ref="J315:J319"/>
    <mergeCell ref="K315:K319"/>
    <mergeCell ref="L315:L319"/>
    <mergeCell ref="M315:M319"/>
    <mergeCell ref="H310:H314"/>
    <mergeCell ref="I310:I314"/>
    <mergeCell ref="J310:J314"/>
    <mergeCell ref="J170:J174"/>
    <mergeCell ref="K170:K174"/>
    <mergeCell ref="L170:L174"/>
    <mergeCell ref="M170:M174"/>
    <mergeCell ref="H230:H234"/>
    <mergeCell ref="I230:I234"/>
    <mergeCell ref="J230:J234"/>
    <mergeCell ref="K230:K234"/>
    <mergeCell ref="L230:L234"/>
    <mergeCell ref="M230:M234"/>
    <mergeCell ref="H225:H229"/>
    <mergeCell ref="I225:I229"/>
    <mergeCell ref="J225:J229"/>
    <mergeCell ref="K225:K229"/>
    <mergeCell ref="L225:L229"/>
    <mergeCell ref="M225:M229"/>
    <mergeCell ref="H220:H224"/>
    <mergeCell ref="I220:I224"/>
    <mergeCell ref="J220:J224"/>
    <mergeCell ref="K220:K224"/>
    <mergeCell ref="L220:L224"/>
    <mergeCell ref="M220:M224"/>
    <mergeCell ref="H215:H219"/>
    <mergeCell ref="I215:I219"/>
    <mergeCell ref="H365:H369"/>
    <mergeCell ref="I365:I369"/>
    <mergeCell ref="J365:J369"/>
    <mergeCell ref="K365:K369"/>
    <mergeCell ref="L365:L369"/>
    <mergeCell ref="M365:M369"/>
    <mergeCell ref="H375:H379"/>
    <mergeCell ref="K375:K379"/>
    <mergeCell ref="L375:L379"/>
    <mergeCell ref="M375:M379"/>
    <mergeCell ref="H380:H384"/>
    <mergeCell ref="I380:I384"/>
    <mergeCell ref="J380:J384"/>
    <mergeCell ref="K380:K384"/>
    <mergeCell ref="L380:L384"/>
    <mergeCell ref="M380:M384"/>
    <mergeCell ref="H390:H394"/>
    <mergeCell ref="I390:I394"/>
    <mergeCell ref="J390:J394"/>
    <mergeCell ref="K390:K394"/>
    <mergeCell ref="L390:L394"/>
    <mergeCell ref="M390:M394"/>
    <mergeCell ref="H385:H389"/>
    <mergeCell ref="K385:K389"/>
    <mergeCell ref="L385:L389"/>
    <mergeCell ref="M385:M389"/>
    <mergeCell ref="H360:H364"/>
    <mergeCell ref="I360:I364"/>
    <mergeCell ref="J360:J364"/>
    <mergeCell ref="K360:K364"/>
    <mergeCell ref="L360:L364"/>
    <mergeCell ref="M360:M364"/>
    <mergeCell ref="H355:H359"/>
    <mergeCell ref="I355:I359"/>
    <mergeCell ref="J355:J359"/>
    <mergeCell ref="K355:K359"/>
    <mergeCell ref="L355:L359"/>
    <mergeCell ref="M355:M359"/>
    <mergeCell ref="H350:H354"/>
    <mergeCell ref="I350:I354"/>
    <mergeCell ref="J350:J354"/>
    <mergeCell ref="K350:K354"/>
    <mergeCell ref="L350:L354"/>
    <mergeCell ref="M350:M354"/>
    <mergeCell ref="H345:H349"/>
    <mergeCell ref="I345:I349"/>
    <mergeCell ref="J345:J349"/>
    <mergeCell ref="K345:K349"/>
    <mergeCell ref="L345:L349"/>
    <mergeCell ref="M345:M349"/>
    <mergeCell ref="H340:H344"/>
    <mergeCell ref="I340:I344"/>
    <mergeCell ref="J340:J344"/>
    <mergeCell ref="K340:K344"/>
    <mergeCell ref="L340:L344"/>
    <mergeCell ref="M340:M344"/>
    <mergeCell ref="H330:H334"/>
    <mergeCell ref="K330:K334"/>
    <mergeCell ref="L330:L334"/>
    <mergeCell ref="M330:M334"/>
    <mergeCell ref="H335:H339"/>
    <mergeCell ref="K335:K339"/>
    <mergeCell ref="L335:L339"/>
    <mergeCell ref="M335:M339"/>
    <mergeCell ref="M295:M299"/>
    <mergeCell ref="K310:K314"/>
    <mergeCell ref="L305:L309"/>
    <mergeCell ref="M310:M314"/>
    <mergeCell ref="H305:H309"/>
    <mergeCell ref="I305:I309"/>
    <mergeCell ref="J305:J309"/>
    <mergeCell ref="K305:K309"/>
    <mergeCell ref="M305:M309"/>
    <mergeCell ref="L310:L314"/>
    <mergeCell ref="H280:H284"/>
    <mergeCell ref="K280:K284"/>
    <mergeCell ref="L280:L284"/>
    <mergeCell ref="M280:M284"/>
    <mergeCell ref="I285:I289"/>
    <mergeCell ref="J285:J289"/>
    <mergeCell ref="K285:K289"/>
    <mergeCell ref="L285:L289"/>
    <mergeCell ref="M285:M289"/>
    <mergeCell ref="H275:H279"/>
    <mergeCell ref="I275:I279"/>
    <mergeCell ref="J275:J279"/>
    <mergeCell ref="K275:K279"/>
    <mergeCell ref="L270:L274"/>
    <mergeCell ref="M275:M279"/>
    <mergeCell ref="H265:H269"/>
    <mergeCell ref="K265:K269"/>
    <mergeCell ref="L265:L269"/>
    <mergeCell ref="M265:M269"/>
    <mergeCell ref="H270:H274"/>
    <mergeCell ref="I270:I274"/>
    <mergeCell ref="J270:J274"/>
    <mergeCell ref="K270:K274"/>
    <mergeCell ref="M270:M274"/>
    <mergeCell ref="L275:L279"/>
    <mergeCell ref="H245:H249"/>
    <mergeCell ref="K245:K249"/>
    <mergeCell ref="L245:L249"/>
    <mergeCell ref="M245:M249"/>
    <mergeCell ref="H250:H254"/>
    <mergeCell ref="K250:K254"/>
    <mergeCell ref="L250:L254"/>
    <mergeCell ref="M250:M254"/>
    <mergeCell ref="H260:H264"/>
    <mergeCell ref="I260:I264"/>
    <mergeCell ref="J260:J264"/>
    <mergeCell ref="K260:K264"/>
    <mergeCell ref="L260:L264"/>
    <mergeCell ref="M260:M264"/>
    <mergeCell ref="H255:H259"/>
    <mergeCell ref="I255:I259"/>
    <mergeCell ref="J255:J259"/>
    <mergeCell ref="K255:K259"/>
    <mergeCell ref="L255:L259"/>
    <mergeCell ref="M255:M259"/>
    <mergeCell ref="H235:H239"/>
    <mergeCell ref="K235:K239"/>
    <mergeCell ref="L235:L239"/>
    <mergeCell ref="M235:M239"/>
    <mergeCell ref="H240:H244"/>
    <mergeCell ref="I240:I244"/>
    <mergeCell ref="J240:J244"/>
    <mergeCell ref="K240:K244"/>
    <mergeCell ref="L240:L244"/>
    <mergeCell ref="M240:M244"/>
    <mergeCell ref="J215:J219"/>
    <mergeCell ref="K215:K219"/>
    <mergeCell ref="L215:L219"/>
    <mergeCell ref="M215:M219"/>
    <mergeCell ref="H210:H214"/>
    <mergeCell ref="K210:K214"/>
    <mergeCell ref="L210:L214"/>
    <mergeCell ref="M210:M214"/>
    <mergeCell ref="H205:H209"/>
    <mergeCell ref="I205:I209"/>
    <mergeCell ref="J205:J209"/>
    <mergeCell ref="K205:K209"/>
    <mergeCell ref="L205:L209"/>
    <mergeCell ref="M205:M209"/>
    <mergeCell ref="H195:H199"/>
    <mergeCell ref="K195:K199"/>
    <mergeCell ref="L195:L199"/>
    <mergeCell ref="M195:M199"/>
    <mergeCell ref="H200:H204"/>
    <mergeCell ref="I200:I204"/>
    <mergeCell ref="J200:J204"/>
    <mergeCell ref="K200:K204"/>
    <mergeCell ref="L200:L204"/>
    <mergeCell ref="M200:M204"/>
    <mergeCell ref="H165:H169"/>
    <mergeCell ref="I165:I169"/>
    <mergeCell ref="J165:J169"/>
    <mergeCell ref="K165:K169"/>
    <mergeCell ref="L165:L169"/>
    <mergeCell ref="M165:M169"/>
    <mergeCell ref="H190:H194"/>
    <mergeCell ref="I190:I194"/>
    <mergeCell ref="J190:J194"/>
    <mergeCell ref="K190:K194"/>
    <mergeCell ref="L190:L194"/>
    <mergeCell ref="M190:M194"/>
    <mergeCell ref="H180:H184"/>
    <mergeCell ref="K180:K184"/>
    <mergeCell ref="L180:L184"/>
    <mergeCell ref="M180:M184"/>
    <mergeCell ref="H185:H189"/>
    <mergeCell ref="I185:I189"/>
    <mergeCell ref="J185:J189"/>
    <mergeCell ref="K185:K189"/>
    <mergeCell ref="L185:L189"/>
    <mergeCell ref="M185:M189"/>
    <mergeCell ref="H170:H174"/>
    <mergeCell ref="I170:I174"/>
    <mergeCell ref="H155:H159"/>
    <mergeCell ref="I155:I159"/>
    <mergeCell ref="J155:J159"/>
    <mergeCell ref="K155:K159"/>
    <mergeCell ref="L155:L159"/>
    <mergeCell ref="M155:M159"/>
    <mergeCell ref="H160:H164"/>
    <mergeCell ref="I160:I164"/>
    <mergeCell ref="J160:J164"/>
    <mergeCell ref="K160:K164"/>
    <mergeCell ref="L160:L164"/>
    <mergeCell ref="M160:M164"/>
    <mergeCell ref="H145:H149"/>
    <mergeCell ref="I145:I149"/>
    <mergeCell ref="J145:J149"/>
    <mergeCell ref="K145:K149"/>
    <mergeCell ref="L145:L149"/>
    <mergeCell ref="M145:M149"/>
    <mergeCell ref="H140:H144"/>
    <mergeCell ref="H150:H154"/>
    <mergeCell ref="K150:K154"/>
    <mergeCell ref="L150:L154"/>
    <mergeCell ref="M150:M154"/>
    <mergeCell ref="M135:M139"/>
    <mergeCell ref="H130:H134"/>
    <mergeCell ref="I130:I134"/>
    <mergeCell ref="J130:J134"/>
    <mergeCell ref="K130:K134"/>
    <mergeCell ref="L130:L134"/>
    <mergeCell ref="M130:M134"/>
    <mergeCell ref="K140:K144"/>
    <mergeCell ref="L140:L144"/>
    <mergeCell ref="M140:M144"/>
    <mergeCell ref="B255:B259"/>
    <mergeCell ref="L120:L124"/>
    <mergeCell ref="M120:M124"/>
    <mergeCell ref="H110:H114"/>
    <mergeCell ref="K110:K114"/>
    <mergeCell ref="L110:L114"/>
    <mergeCell ref="M110:M114"/>
    <mergeCell ref="H115:H119"/>
    <mergeCell ref="K115:K119"/>
    <mergeCell ref="L115:L119"/>
    <mergeCell ref="M115:M119"/>
    <mergeCell ref="H120:H124"/>
    <mergeCell ref="I120:I124"/>
    <mergeCell ref="J120:J124"/>
    <mergeCell ref="K120:K124"/>
    <mergeCell ref="H125:H129"/>
    <mergeCell ref="I125:I129"/>
    <mergeCell ref="J125:J129"/>
    <mergeCell ref="K125:K129"/>
    <mergeCell ref="L125:L129"/>
    <mergeCell ref="M125:M129"/>
    <mergeCell ref="H135:H139"/>
    <mergeCell ref="I135:I139"/>
    <mergeCell ref="J135:J139"/>
    <mergeCell ref="B245:B249"/>
    <mergeCell ref="B275:B279"/>
    <mergeCell ref="B375:B379"/>
    <mergeCell ref="B380:B384"/>
    <mergeCell ref="B320:B324"/>
    <mergeCell ref="B295:B299"/>
    <mergeCell ref="B385:B389"/>
    <mergeCell ref="B390:B394"/>
    <mergeCell ref="H15:H19"/>
    <mergeCell ref="H20:H24"/>
    <mergeCell ref="H25:H29"/>
    <mergeCell ref="H70:H74"/>
    <mergeCell ref="H80:H84"/>
    <mergeCell ref="B360:B364"/>
    <mergeCell ref="B365:B369"/>
    <mergeCell ref="B330:B334"/>
    <mergeCell ref="B335:B339"/>
    <mergeCell ref="B340:B344"/>
    <mergeCell ref="B345:B349"/>
    <mergeCell ref="B350:B354"/>
    <mergeCell ref="B355:B359"/>
    <mergeCell ref="B300:B304"/>
    <mergeCell ref="B305:B309"/>
    <mergeCell ref="B310:B314"/>
    <mergeCell ref="B205:B209"/>
    <mergeCell ref="B210:B214"/>
    <mergeCell ref="B150:B154"/>
    <mergeCell ref="B155:B159"/>
    <mergeCell ref="B200:B204"/>
    <mergeCell ref="B140:B144"/>
    <mergeCell ref="B145:B149"/>
    <mergeCell ref="B280:B284"/>
    <mergeCell ref="B250:B254"/>
    <mergeCell ref="B215:B219"/>
    <mergeCell ref="B220:B224"/>
    <mergeCell ref="B165:B169"/>
    <mergeCell ref="B170:B174"/>
    <mergeCell ref="B180:B184"/>
    <mergeCell ref="B185:B189"/>
    <mergeCell ref="B190:B194"/>
    <mergeCell ref="B195:B199"/>
    <mergeCell ref="B260:B264"/>
    <mergeCell ref="B265:B269"/>
    <mergeCell ref="B270:B274"/>
    <mergeCell ref="B225:B229"/>
    <mergeCell ref="B230:B234"/>
    <mergeCell ref="B235:B239"/>
    <mergeCell ref="B240:B244"/>
    <mergeCell ref="B80:B84"/>
    <mergeCell ref="I80:I84"/>
    <mergeCell ref="J80:J84"/>
    <mergeCell ref="K80:K84"/>
    <mergeCell ref="L80:L84"/>
    <mergeCell ref="M80:M84"/>
    <mergeCell ref="K100:K104"/>
    <mergeCell ref="L100:L104"/>
    <mergeCell ref="M100:M104"/>
    <mergeCell ref="H95:H99"/>
    <mergeCell ref="B85:B89"/>
    <mergeCell ref="H85:H89"/>
    <mergeCell ref="K85:K89"/>
    <mergeCell ref="L85:L89"/>
    <mergeCell ref="M85:M89"/>
    <mergeCell ref="B90:B94"/>
    <mergeCell ref="H90:H94"/>
    <mergeCell ref="I90:I94"/>
    <mergeCell ref="B95:B99"/>
    <mergeCell ref="B100:B104"/>
    <mergeCell ref="L55:L59"/>
    <mergeCell ref="M55:M59"/>
    <mergeCell ref="K60:K64"/>
    <mergeCell ref="L60:L64"/>
    <mergeCell ref="M60:M64"/>
    <mergeCell ref="H105:H109"/>
    <mergeCell ref="I105:I109"/>
    <mergeCell ref="J105:J109"/>
    <mergeCell ref="K105:K109"/>
    <mergeCell ref="L105:L109"/>
    <mergeCell ref="M105:M109"/>
    <mergeCell ref="K95:K99"/>
    <mergeCell ref="L95:L99"/>
    <mergeCell ref="M95:M99"/>
    <mergeCell ref="H100:H104"/>
    <mergeCell ref="I100:I104"/>
    <mergeCell ref="J100:J104"/>
    <mergeCell ref="L65:L69"/>
    <mergeCell ref="M65:M69"/>
    <mergeCell ref="L70:L74"/>
    <mergeCell ref="M70:M74"/>
    <mergeCell ref="L75:L79"/>
    <mergeCell ref="M75:M79"/>
    <mergeCell ref="J65:J69"/>
    <mergeCell ref="B55:B59"/>
    <mergeCell ref="B60:B64"/>
    <mergeCell ref="B65:B69"/>
    <mergeCell ref="B70:B74"/>
    <mergeCell ref="B75:B79"/>
    <mergeCell ref="K70:K74"/>
    <mergeCell ref="H55:H59"/>
    <mergeCell ref="I55:I59"/>
    <mergeCell ref="J55:J59"/>
    <mergeCell ref="K55:K59"/>
    <mergeCell ref="H60:H64"/>
    <mergeCell ref="J75:J79"/>
    <mergeCell ref="K75:K79"/>
    <mergeCell ref="H75:H79"/>
    <mergeCell ref="I75:I79"/>
    <mergeCell ref="H65:H69"/>
    <mergeCell ref="I65:I69"/>
    <mergeCell ref="K65:K69"/>
    <mergeCell ref="K45:K49"/>
    <mergeCell ref="L45:L49"/>
    <mergeCell ref="M45:M49"/>
    <mergeCell ref="H50:H54"/>
    <mergeCell ref="I50:I54"/>
    <mergeCell ref="J50:J54"/>
    <mergeCell ref="B40:B44"/>
    <mergeCell ref="B45:B49"/>
    <mergeCell ref="B50:B54"/>
    <mergeCell ref="H40:H44"/>
    <mergeCell ref="I40:I44"/>
    <mergeCell ref="J40:J44"/>
    <mergeCell ref="K40:K44"/>
    <mergeCell ref="L40:L44"/>
    <mergeCell ref="M40:M44"/>
    <mergeCell ref="K50:K54"/>
    <mergeCell ref="L50:L54"/>
    <mergeCell ref="M50:M54"/>
    <mergeCell ref="H45:H49"/>
    <mergeCell ref="I45:I49"/>
    <mergeCell ref="J45:J49"/>
    <mergeCell ref="L30:L34"/>
    <mergeCell ref="M30:M34"/>
    <mergeCell ref="K15:K19"/>
    <mergeCell ref="L15:L19"/>
    <mergeCell ref="K35:K39"/>
    <mergeCell ref="L35:L39"/>
    <mergeCell ref="M35:M39"/>
    <mergeCell ref="H35:H39"/>
    <mergeCell ref="M15:M19"/>
    <mergeCell ref="K20:K24"/>
    <mergeCell ref="L20:L24"/>
    <mergeCell ref="M20:M24"/>
    <mergeCell ref="K25:K29"/>
    <mergeCell ref="L25:L29"/>
    <mergeCell ref="M25:M29"/>
    <mergeCell ref="L3:L4"/>
    <mergeCell ref="M3:M4"/>
    <mergeCell ref="H5:H9"/>
    <mergeCell ref="K5:K9"/>
    <mergeCell ref="L5:L9"/>
    <mergeCell ref="M5:M9"/>
    <mergeCell ref="A385:A389"/>
    <mergeCell ref="A235:A239"/>
    <mergeCell ref="A240:A244"/>
    <mergeCell ref="A220:A224"/>
    <mergeCell ref="A225:A229"/>
    <mergeCell ref="A230:A234"/>
    <mergeCell ref="A320:A324"/>
    <mergeCell ref="A295:A299"/>
    <mergeCell ref="A300:A304"/>
    <mergeCell ref="A305:A309"/>
    <mergeCell ref="A280:A284"/>
    <mergeCell ref="A270:A274"/>
    <mergeCell ref="A275:A279"/>
    <mergeCell ref="A100:A104"/>
    <mergeCell ref="A105:A109"/>
    <mergeCell ref="L10:L14"/>
    <mergeCell ref="M10:M14"/>
    <mergeCell ref="H30:H34"/>
    <mergeCell ref="A390:A394"/>
    <mergeCell ref="C3:F3"/>
    <mergeCell ref="G3:G4"/>
    <mergeCell ref="B5:B9"/>
    <mergeCell ref="B10:B14"/>
    <mergeCell ref="A375:A379"/>
    <mergeCell ref="A380:A384"/>
    <mergeCell ref="A365:A369"/>
    <mergeCell ref="A360:A364"/>
    <mergeCell ref="A345:A349"/>
    <mergeCell ref="A350:A354"/>
    <mergeCell ref="A355:A359"/>
    <mergeCell ref="A330:A334"/>
    <mergeCell ref="A335:A339"/>
    <mergeCell ref="A340:A344"/>
    <mergeCell ref="A310:A314"/>
    <mergeCell ref="A315:A319"/>
    <mergeCell ref="A255:A259"/>
    <mergeCell ref="A260:A264"/>
    <mergeCell ref="A265:A269"/>
    <mergeCell ref="A245:A249"/>
    <mergeCell ref="A250:A254"/>
    <mergeCell ref="B35:B39"/>
    <mergeCell ref="B30:B34"/>
    <mergeCell ref="A215:A219"/>
    <mergeCell ref="A195:A199"/>
    <mergeCell ref="A200:A204"/>
    <mergeCell ref="A205:A209"/>
    <mergeCell ref="A170:A174"/>
    <mergeCell ref="A75:A79"/>
    <mergeCell ref="A80:A84"/>
    <mergeCell ref="A150:A154"/>
    <mergeCell ref="A130:A134"/>
    <mergeCell ref="A110:A114"/>
    <mergeCell ref="A115:A119"/>
    <mergeCell ref="A180:A184"/>
    <mergeCell ref="A185:A189"/>
    <mergeCell ref="A95:A99"/>
    <mergeCell ref="A190:A194"/>
    <mergeCell ref="A210:A214"/>
    <mergeCell ref="A85:A89"/>
    <mergeCell ref="A90:A94"/>
    <mergeCell ref="A135:A139"/>
    <mergeCell ref="A140:A144"/>
    <mergeCell ref="A120:A124"/>
    <mergeCell ref="A125:A129"/>
    <mergeCell ref="A165:A169"/>
    <mergeCell ref="A160:A164"/>
    <mergeCell ref="A35:A39"/>
    <mergeCell ref="A40:A44"/>
    <mergeCell ref="A15:A19"/>
    <mergeCell ref="A20:A24"/>
    <mergeCell ref="A25:A29"/>
    <mergeCell ref="A70:A74"/>
    <mergeCell ref="A60:A64"/>
    <mergeCell ref="A65:A69"/>
    <mergeCell ref="A45:A49"/>
    <mergeCell ref="A50:A54"/>
    <mergeCell ref="A55:A59"/>
    <mergeCell ref="A3:A4"/>
    <mergeCell ref="A5:A9"/>
    <mergeCell ref="A10:A14"/>
    <mergeCell ref="C1:K1"/>
    <mergeCell ref="B3:B4"/>
    <mergeCell ref="A30:A34"/>
    <mergeCell ref="H10:H14"/>
    <mergeCell ref="K10:K14"/>
    <mergeCell ref="B15:B19"/>
    <mergeCell ref="B20:B24"/>
    <mergeCell ref="B25:B29"/>
    <mergeCell ref="H3:J3"/>
    <mergeCell ref="K3:K4"/>
    <mergeCell ref="K30:K34"/>
    <mergeCell ref="B105:B109"/>
    <mergeCell ref="J90:J94"/>
    <mergeCell ref="K90:K94"/>
    <mergeCell ref="L90:L94"/>
    <mergeCell ref="M90:M94"/>
    <mergeCell ref="A175:A179"/>
    <mergeCell ref="B175:B179"/>
    <mergeCell ref="H175:H179"/>
    <mergeCell ref="I175:I179"/>
    <mergeCell ref="J175:J179"/>
    <mergeCell ref="K175:K179"/>
    <mergeCell ref="L175:L179"/>
    <mergeCell ref="M175:M179"/>
    <mergeCell ref="A155:A159"/>
    <mergeCell ref="A145:A149"/>
    <mergeCell ref="B115:B119"/>
    <mergeCell ref="B120:B124"/>
    <mergeCell ref="B125:B129"/>
    <mergeCell ref="B130:B134"/>
    <mergeCell ref="B135:B139"/>
    <mergeCell ref="B110:B114"/>
    <mergeCell ref="B160:B164"/>
    <mergeCell ref="K135:K139"/>
    <mergeCell ref="L135:L139"/>
    <mergeCell ref="A370:A374"/>
    <mergeCell ref="B370:B374"/>
    <mergeCell ref="H370:H374"/>
    <mergeCell ref="I370:I374"/>
    <mergeCell ref="J370:J374"/>
    <mergeCell ref="K370:K374"/>
    <mergeCell ref="L370:L374"/>
    <mergeCell ref="M370:M374"/>
    <mergeCell ref="A290:A294"/>
    <mergeCell ref="B290:B294"/>
    <mergeCell ref="H290:H294"/>
    <mergeCell ref="I290:I294"/>
    <mergeCell ref="J290:J294"/>
    <mergeCell ref="K290:K294"/>
    <mergeCell ref="L290:L294"/>
    <mergeCell ref="M290:M294"/>
    <mergeCell ref="B315:B319"/>
    <mergeCell ref="H300:H304"/>
    <mergeCell ref="K300:K304"/>
    <mergeCell ref="L300:L304"/>
    <mergeCell ref="M300:M304"/>
    <mergeCell ref="H295:H299"/>
    <mergeCell ref="K295:K299"/>
    <mergeCell ref="L295:L299"/>
  </mergeCell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План реализации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Максимов А.П.</dc:creator>
  <cp:lastModifiedBy>Пашинцева В.С.</cp:lastModifiedBy>
  <dcterms:created xsi:type="dcterms:W3CDTF">2022-06-30T08:00:48Z</dcterms:created>
  <dcterms:modified xsi:type="dcterms:W3CDTF">2024-08-16T12:40:38Z</dcterms:modified>
</cp:coreProperties>
</file>