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shintseva\Desktop\ГП\ОТЧЕТЫ по ГП\2023\+ ГП Экономический потенциал\"/>
    </mc:Choice>
  </mc:AlternateContent>
  <bookViews>
    <workbookView xWindow="-120" yWindow="-120" windowWidth="15480" windowHeight="8460"/>
  </bookViews>
  <sheets>
    <sheet name="отчет План реализации" sheetId="1" r:id="rId1"/>
  </sheets>
  <definedNames>
    <definedName name="_xlnm._FilterDatabase" localSheetId="0" hidden="1">'отчет План реализации'!$A$3:$M$409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N7" i="1"/>
  <c r="N6" i="1"/>
  <c r="J343" i="1" l="1"/>
  <c r="J342" i="1"/>
  <c r="J341" i="1"/>
  <c r="F27" i="1" l="1"/>
  <c r="F28" i="1"/>
  <c r="F29" i="1"/>
  <c r="E27" i="1"/>
  <c r="E28" i="1"/>
  <c r="E29" i="1"/>
  <c r="D27" i="1"/>
  <c r="D28" i="1"/>
  <c r="D29" i="1"/>
  <c r="E26" i="1"/>
  <c r="F26" i="1"/>
  <c r="D26" i="1"/>
  <c r="J403" i="1"/>
  <c r="J402" i="1"/>
  <c r="J401" i="1"/>
  <c r="J393" i="1"/>
  <c r="J392" i="1"/>
  <c r="J391" i="1"/>
  <c r="F357" i="1"/>
  <c r="F358" i="1"/>
  <c r="F359" i="1"/>
  <c r="F356" i="1"/>
  <c r="E357" i="1"/>
  <c r="E358" i="1"/>
  <c r="E359" i="1"/>
  <c r="E356" i="1"/>
  <c r="D357" i="1"/>
  <c r="D358" i="1"/>
  <c r="D359" i="1"/>
  <c r="D356" i="1"/>
  <c r="F342" i="1"/>
  <c r="F343" i="1"/>
  <c r="F344" i="1"/>
  <c r="F341" i="1"/>
  <c r="E342" i="1"/>
  <c r="E343" i="1"/>
  <c r="E344" i="1"/>
  <c r="E341" i="1"/>
  <c r="D342" i="1"/>
  <c r="D343" i="1"/>
  <c r="D344" i="1"/>
  <c r="D341" i="1"/>
  <c r="G346" i="1"/>
  <c r="F345" i="1"/>
  <c r="E345" i="1"/>
  <c r="D345" i="1"/>
  <c r="F307" i="1"/>
  <c r="F308" i="1"/>
  <c r="F309" i="1"/>
  <c r="F306" i="1"/>
  <c r="E307" i="1"/>
  <c r="E308" i="1"/>
  <c r="E309" i="1"/>
  <c r="E306" i="1"/>
  <c r="D307" i="1"/>
  <c r="D308" i="1"/>
  <c r="D309" i="1"/>
  <c r="D306" i="1"/>
  <c r="F292" i="1"/>
  <c r="F293" i="1"/>
  <c r="F294" i="1"/>
  <c r="F291" i="1"/>
  <c r="E292" i="1"/>
  <c r="E293" i="1"/>
  <c r="E294" i="1"/>
  <c r="E291" i="1"/>
  <c r="D292" i="1"/>
  <c r="D293" i="1"/>
  <c r="D294" i="1"/>
  <c r="D291" i="1"/>
  <c r="J258" i="1"/>
  <c r="J257" i="1"/>
  <c r="J256" i="1"/>
  <c r="J218" i="1"/>
  <c r="J217" i="1"/>
  <c r="J216" i="1"/>
  <c r="J203" i="1"/>
  <c r="J202" i="1"/>
  <c r="J201" i="1"/>
  <c r="J158" i="1"/>
  <c r="J157" i="1"/>
  <c r="J156" i="1"/>
  <c r="F157" i="1"/>
  <c r="F158" i="1"/>
  <c r="F159" i="1"/>
  <c r="F156" i="1"/>
  <c r="E157" i="1"/>
  <c r="E158" i="1"/>
  <c r="E159" i="1"/>
  <c r="E156" i="1"/>
  <c r="D157" i="1"/>
  <c r="D158" i="1"/>
  <c r="D159" i="1"/>
  <c r="D156" i="1"/>
  <c r="F132" i="1"/>
  <c r="F133" i="1"/>
  <c r="F134" i="1"/>
  <c r="F131" i="1"/>
  <c r="E132" i="1"/>
  <c r="E133" i="1"/>
  <c r="E134" i="1"/>
  <c r="E131" i="1"/>
  <c r="D132" i="1"/>
  <c r="D133" i="1"/>
  <c r="D134" i="1"/>
  <c r="D131" i="1"/>
  <c r="J108" i="1"/>
  <c r="J107" i="1"/>
  <c r="J106" i="1"/>
  <c r="J93" i="1"/>
  <c r="J92" i="1"/>
  <c r="J91" i="1"/>
  <c r="F92" i="1"/>
  <c r="F93" i="1"/>
  <c r="F94" i="1"/>
  <c r="E92" i="1"/>
  <c r="E93" i="1"/>
  <c r="E94" i="1"/>
  <c r="F91" i="1"/>
  <c r="E91" i="1"/>
  <c r="D92" i="1"/>
  <c r="D93" i="1"/>
  <c r="D94" i="1"/>
  <c r="D91" i="1"/>
  <c r="J83" i="1"/>
  <c r="J82" i="1"/>
  <c r="J81" i="1"/>
  <c r="G345" i="1" l="1"/>
  <c r="J340" i="1"/>
  <c r="J344" i="1" l="1"/>
  <c r="J317" i="1"/>
  <c r="J316" i="1"/>
  <c r="J318" i="1"/>
  <c r="F57" i="1" l="1"/>
  <c r="F58" i="1"/>
  <c r="F59" i="1"/>
  <c r="F56" i="1"/>
  <c r="E57" i="1"/>
  <c r="E58" i="1"/>
  <c r="E59" i="1"/>
  <c r="E56" i="1"/>
  <c r="D57" i="1"/>
  <c r="D58" i="1"/>
  <c r="D59" i="1"/>
  <c r="D56" i="1"/>
  <c r="G312" i="1" l="1"/>
  <c r="G301" i="1"/>
  <c r="G111" i="1" l="1"/>
  <c r="G112" i="1"/>
  <c r="E394" i="1" l="1"/>
  <c r="F394" i="1"/>
  <c r="E393" i="1"/>
  <c r="F393" i="1"/>
  <c r="E392" i="1"/>
  <c r="F392" i="1"/>
  <c r="E391" i="1"/>
  <c r="F391" i="1"/>
  <c r="D392" i="1"/>
  <c r="D393" i="1"/>
  <c r="D394" i="1"/>
  <c r="D391" i="1"/>
  <c r="J308" i="1"/>
  <c r="J307" i="1"/>
  <c r="J306" i="1"/>
  <c r="G311" i="1"/>
  <c r="F310" i="1"/>
  <c r="E310" i="1"/>
  <c r="D310" i="1"/>
  <c r="G310" i="1" l="1"/>
  <c r="J305" i="1"/>
  <c r="J309" i="1" s="1"/>
  <c r="E169" i="1" l="1"/>
  <c r="F169" i="1"/>
  <c r="E168" i="1"/>
  <c r="F168" i="1"/>
  <c r="E167" i="1"/>
  <c r="F167" i="1"/>
  <c r="E166" i="1"/>
  <c r="F166" i="1"/>
  <c r="D167" i="1"/>
  <c r="D168" i="1"/>
  <c r="D169" i="1"/>
  <c r="D166" i="1"/>
  <c r="J15" i="1" l="1"/>
  <c r="J19" i="1" s="1"/>
  <c r="E234" i="1" l="1"/>
  <c r="F234" i="1"/>
  <c r="E233" i="1"/>
  <c r="F233" i="1"/>
  <c r="E232" i="1"/>
  <c r="E231" i="1"/>
  <c r="D234" i="1"/>
  <c r="D233" i="1"/>
  <c r="D232" i="1"/>
  <c r="D231" i="1"/>
  <c r="J80" i="1" l="1"/>
  <c r="J58" i="1"/>
  <c r="J57" i="1"/>
  <c r="J56" i="1"/>
  <c r="J55" i="1" l="1"/>
  <c r="G341" i="1"/>
  <c r="J293" i="1"/>
  <c r="J292" i="1"/>
  <c r="J291" i="1"/>
  <c r="J273" i="1"/>
  <c r="J272" i="1"/>
  <c r="J271" i="1"/>
  <c r="G286" i="1"/>
  <c r="G281" i="1"/>
  <c r="J290" i="1" l="1"/>
  <c r="J270" i="1"/>
  <c r="J390" i="1"/>
  <c r="G396" i="1"/>
  <c r="J358" i="1" l="1"/>
  <c r="J357" i="1"/>
  <c r="J356" i="1"/>
  <c r="G386" i="1"/>
  <c r="J355" i="1" l="1"/>
  <c r="G371" i="1"/>
  <c r="G366" i="1"/>
  <c r="J323" i="1" l="1"/>
  <c r="J322" i="1"/>
  <c r="J321" i="1"/>
  <c r="J233" i="1"/>
  <c r="J232" i="1"/>
  <c r="J231" i="1"/>
  <c r="F232" i="1"/>
  <c r="F231" i="1"/>
  <c r="J315" i="1" l="1"/>
  <c r="J230" i="1"/>
  <c r="J320" i="1"/>
  <c r="J255" i="1"/>
  <c r="J105" i="1"/>
  <c r="J215" i="1" l="1"/>
  <c r="J200" i="1"/>
  <c r="J168" i="1"/>
  <c r="J167" i="1"/>
  <c r="J166" i="1"/>
  <c r="J165" i="1" l="1"/>
  <c r="J133" i="1"/>
  <c r="J132" i="1"/>
  <c r="J131" i="1"/>
  <c r="J155" i="1" l="1"/>
  <c r="J130" i="1"/>
  <c r="F120" i="1" l="1"/>
  <c r="E120" i="1"/>
  <c r="J90" i="1" l="1"/>
  <c r="J94" i="1" s="1"/>
  <c r="F34" i="1" l="1"/>
  <c r="E34" i="1"/>
  <c r="F33" i="1"/>
  <c r="E33" i="1"/>
  <c r="F32" i="1"/>
  <c r="E32" i="1"/>
  <c r="F31" i="1"/>
  <c r="E31" i="1"/>
  <c r="D34" i="1"/>
  <c r="D33" i="1"/>
  <c r="D32" i="1"/>
  <c r="D31" i="1"/>
  <c r="F24" i="1"/>
  <c r="E24" i="1"/>
  <c r="F23" i="1"/>
  <c r="E23" i="1"/>
  <c r="F22" i="1"/>
  <c r="E22" i="1"/>
  <c r="F21" i="1"/>
  <c r="E21" i="1"/>
  <c r="D24" i="1"/>
  <c r="D23" i="1"/>
  <c r="D22" i="1"/>
  <c r="D21" i="1"/>
  <c r="D49" i="1" l="1"/>
  <c r="D48" i="1"/>
  <c r="D47" i="1"/>
  <c r="F49" i="1"/>
  <c r="E49" i="1"/>
  <c r="F48" i="1"/>
  <c r="E48" i="1"/>
  <c r="F47" i="1"/>
  <c r="E47" i="1"/>
  <c r="F46" i="1"/>
  <c r="E46" i="1"/>
  <c r="D46" i="1"/>
  <c r="F401" i="1"/>
  <c r="E401" i="1"/>
  <c r="F404" i="1"/>
  <c r="E404" i="1"/>
  <c r="D404" i="1"/>
  <c r="F403" i="1"/>
  <c r="E403" i="1"/>
  <c r="D403" i="1"/>
  <c r="F402" i="1"/>
  <c r="E402" i="1"/>
  <c r="D402" i="1"/>
  <c r="D401" i="1"/>
  <c r="D39" i="1"/>
  <c r="D38" i="1"/>
  <c r="D37" i="1"/>
  <c r="F39" i="1"/>
  <c r="E39" i="1"/>
  <c r="F38" i="1"/>
  <c r="E38" i="1"/>
  <c r="F37" i="1"/>
  <c r="E37" i="1"/>
  <c r="F36" i="1"/>
  <c r="E36" i="1"/>
  <c r="D324" i="1"/>
  <c r="D319" i="1" s="1"/>
  <c r="D323" i="1"/>
  <c r="D318" i="1" s="1"/>
  <c r="D322" i="1"/>
  <c r="D317" i="1" s="1"/>
  <c r="F324" i="1"/>
  <c r="F319" i="1" s="1"/>
  <c r="E324" i="1"/>
  <c r="E319" i="1" s="1"/>
  <c r="F323" i="1"/>
  <c r="F318" i="1" s="1"/>
  <c r="E323" i="1"/>
  <c r="E318" i="1" s="1"/>
  <c r="F322" i="1"/>
  <c r="F317" i="1" s="1"/>
  <c r="E322" i="1"/>
  <c r="E317" i="1" s="1"/>
  <c r="F321" i="1"/>
  <c r="F316" i="1" s="1"/>
  <c r="E321" i="1"/>
  <c r="E316" i="1" s="1"/>
  <c r="D321" i="1"/>
  <c r="D274" i="1"/>
  <c r="D273" i="1"/>
  <c r="D272" i="1"/>
  <c r="F274" i="1"/>
  <c r="E274" i="1"/>
  <c r="F273" i="1"/>
  <c r="E273" i="1"/>
  <c r="F272" i="1"/>
  <c r="E272" i="1"/>
  <c r="F271" i="1"/>
  <c r="E271" i="1"/>
  <c r="D259" i="1"/>
  <c r="D258" i="1"/>
  <c r="D257" i="1"/>
  <c r="F259" i="1"/>
  <c r="E259" i="1"/>
  <c r="F258" i="1"/>
  <c r="E258" i="1"/>
  <c r="F257" i="1"/>
  <c r="E257" i="1"/>
  <c r="F256" i="1"/>
  <c r="E256" i="1"/>
  <c r="D219" i="1"/>
  <c r="D218" i="1"/>
  <c r="D217" i="1"/>
  <c r="F219" i="1"/>
  <c r="E219" i="1"/>
  <c r="F218" i="1"/>
  <c r="E218" i="1"/>
  <c r="F217" i="1"/>
  <c r="E217" i="1"/>
  <c r="F216" i="1"/>
  <c r="E216" i="1"/>
  <c r="D204" i="1"/>
  <c r="D203" i="1"/>
  <c r="D202" i="1"/>
  <c r="F204" i="1"/>
  <c r="E204" i="1"/>
  <c r="F203" i="1"/>
  <c r="E203" i="1"/>
  <c r="F202" i="1"/>
  <c r="E202" i="1"/>
  <c r="F201" i="1"/>
  <c r="E201" i="1"/>
  <c r="F110" i="1"/>
  <c r="E110" i="1"/>
  <c r="D110" i="1"/>
  <c r="F106" i="1"/>
  <c r="E106" i="1"/>
  <c r="F109" i="1"/>
  <c r="E109" i="1"/>
  <c r="D109" i="1"/>
  <c r="F108" i="1"/>
  <c r="E108" i="1"/>
  <c r="D108" i="1"/>
  <c r="F107" i="1"/>
  <c r="E107" i="1"/>
  <c r="D107" i="1"/>
  <c r="D106" i="1"/>
  <c r="D84" i="1"/>
  <c r="D14" i="1" s="1"/>
  <c r="D83" i="1"/>
  <c r="D82" i="1"/>
  <c r="F84" i="1"/>
  <c r="F14" i="1" s="1"/>
  <c r="E84" i="1"/>
  <c r="E14" i="1" s="1"/>
  <c r="F83" i="1"/>
  <c r="F13" i="1" s="1"/>
  <c r="E83" i="1"/>
  <c r="F82" i="1"/>
  <c r="E82" i="1"/>
  <c r="F81" i="1"/>
  <c r="E81" i="1"/>
  <c r="D81" i="1"/>
  <c r="F15" i="1"/>
  <c r="E15" i="1"/>
  <c r="F20" i="1"/>
  <c r="E20" i="1"/>
  <c r="F30" i="1"/>
  <c r="E30" i="1"/>
  <c r="F60" i="1"/>
  <c r="E60" i="1"/>
  <c r="D60" i="1"/>
  <c r="F65" i="1"/>
  <c r="E65" i="1"/>
  <c r="D65" i="1"/>
  <c r="F70" i="1"/>
  <c r="E70" i="1"/>
  <c r="D70" i="1"/>
  <c r="F75" i="1"/>
  <c r="E75" i="1"/>
  <c r="D75" i="1"/>
  <c r="F85" i="1"/>
  <c r="E85" i="1"/>
  <c r="D85" i="1"/>
  <c r="F95" i="1"/>
  <c r="F25" i="1" s="1"/>
  <c r="E95" i="1"/>
  <c r="E25" i="1" s="1"/>
  <c r="D95" i="1"/>
  <c r="D25" i="1" s="1"/>
  <c r="F100" i="1"/>
  <c r="E100" i="1"/>
  <c r="D100" i="1"/>
  <c r="D120" i="1"/>
  <c r="F115" i="1"/>
  <c r="E115" i="1"/>
  <c r="D115" i="1"/>
  <c r="F135" i="1"/>
  <c r="E135" i="1"/>
  <c r="D135" i="1"/>
  <c r="F140" i="1"/>
  <c r="E140" i="1"/>
  <c r="D140" i="1"/>
  <c r="F145" i="1"/>
  <c r="E145" i="1"/>
  <c r="D145" i="1"/>
  <c r="F150" i="1"/>
  <c r="E150" i="1"/>
  <c r="D150" i="1"/>
  <c r="F160" i="1"/>
  <c r="E160" i="1"/>
  <c r="D160" i="1"/>
  <c r="F170" i="1"/>
  <c r="E170" i="1"/>
  <c r="D170" i="1"/>
  <c r="F175" i="1"/>
  <c r="E175" i="1"/>
  <c r="D175" i="1"/>
  <c r="F180" i="1"/>
  <c r="E180" i="1"/>
  <c r="D180" i="1"/>
  <c r="F185" i="1"/>
  <c r="E185" i="1"/>
  <c r="D185" i="1"/>
  <c r="F190" i="1"/>
  <c r="E190" i="1"/>
  <c r="D190" i="1"/>
  <c r="F195" i="1"/>
  <c r="E195" i="1"/>
  <c r="D195" i="1"/>
  <c r="F205" i="1"/>
  <c r="E205" i="1"/>
  <c r="D205" i="1"/>
  <c r="F210" i="1"/>
  <c r="E210" i="1"/>
  <c r="D210" i="1"/>
  <c r="F220" i="1"/>
  <c r="E220" i="1"/>
  <c r="D220" i="1"/>
  <c r="F225" i="1"/>
  <c r="E225" i="1"/>
  <c r="D225" i="1"/>
  <c r="F235" i="1"/>
  <c r="E235" i="1"/>
  <c r="D235" i="1"/>
  <c r="F240" i="1"/>
  <c r="E240" i="1"/>
  <c r="D240" i="1"/>
  <c r="F245" i="1"/>
  <c r="E245" i="1"/>
  <c r="D245" i="1"/>
  <c r="F250" i="1"/>
  <c r="E250" i="1"/>
  <c r="D250" i="1"/>
  <c r="F260" i="1"/>
  <c r="E260" i="1"/>
  <c r="D260" i="1"/>
  <c r="F275" i="1"/>
  <c r="E275" i="1"/>
  <c r="D275" i="1"/>
  <c r="F280" i="1"/>
  <c r="E280" i="1"/>
  <c r="D280" i="1"/>
  <c r="F285" i="1"/>
  <c r="E285" i="1"/>
  <c r="D285" i="1"/>
  <c r="F295" i="1"/>
  <c r="E295" i="1"/>
  <c r="D295" i="1"/>
  <c r="F300" i="1"/>
  <c r="E300" i="1"/>
  <c r="D300" i="1"/>
  <c r="F325" i="1"/>
  <c r="E325" i="1"/>
  <c r="D325" i="1"/>
  <c r="F330" i="1"/>
  <c r="E330" i="1"/>
  <c r="D330" i="1"/>
  <c r="F335" i="1"/>
  <c r="E335" i="1"/>
  <c r="D335" i="1"/>
  <c r="F340" i="1"/>
  <c r="E340" i="1"/>
  <c r="D340" i="1"/>
  <c r="F360" i="1"/>
  <c r="E360" i="1"/>
  <c r="D360" i="1"/>
  <c r="F365" i="1"/>
  <c r="E365" i="1"/>
  <c r="D365" i="1"/>
  <c r="F370" i="1"/>
  <c r="E370" i="1"/>
  <c r="D370" i="1"/>
  <c r="F375" i="1"/>
  <c r="E375" i="1"/>
  <c r="D375" i="1"/>
  <c r="F380" i="1"/>
  <c r="E380" i="1"/>
  <c r="D380" i="1"/>
  <c r="F385" i="1"/>
  <c r="E385" i="1"/>
  <c r="D385" i="1"/>
  <c r="F395" i="1"/>
  <c r="E395" i="1"/>
  <c r="D395" i="1"/>
  <c r="F405" i="1"/>
  <c r="E405" i="1"/>
  <c r="D405" i="1"/>
  <c r="D52" i="1" l="1"/>
  <c r="D12" i="1"/>
  <c r="D53" i="1"/>
  <c r="D13" i="1"/>
  <c r="E11" i="1"/>
  <c r="F11" i="1"/>
  <c r="E12" i="1"/>
  <c r="F12" i="1"/>
  <c r="E13" i="1"/>
  <c r="E51" i="1"/>
  <c r="F51" i="1"/>
  <c r="E52" i="1"/>
  <c r="F52" i="1"/>
  <c r="F53" i="1"/>
  <c r="E54" i="1"/>
  <c r="F54" i="1"/>
  <c r="E53" i="1"/>
  <c r="D54" i="1"/>
  <c r="D51" i="1"/>
  <c r="E80" i="1"/>
  <c r="E90" i="1"/>
  <c r="F45" i="1"/>
  <c r="G210" i="1"/>
  <c r="G185" i="1"/>
  <c r="G85" i="1"/>
  <c r="F35" i="1"/>
  <c r="E35" i="1"/>
  <c r="E45" i="1"/>
  <c r="G395" i="1"/>
  <c r="G60" i="1"/>
  <c r="G365" i="1"/>
  <c r="G295" i="1"/>
  <c r="E155" i="1"/>
  <c r="E270" i="1"/>
  <c r="F315" i="1"/>
  <c r="G370" i="1"/>
  <c r="D355" i="1"/>
  <c r="D268" i="1"/>
  <c r="D43" i="1" s="1"/>
  <c r="G160" i="1"/>
  <c r="G140" i="1"/>
  <c r="G100" i="1"/>
  <c r="G65" i="1"/>
  <c r="D90" i="1"/>
  <c r="G110" i="1"/>
  <c r="E215" i="1"/>
  <c r="F255" i="1"/>
  <c r="E267" i="1"/>
  <c r="E42" i="1" s="1"/>
  <c r="E269" i="1"/>
  <c r="E44" i="1" s="1"/>
  <c r="D269" i="1"/>
  <c r="D44" i="1" s="1"/>
  <c r="F290" i="1"/>
  <c r="E351" i="1"/>
  <c r="E353" i="1"/>
  <c r="D352" i="1"/>
  <c r="F400" i="1"/>
  <c r="F266" i="1"/>
  <c r="F41" i="1" s="1"/>
  <c r="F268" i="1"/>
  <c r="F43" i="1" s="1"/>
  <c r="G325" i="1"/>
  <c r="G285" i="1"/>
  <c r="G250" i="1"/>
  <c r="G180" i="1"/>
  <c r="E130" i="1"/>
  <c r="E128" i="1"/>
  <c r="D127" i="1"/>
  <c r="D165" i="1"/>
  <c r="E200" i="1"/>
  <c r="F270" i="1"/>
  <c r="E290" i="1"/>
  <c r="E268" i="1"/>
  <c r="E43" i="1" s="1"/>
  <c r="D267" i="1"/>
  <c r="D42" i="1" s="1"/>
  <c r="G300" i="1"/>
  <c r="G260" i="1"/>
  <c r="G220" i="1"/>
  <c r="D105" i="1"/>
  <c r="F352" i="1"/>
  <c r="F354" i="1"/>
  <c r="D400" i="1"/>
  <c r="G340" i="1"/>
  <c r="G245" i="1"/>
  <c r="G225" i="1"/>
  <c r="F351" i="1"/>
  <c r="F353" i="1"/>
  <c r="D353" i="1"/>
  <c r="F127" i="1"/>
  <c r="F129" i="1"/>
  <c r="E127" i="1"/>
  <c r="E129" i="1"/>
  <c r="D129" i="1"/>
  <c r="D230" i="1"/>
  <c r="F128" i="1"/>
  <c r="D128" i="1"/>
  <c r="F269" i="1"/>
  <c r="F44" i="1" s="1"/>
  <c r="D305" i="1"/>
  <c r="D320" i="1"/>
  <c r="E352" i="1"/>
  <c r="E354" i="1"/>
  <c r="D354" i="1"/>
  <c r="G375" i="1"/>
  <c r="G275" i="1"/>
  <c r="G235" i="1"/>
  <c r="G190" i="1"/>
  <c r="G175" i="1"/>
  <c r="G145" i="1"/>
  <c r="G70" i="1"/>
  <c r="G25" i="1"/>
  <c r="E55" i="1"/>
  <c r="F80" i="1"/>
  <c r="F390" i="1"/>
  <c r="F126" i="1"/>
  <c r="F267" i="1"/>
  <c r="E315" i="1"/>
  <c r="E266" i="1"/>
  <c r="E41" i="1" s="1"/>
  <c r="G385" i="1"/>
  <c r="G330" i="1"/>
  <c r="G380" i="1"/>
  <c r="G360" i="1"/>
  <c r="G335" i="1"/>
  <c r="G280" i="1"/>
  <c r="G240" i="1"/>
  <c r="G205" i="1"/>
  <c r="G195" i="1"/>
  <c r="G170" i="1"/>
  <c r="G150" i="1"/>
  <c r="G135" i="1"/>
  <c r="G95" i="1"/>
  <c r="G75" i="1"/>
  <c r="F155" i="1"/>
  <c r="F215" i="1"/>
  <c r="E255" i="1"/>
  <c r="E126" i="1"/>
  <c r="E390" i="1"/>
  <c r="E400" i="1"/>
  <c r="E355" i="1"/>
  <c r="F355" i="1"/>
  <c r="E320" i="1"/>
  <c r="F320" i="1"/>
  <c r="F305" i="1"/>
  <c r="E305" i="1"/>
  <c r="F230" i="1"/>
  <c r="E230" i="1"/>
  <c r="F165" i="1"/>
  <c r="E165" i="1"/>
  <c r="F200" i="1"/>
  <c r="D155" i="1"/>
  <c r="F130" i="1"/>
  <c r="E105" i="1"/>
  <c r="F105" i="1"/>
  <c r="F90" i="1"/>
  <c r="D80" i="1"/>
  <c r="F55" i="1"/>
  <c r="F42" i="1" l="1"/>
  <c r="G267" i="1"/>
  <c r="E10" i="1"/>
  <c r="F10" i="1"/>
  <c r="G355" i="1"/>
  <c r="E9" i="1"/>
  <c r="D9" i="1"/>
  <c r="D8" i="1"/>
  <c r="E7" i="1"/>
  <c r="F50" i="1"/>
  <c r="F8" i="1"/>
  <c r="F7" i="1"/>
  <c r="F6" i="1"/>
  <c r="F9" i="1"/>
  <c r="D7" i="1"/>
  <c r="G80" i="1"/>
  <c r="G165" i="1"/>
  <c r="G400" i="1"/>
  <c r="E8" i="1"/>
  <c r="E6" i="1"/>
  <c r="G90" i="1"/>
  <c r="E350" i="1"/>
  <c r="F40" i="1"/>
  <c r="E265" i="1"/>
  <c r="E40" i="1"/>
  <c r="F350" i="1"/>
  <c r="G155" i="1"/>
  <c r="G320" i="1"/>
  <c r="E125" i="1"/>
  <c r="F265" i="1"/>
  <c r="G105" i="1"/>
  <c r="G230" i="1"/>
  <c r="F125" i="1"/>
  <c r="E50" i="1"/>
  <c r="F5" i="1" l="1"/>
  <c r="E5" i="1"/>
  <c r="G196" i="1" l="1"/>
  <c r="G406" i="1"/>
  <c r="G405" i="1"/>
  <c r="G401" i="1"/>
  <c r="J400" i="1"/>
  <c r="J404" i="1" s="1"/>
  <c r="J394" i="1"/>
  <c r="G381" i="1"/>
  <c r="G361" i="1"/>
  <c r="J359" i="1"/>
  <c r="G356" i="1"/>
  <c r="J353" i="1"/>
  <c r="J352" i="1"/>
  <c r="J351" i="1"/>
  <c r="G336" i="1"/>
  <c r="G331" i="1"/>
  <c r="G326" i="1"/>
  <c r="J324" i="1"/>
  <c r="G321" i="1"/>
  <c r="J319" i="1"/>
  <c r="J294" i="1"/>
  <c r="D271" i="1"/>
  <c r="G276" i="1"/>
  <c r="J274" i="1"/>
  <c r="G262" i="1"/>
  <c r="G261" i="1"/>
  <c r="J259" i="1"/>
  <c r="G259" i="1"/>
  <c r="G258" i="1"/>
  <c r="D256" i="1"/>
  <c r="G252" i="1"/>
  <c r="G251" i="1"/>
  <c r="G247" i="1"/>
  <c r="G246" i="1"/>
  <c r="G242" i="1"/>
  <c r="G241" i="1"/>
  <c r="G237" i="1"/>
  <c r="G236" i="1"/>
  <c r="J234" i="1"/>
  <c r="G232" i="1"/>
  <c r="G227" i="1"/>
  <c r="G226" i="1"/>
  <c r="G222" i="1"/>
  <c r="G221" i="1"/>
  <c r="J219" i="1"/>
  <c r="G217" i="1"/>
  <c r="D216" i="1"/>
  <c r="G211" i="1"/>
  <c r="G206" i="1"/>
  <c r="J204" i="1"/>
  <c r="D201" i="1"/>
  <c r="G191" i="1"/>
  <c r="G186" i="1"/>
  <c r="G184" i="1"/>
  <c r="G182" i="1"/>
  <c r="G181" i="1"/>
  <c r="G176" i="1"/>
  <c r="G171" i="1"/>
  <c r="J169" i="1"/>
  <c r="G169" i="1"/>
  <c r="G167" i="1"/>
  <c r="G161" i="1"/>
  <c r="J159" i="1"/>
  <c r="G156" i="1"/>
  <c r="G151" i="1"/>
  <c r="G146" i="1"/>
  <c r="G141" i="1"/>
  <c r="G136" i="1"/>
  <c r="J134" i="1"/>
  <c r="J128" i="1"/>
  <c r="J127" i="1"/>
  <c r="J126" i="1"/>
  <c r="G101" i="1"/>
  <c r="G96" i="1"/>
  <c r="G91" i="1"/>
  <c r="J35" i="1"/>
  <c r="J39" i="1" s="1"/>
  <c r="J45" i="1"/>
  <c r="J49" i="1" s="1"/>
  <c r="J109" i="1"/>
  <c r="G107" i="1"/>
  <c r="G86" i="1"/>
  <c r="J84" i="1"/>
  <c r="G81" i="1"/>
  <c r="G76" i="1"/>
  <c r="G66" i="1"/>
  <c r="G61" i="1"/>
  <c r="J59" i="1"/>
  <c r="G52" i="1"/>
  <c r="J30" i="1"/>
  <c r="J34" i="1" s="1"/>
  <c r="G26" i="1"/>
  <c r="J25" i="1"/>
  <c r="J29" i="1" s="1"/>
  <c r="G21" i="1"/>
  <c r="J20" i="1"/>
  <c r="J24" i="1" s="1"/>
  <c r="D15" i="1"/>
  <c r="G14" i="1"/>
  <c r="G12" i="1"/>
  <c r="G7" i="1"/>
  <c r="D200" i="1" l="1"/>
  <c r="G200" i="1" s="1"/>
  <c r="J268" i="1"/>
  <c r="J267" i="1"/>
  <c r="J266" i="1"/>
  <c r="J51" i="1"/>
  <c r="J52" i="1"/>
  <c r="J53" i="1"/>
  <c r="D390" i="1"/>
  <c r="G390" i="1" s="1"/>
  <c r="D36" i="1"/>
  <c r="D35" i="1" s="1"/>
  <c r="G35" i="1" s="1"/>
  <c r="D20" i="1"/>
  <c r="G20" i="1" s="1"/>
  <c r="G291" i="1"/>
  <c r="D290" i="1"/>
  <c r="G290" i="1" s="1"/>
  <c r="G31" i="1"/>
  <c r="D30" i="1"/>
  <c r="G30" i="1" s="1"/>
  <c r="G216" i="1"/>
  <c r="D215" i="1"/>
  <c r="G215" i="1" s="1"/>
  <c r="D55" i="1"/>
  <c r="G55" i="1" s="1"/>
  <c r="G256" i="1"/>
  <c r="D255" i="1"/>
  <c r="G255" i="1" s="1"/>
  <c r="D270" i="1"/>
  <c r="G270" i="1" s="1"/>
  <c r="D266" i="1"/>
  <c r="D41" i="1" s="1"/>
  <c r="G41" i="1" s="1"/>
  <c r="G131" i="1"/>
  <c r="D130" i="1"/>
  <c r="G130" i="1" s="1"/>
  <c r="D45" i="1"/>
  <c r="G45" i="1" s="1"/>
  <c r="D351" i="1"/>
  <c r="D316" i="1"/>
  <c r="D315" i="1" s="1"/>
  <c r="G315" i="1" s="1"/>
  <c r="J350" i="1"/>
  <c r="J354" i="1" s="1"/>
  <c r="G391" i="1"/>
  <c r="G271" i="1"/>
  <c r="J125" i="1"/>
  <c r="J129" i="1" s="1"/>
  <c r="G129" i="1"/>
  <c r="G231" i="1"/>
  <c r="D126" i="1"/>
  <c r="G166" i="1"/>
  <c r="G201" i="1"/>
  <c r="G257" i="1"/>
  <c r="G46" i="1"/>
  <c r="G56" i="1"/>
  <c r="D11" i="1" l="1"/>
  <c r="J265" i="1"/>
  <c r="J269" i="1"/>
  <c r="J11" i="1" s="1"/>
  <c r="J50" i="1"/>
  <c r="J54" i="1" s="1"/>
  <c r="G36" i="1"/>
  <c r="D6" i="1"/>
  <c r="D40" i="1"/>
  <c r="G40" i="1" s="1"/>
  <c r="D50" i="1"/>
  <c r="G50" i="1" s="1"/>
  <c r="G51" i="1"/>
  <c r="G351" i="1"/>
  <c r="D350" i="1"/>
  <c r="G350" i="1" s="1"/>
  <c r="D265" i="1"/>
  <c r="G265" i="1" s="1"/>
  <c r="G127" i="1"/>
  <c r="D125" i="1"/>
  <c r="G125" i="1" s="1"/>
  <c r="G316" i="1"/>
  <c r="G266" i="1"/>
  <c r="G126" i="1"/>
  <c r="G11" i="1" l="1"/>
  <c r="D10" i="1"/>
  <c r="G10" i="1" s="1"/>
  <c r="J41" i="1"/>
  <c r="J6" i="1" s="1"/>
  <c r="J13" i="1"/>
  <c r="J42" i="1"/>
  <c r="J12" i="1"/>
  <c r="J43" i="1"/>
  <c r="G6" i="1"/>
  <c r="D5" i="1"/>
  <c r="G5" i="1" s="1"/>
  <c r="J7" i="1" l="1"/>
  <c r="J8" i="1"/>
  <c r="J40" i="1"/>
  <c r="J44" i="1" s="1"/>
  <c r="J10" i="1"/>
  <c r="J14" i="1" s="1"/>
  <c r="J5" i="1" l="1"/>
  <c r="J9" i="1" s="1"/>
</calcChain>
</file>

<file path=xl/sharedStrings.xml><?xml version="1.0" encoding="utf-8"?>
<sst xmlns="http://schemas.openxmlformats.org/spreadsheetml/2006/main" count="1040" uniqueCount="359">
  <si>
    <t xml:space="preserve"> № п/п</t>
  </si>
  <si>
    <t>Государственная программа, подпрограмма, основное мероприятие, проект, мероприятие</t>
  </si>
  <si>
    <t xml:space="preserve">Государственная программа Мурманской области "Экономический потенциал"
</t>
  </si>
  <si>
    <t>Министерство развития Арктики и экономики Мурманской области</t>
  </si>
  <si>
    <t>Министерство строительства Мурманской области</t>
  </si>
  <si>
    <t>Министерство цифрового развития Мурманской области</t>
  </si>
  <si>
    <t>Министерство транспорта и дорожного хозяйства Мурманской области</t>
  </si>
  <si>
    <t>Министерство энергетики и жилищно-коммунального хозяйства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</si>
  <si>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</si>
  <si>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</si>
  <si>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</si>
  <si>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</si>
  <si>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</si>
  <si>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</si>
  <si>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</si>
  <si>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</si>
  <si>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</si>
  <si>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</si>
  <si>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</si>
  <si>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</si>
  <si>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</si>
  <si>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</si>
  <si>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</si>
  <si>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ОМ 1.2.</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</si>
  <si>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социально-экономического развития «Столица Арктики» </t>
  </si>
  <si>
    <t>1.2.1.</t>
  </si>
  <si>
    <t>ОМ 1.3.</t>
  </si>
  <si>
    <t>Основное мероприятие 3.Реализация инфраструктурного проекта «Культурно-деловой центр «Новый Мурманск» в рамках привлечения инфраструктурного бюджетного кредита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предоставленного в рамках отобранного в соответствии с постановлением Правительства Российской Федерации от 14.07.2021 № 1189 «Об утверждении Правил отбора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и о внесении изменений в Положение о Правительственной комиссии по региональному развитию в Российской Федерации»)</t>
  </si>
  <si>
    <t>1.3.1.</t>
  </si>
  <si>
    <t>1.3.2.</t>
  </si>
  <si>
    <t>П 1.1.</t>
  </si>
  <si>
    <t>Реализация регионального проекта "Адресная поддержка повышения производительности труда на предприятиях"</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</si>
  <si>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</si>
  <si>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</si>
  <si>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</si>
  <si>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</si>
  <si>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П 1.3.</t>
  </si>
  <si>
    <t>Региональный проект "Промышленный экспорт"*</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</si>
  <si>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</si>
  <si>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</si>
  <si>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</si>
  <si>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</si>
  <si>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</si>
  <si>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</si>
  <si>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</si>
  <si>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</si>
  <si>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2.1.4.</t>
  </si>
  <si>
    <t>Предоставление Губернаторского стартапа на поддержку предпринимательских инициатив</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</si>
  <si>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</si>
  <si>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</si>
  <si>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</si>
  <si>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</si>
  <si>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2.2.8.</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</si>
  <si>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</si>
  <si>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</si>
  <si>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</si>
  <si>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</si>
  <si>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2.3.6.</t>
  </si>
  <si>
    <t xml:space="preserve">Подготовка управленческих кадров для организаций народного хозяйства Российской Федерации </t>
  </si>
  <si>
    <t>2.3.7.</t>
  </si>
  <si>
    <t>Организация предоставления государственных и муниципальных услуг в Центрах оказания услуг для бизнеса (ЦОУ)</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</si>
  <si>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</si>
  <si>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</si>
  <si>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</si>
  <si>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</si>
  <si>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</si>
  <si>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</si>
  <si>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</si>
  <si>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</si>
  <si>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</si>
  <si>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</si>
  <si>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</si>
  <si>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</si>
  <si>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</si>
  <si>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</si>
  <si>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</si>
  <si>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</si>
  <si>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</si>
  <si>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</si>
  <si>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</si>
  <si>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</si>
  <si>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</si>
  <si>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</si>
  <si>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</si>
  <si>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t>П 2.2.5.</t>
  </si>
  <si>
    <t>Обеспечение деятельности Центра поддержки экспорта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</si>
  <si>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</si>
  <si>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</si>
  <si>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</si>
  <si>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</si>
  <si>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</si>
  <si>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</si>
  <si>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</si>
  <si>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</si>
  <si>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3.1.1.</t>
  </si>
  <si>
    <t>Субсидия на финансовое обеспечение затрат регионального Центра кластерного развития Мурманской области в сфере туризма</t>
  </si>
  <si>
    <t>3.1.2.</t>
  </si>
  <si>
    <t>Функционирование АНО "Туристский информационный центр Мурманской области"</t>
  </si>
  <si>
    <t>3.1.3.</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</si>
  <si>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</si>
  <si>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</si>
  <si>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</si>
  <si>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</si>
  <si>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</si>
  <si>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</si>
  <si>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П. 3.1</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</si>
  <si>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</si>
  <si>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</si>
  <si>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</si>
  <si>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</si>
  <si>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</si>
  <si>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</si>
  <si>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</si>
  <si>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</si>
  <si>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</si>
  <si>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</si>
  <si>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</si>
  <si>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</si>
  <si>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</si>
  <si>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</si>
  <si>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</si>
  <si>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</si>
  <si>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</si>
  <si>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</si>
  <si>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</si>
  <si>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</si>
  <si>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</si>
  <si>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</si>
  <si>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</si>
  <si>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</si>
  <si>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5.1.8.</t>
  </si>
  <si>
    <t>Предоставление субсидии некоммерческим организациям на осуществление деятельности Ресурсного центра СО НКО</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</si>
  <si>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</si>
  <si>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</si>
  <si>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</si>
  <si>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</si>
  <si>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</si>
  <si>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</si>
  <si>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</si>
  <si>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</si>
  <si>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Объемы и источники финансирования (тыс. руб.)</t>
  </si>
  <si>
    <t>Степень освоения средств</t>
  </si>
  <si>
    <t xml:space="preserve"> Результаты выполнения мероприятий </t>
  </si>
  <si>
    <t>Соисполнители, участники, исполнители</t>
  </si>
  <si>
    <t>Причины низкой степени освоения средств, невыполнения мероприятий</t>
  </si>
  <si>
    <t>Код ГРБС</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</si>
  <si>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</si>
  <si>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</si>
  <si>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</si>
  <si>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</si>
  <si>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</si>
  <si>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</si>
  <si>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 частично)</t>
  </si>
  <si>
    <t>Всего</t>
  </si>
  <si>
    <t>ОБ</t>
  </si>
  <si>
    <t>Выполнено в полном объеме</t>
  </si>
  <si>
    <t>ФБ</t>
  </si>
  <si>
    <t>Выполнено частично</t>
  </si>
  <si>
    <t>МБ</t>
  </si>
  <si>
    <t>Не выполнено</t>
  </si>
  <si>
    <t>ВБС</t>
  </si>
  <si>
    <t>Степень выполнения мероприятий</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</si>
  <si>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</si>
  <si>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</si>
  <si>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не менее 4 мероприятий в год</t>
  </si>
  <si>
    <t>Проведение ежегодного мониторинга состояния конкурентной среды на рынках товаров, работ, услуг Мурманской области</t>
  </si>
  <si>
    <t>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инвестиционного климата, участие сотрудников органов местного самоуправления в выездных мероприятиях, не менее 3 органов местного самоуправления в год</t>
  </si>
  <si>
    <t xml:space="preserve">Министерство развития Арктики
и экономики Мурманской области, АНО "Арктический центр компетенций" </t>
  </si>
  <si>
    <t>Проведение обучения сотрудников предприятий-участников регионального проекта методам повышения производительности труда с использованием инструментов бережливого производства</t>
  </si>
  <si>
    <t>Обеспечение реализации совместных кластерных проектов</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</si>
  <si>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</si>
  <si>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Министерство развития Арктики и экономики Мурманской области, ГОБУ МРИБИ</t>
  </si>
  <si>
    <t xml:space="preserve">Предоставление поддержки не менее 3 СМСП </t>
  </si>
  <si>
    <t>Ежегодное финансирование не менее 1 проекта</t>
  </si>
  <si>
    <t>Ежегодное обучение не менее 5 человек</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</si>
  <si>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</si>
  <si>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Обеспечение предоставления услуг субъектам малого и среднего предпринимательства по принципу "одного окна"</t>
  </si>
  <si>
    <t>Министерство цифрового развития Мурманской области, ГОБУ "МФЦ МО"</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</si>
  <si>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</si>
  <si>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</si>
  <si>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Проведение не менее 6 мероприятий ежегодно (в том числе тренингов, мастер классов, семинаров)
Предоставление услуг не менее чем 846 гражданам ежегодно</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</si>
  <si>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</si>
  <si>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Предоставление государственной поддержки не менее 242 СМСП в год. Обеспечение бюджетного финансирования объекта инфраструктуры</t>
  </si>
  <si>
    <t>Финансовое обеспечение деятельности регионального Центра кластерного развития Мурманской области, оказание поддержки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</si>
  <si>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Министерство развития Арктики и экономики Мурманской области, 
АНО "Центр поддержки экспорта"</t>
  </si>
  <si>
    <t>Комитет по туризму Мурманской области, 
НМК "ФОРМАП"</t>
  </si>
  <si>
    <t>Комитет по туризму Мурманской области АНО "Туристский информационный центр Мурманской области"</t>
  </si>
  <si>
    <t>Комитет по туризму Мурманской области, Министерство строительства Мурманской области</t>
  </si>
  <si>
    <t>Региональный проект «Развитие туристической инфраструктуры»</t>
  </si>
  <si>
    <t>Изготовление не менее 1500 информационных носителей в год</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</si>
  <si>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</si>
  <si>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</si>
  <si>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</si>
  <si>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Министерство развития Арктики и экономики Мурманской области </t>
  </si>
  <si>
    <t>Обеспечение консультационного сопровождения СО НКО по вопросам доступа к предоставлению услуг социальной сферы</t>
  </si>
  <si>
    <t>Финансовое обеспечение реализации 26 функций Комитета</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</si>
  <si>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</si>
  <si>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</si>
  <si>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1.7. Количество руководителей, обученных по программе управленческих навыков для повышения производительности труда, нарастающим итогом</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</si>
  <si>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</si>
  <si>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</si>
  <si>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</si>
  <si>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</si>
  <si>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</si>
  <si>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</si>
  <si>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4.1. Внедрен и реализуется Региональный экспортный стандарт 2.0.
4.3. Доля экспорта товаров в объеме внешнеторгового оборота не менее 90 %                                                   </t>
  </si>
  <si>
    <t>Приобретение статистических материалов</t>
  </si>
  <si>
    <t>Финансовое обеспечение реализации 40 функции Комитета, и необходимыми программно-техническими средствами</t>
  </si>
  <si>
    <t>-</t>
  </si>
  <si>
    <t>Министерство транспорта и дорожного хозяйства МО</t>
  </si>
  <si>
    <t>Министерство энергетики и ЖКХ МО</t>
  </si>
  <si>
    <t>Не реализуется</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</si>
  <si>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</si>
  <si>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</si>
  <si>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</si>
  <si>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Министерство развития Арктики и экономики, 
Министерство цифрового развития Мурманской области, НМКК "ФОРМАП" (фонд), ГОБУ "МФЦ МО"</t>
  </si>
  <si>
    <t>Министерство развития Арктики и экономики Мурманской области, 
НМКК "ФОРМАП" (фонд), АНО "Центр поддержки экспорта Мурманской области"</t>
  </si>
  <si>
    <t>Количество мероприятий, всего, в т..:</t>
  </si>
  <si>
    <t>Количество мероприятий, всего, в т.ч..:</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</si>
  <si>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</si>
  <si>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 xml:space="preserve">2022-2024 гг.: предоставление грантов не менее 16 субъектам малого и среднего предпринимательства, включённым в реестр социальных предприятий, и субъектам малого и среднего предпринимательства, созданным физическими лицами в возрасте до 25 лет включительно, в год </t>
  </si>
  <si>
    <t>Функционирование регионального Центра кластерного развития Мурманской области</t>
  </si>
  <si>
    <t>Комитет по туризму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</si>
  <si>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в сфере конгрессно-выставочной, ярмарочной и информационной деятельности, направленных на развитие туризма</t>
  </si>
  <si>
    <t>П. 3.1.4</t>
  </si>
  <si>
    <t>Предоставление субсидии на осуществление поддержки реализации общественных инициатив, направленных на развитие туристической инфраструктуры</t>
  </si>
  <si>
    <t>Комитет по туризму Мурманской области, 
НМК "ФОРМАП", Автономная некоммерческая организация по развитию 
конгрессно-выставочной, ярмарочной и информационной деятельности «Мурманконгресс»</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</si>
  <si>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</si>
  <si>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Министерство развития Арктики и экономики Мурманской области, Аппарат Правительства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</si>
  <si>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 xml:space="preserve">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</si>
  <si>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 xml:space="preserve">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</si>
  <si>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</si>
  <si>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подготовка  информационно-аналитических материалов для  принятия соответствующих управленческих решений для социально-экономического развития региона</t>
  </si>
  <si>
    <t>Министерство развития Арктики и экономики Мурманской области, ИО МО</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</si>
  <si>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</si>
  <si>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313J153320</t>
  </si>
  <si>
    <t>314T629990</t>
  </si>
  <si>
    <t>31203R0660</t>
  </si>
  <si>
    <t>312I455272</t>
  </si>
  <si>
    <t>312I455273</t>
  </si>
  <si>
    <t>312I555271</t>
  </si>
  <si>
    <t>312I555272</t>
  </si>
  <si>
    <t>312I255272</t>
  </si>
  <si>
    <t>целевая статья</t>
  </si>
  <si>
    <t>мероприятие</t>
  </si>
  <si>
    <t>311L252890</t>
  </si>
  <si>
    <t xml:space="preserve">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
</t>
  </si>
  <si>
    <t>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Мурманской области в рейтинге субъектов Российской Федерации по уровню развития сферы государственно-частного партнерства.</t>
  </si>
  <si>
    <t>Министерство развития Арктики и экономики Мурманской области, ООО "КРДВ Мурманск",  АО "Корпорация развития Мурманской области"</t>
  </si>
  <si>
    <t>Обеспечение деятельности управляющей компании ООО "КРДВ Мурманск"</t>
  </si>
  <si>
    <t>Предоставление субсидии на финансовое обеспечение затрат ООО "КРДВ Мурманск", связанных с выполнением в Мурманской области функций управляющей компании по управлению территорией опережающего социально-экономического развития "Столица Арктики" и Арктической зоны Российской Федерации</t>
  </si>
  <si>
    <t>Министерство градостроительства и благоустройства МО, Министерство развития Арктики и экономики Мурманской области, АО "Корпорация развития Мурманской области", ООО "КРДВ Мурманск", Министерство транспорта и дорожного хозяйства МО, Министерство энергетики и ЖКХ МО, Министерство имущественных отношений МО, Министерство строительства МО</t>
  </si>
  <si>
    <t xml:space="preserve">0.2. Объем инвестиций в основной капитал (без бюджетных средств).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К 2025 году реализованы мероприятия по модернизации существующей и строительству новой инженерной инфраструктуры в рамках инфраструктурного проекта </t>
  </si>
  <si>
    <t>Субсидия бюджету муниципального образования городской округ город-герой Мурманск на реализацию инфраструктурного проекта "Культурно-деловой центр "Новый Мурманск"</t>
  </si>
  <si>
    <t>к 2025 году завершена реконструкция транспортного узла «ул. Академика Книповича – ул. Шмидта – ул. Траловая – ул. Подгорная» и увеличено количество полос движения с 2 до 4 на участках улично-дорожной сети – ул. Траловая, Портовый проезд (до Морского вокзала), г. Мурманск</t>
  </si>
  <si>
    <t>Реализация инфраструктурного проекта "Культурно-деловой центр "Новый Мурманск" (Инженерная и коммунальная инфраструктура)</t>
  </si>
  <si>
    <t xml:space="preserve">К 2025 году проведены проектно-изыскательские работы по модернизации существующей и строительству новой инфраструктуры  </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</si>
  <si>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Министерство строительства Мурманской области, АО "Корпорация развития Мурманской области", ООО "КРДВ Мурманск", АНО "Арктический центр компетенций", НМКК "ФОРМАП" (фонд)</t>
  </si>
  <si>
    <t xml:space="preserve">Предоставление субсидий СМСП и создание рабочих мест:
2023 год – не менее 9 субсидий и 7 рабочих мест                                                                                                                                                                                                                                                                                                                                                                                                                                                                    </t>
  </si>
  <si>
    <t>Предоставление поддержки:
- в 2023 г. - не менее 20 СМСП</t>
  </si>
  <si>
    <t>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</si>
  <si>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t>
  </si>
  <si>
    <t>Обеспечение организации и проведения не менее 5 мероприятий в год:
- ярмарки «На Севере - Тепло!»; 
- ярмарки «На Севере – Весна!»; 
- выставки-ярмарки «На Севере – Светло!»; 
- ярмарки «На Севере – День Знаний!»; 
- оформление ярмарочной площадки «На Севере – Вкусно!», приуроченной ко Дню города Мурманска</t>
  </si>
  <si>
    <t>2.3.3.</t>
  </si>
  <si>
    <t>Подготовка и переподготовка кадров: обучение в рамках повышения квалификации, участие в тренинг-курсах, специализированных семинарах, конференциях и других образовательных программах</t>
  </si>
  <si>
    <t>2023-2025 годы: подготовка и(или) переподготовка не менее 1 специалиста ежегодно</t>
  </si>
  <si>
    <t>2023-2025 гг.: предоставление не менее 2 инновационных ваучеров в год</t>
  </si>
  <si>
    <t>В 2023 г. - проведение не менее 1 мероприятия в год</t>
  </si>
  <si>
    <t xml:space="preserve">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
</t>
  </si>
  <si>
    <t>2023 год: обеспечение вывода 19 субъектов МСП на экспорт</t>
  </si>
  <si>
    <t>Количество самозанятых граждан, получивших услуги, в том числе прошедших программы обучения, составит:
- в 2023 году: не менее 178 чел.</t>
  </si>
  <si>
    <t>Комитет по туризму Мурманской области, Министерство строительства Мурманской области, НМКК "ФОРМАП" (фонд), АНО "Туристский информационный центр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</si>
  <si>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2023: общий объем возмездных уникальных работ (услуг), выполненных (оказанных) Центром кластерного развития не менее 2. Организация экспозиций Мурманской области на региональных, межрегиональных и международных выставках не менее 2 с  привлечем субъектов туриндустрии, проведение практических семинаров не менее 3-х (на воде, в горах и в лесу).</t>
  </si>
  <si>
    <t>2023: обеспечение деятельности АНО "ТИЦ", создание национальных туристических маршрутов не менее 2,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10000 чел.).</t>
  </si>
  <si>
    <t>2023: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VIII Арктического фестиваля "Териберка" 
Количество участников и (или) зрителей (посетителей), посетивших мероприятие  - 10 000 человек.</t>
  </si>
  <si>
    <t>Установка знаков туристской навигации:
2023-2025 год - не менее 7 указателей в год</t>
  </si>
  <si>
    <t>Предоставление субсидий субъектам туриндустрии в сфере внутреннего и въездного туризма (2023-2025 год - не менее 10 субсидий в год)</t>
  </si>
  <si>
    <t>2023 год: обеспечена поддержка 3-х  общественных инициатив до 25.12.2023</t>
  </si>
  <si>
    <t>Проведение не менее 4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</si>
  <si>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П 4.1.1.</t>
  </si>
  <si>
    <t>Внедрение и реализация Регионального экспортного стандарта 2.0</t>
  </si>
  <si>
    <t>Внедрены и реализуются инструменты Регионального экспортного стандарта 2.0 (2023 год -13 ед.)</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</si>
  <si>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2022-2025 годы – 4 муниципальных образования)</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</si>
  <si>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"КРДВ Мурманск", НМКК "ФОРМАП" (фонд), ГОБУ МРИБИ, ГОБУ "МФЦ МО", АНО "Арктический центр компетенций",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АНО "Туристский информационный центр Мурманской области"</t>
  </si>
  <si>
    <t>Сведения о ходе реализации мероприятий государственной программы "Экономический потенциал" за 6 месяцев 2023 года</t>
  </si>
  <si>
    <t>Государственный контракт на оказание услуг по проведению мониторинга состояния и развития конкурентной среды на рынках товаров, работ, услуг Мурманской области за 2022 - 2024 годы заключен с ФГБОУВО "Мурманский арктический государственный университет" 14.10.2022, по итогам  закупки на торговой площадке "Закупки Мурманской области" (ИМЗ-2022-016610)</t>
  </si>
  <si>
    <t>нет</t>
  </si>
  <si>
    <t>Обеспечено проведение выездного мероприятия для муниципалитетов региона – лидеров Рейтинга. 6 органов местного самоуправления муниципальных образований Мурманской области приняли участие в семинар-совещании по вопросам развития конкуренции в субъектах 
Российской Федерации в г. Казань. В мероприятии также приняли участие представители Центрального аппарата ФАС России, руководители территориальных УФАС России и уполномоченные органы по реализации стандарта развития конкуренции субъектов Российской Федерации</t>
  </si>
  <si>
    <t>Оплата услуг по заключенному контракту запланирована на декабрь 2023 года</t>
  </si>
  <si>
    <t>частично</t>
  </si>
  <si>
    <t>да</t>
  </si>
  <si>
    <t>Подготовлены:
- информационно-аналитические, экспертно-аналитические материалы по вопросам социально-экономического развития - 6 у.е.
- информационно-аналитические мероприятия по сопровождению плана мероприятий по приоритетным направлениям развития Мурманской области (ПНСЖ) - 2 у.е.
- мероприятия по медиапланированию, брендированию национальных проектов - 4 у.е.
-информационное сопровождение к совещанию штаба по строительству - 1 у.е.</t>
  </si>
  <si>
    <t>Мероприятие реализуется в течение года</t>
  </si>
  <si>
    <t>Проводится мониторинг оценки эффективности деятельности органов местного самоуправления муниципальных, городских округов и муниципальных районов Мурманской области за 2022 год, по итогам которого планируется предоставление грантов 4 муниципальным образованиям</t>
  </si>
  <si>
    <t>Гранты будут предоставлены в 4 квартале 2023 года после принятия решения Комиссией по подведению итогов оценки эффективности деятельности органов местного самоуправления Мурманской области</t>
  </si>
  <si>
    <t>Средства субсидии израсходованы в соответствии с фактически сложившейся потребностью</t>
  </si>
  <si>
    <t>Приказом Министерства экономического развития Мурманской области от 27.12.2017 № ОД-98 полномочия получателя средств субвенций на осуществление государственных полномочий по формированию и ведению торгового реестра переданы УФК по МО. Приказом Министерства развития Арктики и экономики Мурманской области от 28.12.2022 № 265-ОД утверждены средства субвенций ОМСУ на формирование и ведение торгового реестра на 2023 год. Расходное расписание по доведению лимитов бюджетных обязательств было доведено до ОМСУ через УФК по МО в январе 2023 года.</t>
  </si>
  <si>
    <t>Заключен государственный контракт от 03.03.2023 № 04-04/12 на оказание информационных услуг по предоставлению статистической информации. Обеспечено  получение и передача ИО МО статистической информации</t>
  </si>
  <si>
    <t>Обеспечена реализация функций Министерства</t>
  </si>
  <si>
    <t>1. Проведен конкурс и заключено соглашение от 22.02.2023 № 04-04/10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2023 году.                                                                     2. Ресурсным центром СО НКО по итогам 6 месяцев :
- разработана программа «Школа для создания СО НКО», зарегистрированы 6 новых СО НКО;
- оказано 138 консультаций по различным направлениям деятельности СО НКО;
- проведено 3 обучающих мероприятия для представителей СО НКО с суммарным охватом в 88 участников.                                                   При поддержке Ресурсного центра СО НКО:
- СО НКО подготовлены и направлены в фонды 12 заявок на участие в конкурсе грантовой поддержки;                                                         - 4 СО НКО подали заявки на участие в конкурсах для получения бюджетных средств</t>
  </si>
  <si>
    <t>Собраны коммерческие предложения, ведется работа по заключению малой закупки</t>
  </si>
  <si>
    <t>Мероприятие планируется реализовать во втором полугодии 2023 года</t>
  </si>
  <si>
    <t>28 июня состоялось заседание конкурсной комиссии по рассмотрению проектов в индустрии туризма, на котором 32 предпринимателя презентовали и защищали свои проекты. 
Победителями признаны 5 субъектов туриндустрии:
- ООО «Белые сезоны» с реализацией проекта «Триатлон «Линия Имандры» в Апатитах;
- ИП Ятковский Денис Анатольевич с реализацией проекта «Развитие активного туризма на базе отдыха «Гавань» в Терском районе»;
- ИП Абаносимов Игорь Вячеславович с реализацией проекта «Экологический транспорт в Териберке»;
- ИП Клибанский Алексей Владимирович с реализацией проекта «Лапландская арена»;
- ООО «Мини отель» с реализацией проекта «S&amp;C туры для гостей действующего отеля «Rooms&amp;Breakfast».
Заключение соглашений и перечисление средств победителям будет осуществлено до конца июля текущего года</t>
  </si>
  <si>
    <t>Направлено 6 маршрутов в Экспертный совет Минэкономразвития РФ для утверждения</t>
  </si>
  <si>
    <t>Отсутствует возможность исполнить средства ФБ ввиду не утверждения самих национальных маршрутов Минэкономразвитием РФ.  Направлено письмо от Губернатора МО на имя Решетникова М.Г. Вр-4907465 о согласовании национальных туристических маршрутов, направленных повторно в Экспертный совет</t>
  </si>
  <si>
    <t>Обеспечена реализация 26 функций Комитета по туризму Мурманской области</t>
  </si>
  <si>
    <t>Услуги предоставляет один сотрудник (0.1 ставка). Осуществляется выплата заработной платы, перечисление страховых взносов в фонд оплаты труда</t>
  </si>
  <si>
    <t>Срок выплаты заработной платы за июнь 2023 г. в июле 2023 г.</t>
  </si>
  <si>
    <t>Обеспечены реализация 40 функций Комитета, и необходимыми программно-техническим средствами</t>
  </si>
  <si>
    <t>В связи со спецификой работы Комитета (проведение тарифных кампаний в период с сентября по декабрь) освоение планируется в 4 квартале 2023 года</t>
  </si>
  <si>
    <t>В соответствии с постановлением Правительства Мурманской области от 17.03.2023 № 201-ПП «О передаче Аппарату Правительства Мурманской области функций Пректного офиса Мурманской области» переданы бюджетные ассигнования, лимиты бюджетных обязательств на содержание государственного органа, сводная бюджетная роспись скорректирована (на 01.07.23 - 149 597,6 тыс. руб.). В связи с этим степень освоения средств по факту выше. Соответствующие изменения будут внесены в госпрограмму и план ее реализации</t>
  </si>
  <si>
    <t>31 руководитель предприятий-участников национального проекта "Производительность труда" обучено по программе управленческих навыков для повышения производительности труда, нарастающим итогом. 
На отчетную дату проходят обучение 2 человека (при квоте - 2 места).</t>
  </si>
  <si>
    <t>В процессе корректировки ФБ на 2023 год для Мурманской области финансирование расходных обязательств было сокращено с 12 002,1 тыс. рублей до 6 143,1 тыс. рублей. Таким образом, в СБР были внесены соответствующие изменения. Общий объем бюджетных ассигнований на реализацию регионального проекта на отчетную дату составляет 13 268,3 тыс. рублей. Соответствующие изменения будут внесены в госпрограмму и план ее реализации</t>
  </si>
  <si>
    <t>В рамках реализации мероприятий регионального проекта "Адресная поддержка повышения производительности труда на предприятиях", входящего в состав  национального проекта  «Производительность труда», 330 сотрудников  предприятий-участников обучены инструментам бережливого производства (из них 96 чел. в текущем году), в том числе при поддержке сертифицированных экспертов РЦК - 247 сотрудник (в том числе на базе учебной производственной площадки «Фабрика процессов»), из них 96 чел. в текущем году.</t>
  </si>
  <si>
    <t>Реализация мероприятия запланировано на 4 квартал 2023 года</t>
  </si>
  <si>
    <t>Проведены следующие международные мероприятия:
- переговоры представителей Правительства Мурманской области с представителями правительства провинции Восточный Кейп (ЮАР) в формате ВКС по вопросам установления межрегиональных связей (19.01.2023);
- встреча Губернатора Мурманской области А.В. Чибиса с Чрезвычайным и Полномочным Послом Федеративной Республики Бразилия в Российской Федерации господином Родриго де Лима Баэна Соаресом (25.01.2023);
- бизнес-миссия из Республики Казахстан в Мурманскую область  (30.01-02.02.2023);
- круглый стол в формате ВКС по вопросам сотрудничества между представителями судостроительной и судоремонтной отраслей Мурманской области и Турецкой Республики (16.02.2023);
- визит рабочей группы Министерства транспорта и коммуникаций Республики Беларусь в Мурманскую область (19-23.02.2023);
- визит делегации Мурманской области во главе с Губернатором Мурманской области А.В. Чибисом в Республику Армения (23-26.03.2023);
- визит делегации Республики Беларусь в г.Мурманск во главе с Премьер-министром Республики Беларусь Р.А. Головченко (23-25.05.2023);
- визит Губернатора Мурманской области в составе делегации Правительства Российской Федерации в Шанхай (Китай) (22.05.2023);
- визит Генерального консула КНР в Санкт-Петербурге, встреча с Губернатором Мурманской области;
- визит в г.Мурманск послов 16 дружественных иностранных государств;
- участие делегации МО на ПМЭФ</t>
  </si>
  <si>
    <t>Внедрено 6 инструментов Регионального экспортного стандарта из 13</t>
  </si>
  <si>
    <t xml:space="preserve"> Законтрактовано на общую сумму 1343,5 тыс.руб (2 контракта с АНО Центр управления проектами на обеспечение проведения мероприятия Дня экспорта и обеспечение проведения международной бизнес-миссии). Не законтрактовано 556.5 тыс рублей (на проведение международных мероприятий) и 1000 тыс.руб. (обучение управленческой команды по экспорту Мурманской области в III-IV квартале 2023 года)
В соответствии с уведомлением АНО ДПО "Школа экспорта АО "Российский экспортный центр"  Мурманская область прошла конкурсный отбор в 2023 году на обучение региональной управленческой команды по экспорту, в связи с чем обучение состоится на средства АНО ДПО "Школа экспорта АО "Российский экспортный центр", по этой причине контрактование по ранее запланированной закупке нецелесообразно. В настоящий момент прорабатывается сдача средств в экономию.</t>
  </si>
  <si>
    <t>Реализация мероприятий перенесена на 2024-2025 гг. в соответствии с постановлением Правительства Мурманской области от 25.05.2023 № 391-ПП</t>
  </si>
  <si>
    <t>1. Участие в программе повышения квалификации «Структурирование офсетных контрактов».
2. Организована рабочая встреча предпринимателей Мурманской области с помощником Президента Российской Федерации М.С. Орешкиным.</t>
  </si>
  <si>
    <t>По состоянию на 30.06.2023 зарегистрировано 8 резидентов ТОР "Столица Арктики", 197 резидентов АЗРФ</t>
  </si>
  <si>
    <t>Достижение результатов выполнения мероприятия осуществляется в течение года</t>
  </si>
  <si>
    <t>В процессе корректировки ФБ на 2023 год для Мурманской области финансирование расходных обязательств было сокращено с 26952,5 тыс. рублей до 18058,4 тыс. рублей (в соответствии с соглашением от 23.03.2023 № 60-2023). Таким образом, в СБР были внесены изменения. Соответствующие изменения будут внесены в госпрограмму и план ее реализации</t>
  </si>
  <si>
    <t>Реализация мероприятий запланирована на 4 квартал 2023 года</t>
  </si>
  <si>
    <t>Проведение мероприятия запланировано на второе полугодие 2023 года</t>
  </si>
  <si>
    <t>Приём заявок на конкурс осуществлялся с 27.04.2023 по 29.05.2023. В настоящее время осуществляется процедура определения победителей конкурса</t>
  </si>
  <si>
    <t>Приём заявок на конкурсный отбор осуществлялсяс 24.04.2023 по 24.05.2023. На конкурс подано 248 заявок. В настоящее время осуществляется процедура определения победителей конкурса</t>
  </si>
  <si>
    <t xml:space="preserve">Обеспена организация и проведение 3 мероприятий:
- ярмарка «На Севере - Тепло!» (январь 2023 г.); 
- ярмарка «На Севере – Весна!»; 
- выставка-ярмарка «На Севере – Светло!». 
В проведённых мероприятиях приняло участие 73 субъекта МСП. </t>
  </si>
  <si>
    <t>Оставшаяся часть мероприятий запланирована на второе полугодие 2023 года</t>
  </si>
  <si>
    <t>Приём заявок на конкурс осуществлялся с 06.03.2023 по 04.04.2023. По итогам конкурсного отбора победителями признаны 2 некоммерческие организации на общую сумму 500,0 тыс. рублей (приказ Министерства развития Арктики и экономики Мурманской области от 19.04.2023 № 82-ОД)</t>
  </si>
  <si>
    <t>Реализация проектов победителями конкурса запланирована на второе полугодие 2023 года</t>
  </si>
  <si>
    <t>Оплата за обучение будет произведена в декабре текущего года по факту его завершения</t>
  </si>
  <si>
    <t>Приём заявок на конкурс осуществлялся с 17.04.2023 по 29.05.2023. По итогам конкурсного отбора победителями признаны 2 заявителя на общую сумму 1,0 млн рублей (протокол  Министерства развития Арктики и экономики Мурманской области от 29.05.2023 № 04-07/8)</t>
  </si>
  <si>
    <t>Срок использования инновационного ваучера составляет 6 месяцев со дня подписания трехстороннего договора</t>
  </si>
  <si>
    <t>Специалистами ГОБУ МРИБИ проведено 289 консультаций с субъектами МСП по вопросам бизнес-планирования и оказания государственной поддержки; проведено 143 экспертизы пакетов конкурсной документации (ПКД), представленной СМСП на получение государственной поддержки; проведен мониторинг деятельности в отношении 150 субъектов МСП - получателей государственной поддержки</t>
  </si>
  <si>
    <t>Обеспечена компенсация расходов на оплату стоимости проезжа и провоза багажа к месту использования отпуска и обратно лицам, работающим в ГОБУ МРИБИ</t>
  </si>
  <si>
    <t>В июне т.г. для молодых и социальных предпринимателей предпринимателей прошли образовательные программы, проводимые Центром поддержки предпринимательства Мурманской области, прохождение которых обязательно для получения гранта</t>
  </si>
  <si>
    <t xml:space="preserve"> Предоставление грантов запланировано на ноябрь 2023 года</t>
  </si>
  <si>
    <t>Подведение итогов конкурса и заключение соглашений с победителями планируется в июле 2023 года</t>
  </si>
  <si>
    <t>Заключение договоров с победителями конкурса планируется в июле-августе 2023 года (в соответствии с Порядком проведения конкурса победителю предоставляется 1 месяц для расходовая собственных средств, после чего может быть перечислена субсидия)</t>
  </si>
  <si>
    <t>Принято решение о нецелесообразности реализации мероприятия в связи с тем, что организация работы по обеспечению профессионального развития гражданских служащих реализуется Аппаратом Правительства МО в рамках государственного заказа. Средства, предусмотренные на мероприятие, планируется передать в Резервный фонд Правительства МО</t>
  </si>
  <si>
    <t xml:space="preserve">В соответствии с Протоколом заседания региональной Комиссии по организации подготовки управленческих кадров для организаций народного хозяйства Российской Федерации осуществляется обучение 3 специалистов </t>
  </si>
  <si>
    <t>Осуществлена подготовка к проведению Совета по экспорту и развитию малого и среднего предпринимательства при Правительстве Мурманской области</t>
  </si>
  <si>
    <t>В связи с переносом сроков проведения Совета, мероприятие будет реализовано во втором полугодии 2023 года</t>
  </si>
  <si>
    <t>Средства на реализацию мероприятий доведены в конце марта иекущего года. Мероприятие реализуется в течение года</t>
  </si>
  <si>
    <t>На территории Мурманской области функционируют следующие организации инфраструктуры поддержки СМСП: Центр "Мой бизнес", ЦПП МО, ЦКР МО, НМКК "ФОРМАП" (Фонд), ЦМИТ</t>
  </si>
  <si>
    <t>Средства на реализацию мероприятий доведены в конце марта текущего года. Мероприятие реализуется в течение года</t>
  </si>
  <si>
    <t>Государственная поддержка в виде оказания комплексных услуг предоставлена 123 субъектам МСП.
Центром поддержки предпринимательства Мурманской области заключено 69 договоров на условиях софинансирования (маркетинг 40, бухгалтерские - 27, юридические - 2)</t>
  </si>
  <si>
    <t>Государственная поддержка в виде оказания комплексных услуг предоставлена 115 субъектам МСП.
Центром кластерного развития Мурманской области ведётся приём заявлений о вступлении в кластеры: в туристско-рекреационный кластер вступило 14 СМСП; в производственно-пищевой кластер вступило 5 СМСП; в кластер северного дизайна - 9 СМСП. Заключено 50 соглашений с Компаниями-партнерами Центра. 
Проведены следующие мероприятия:
1. XVIII Международная туристическая выставка «Интурмаркет» (март).
2. Международная выставка туризма и индустрии гостеприимства «MITT 2023» (март).
3. Панельная дискуссия «Предприниматель и команда. От студента до работодателя» (май)</t>
  </si>
  <si>
    <t>Количество самозанятых граждан, получивших услуги, в том числе прошедших программы обучения, составило 52 чел.
Центром поддержки предпринимательства Мурманской области заключено 23 договора на условиях софинансирования (маркетплейсы - 2, маркетинг - 21).</t>
  </si>
  <si>
    <t>Услуги предоставлены 461 гражданину, желающему вести бизнес, начинающим и действующим предпринимателям. Центром поддержки предпринимательства Мурманской области заключено  23 договора по маркетинговому сопровождению деятельности, 2 - выход на маркетплейсы, 11 -  по бухгалтерскому сопровождению.
Центром поддержки предпринимательства Мурманской области проведены образовательные мероприятия: 
24.01.2023 – 25.01.2023 Тренинг "Как правильно считать свои деньги"
07.02.2023 Онлайн-мероприятие "Персонал мечты: лайфхаки по найму, оплате, обучению и упрощению всей операционной работы с сотрудниками"
февраль Консультации OZON
27.02.2023 Семинар "Заработок на Wildberries и OZON"
28.02.2023 Семинар "Заработок на Wildberries и OZON"
21.02.2023-01.03.2023 Тренинг "Азбука предпринимателя"
02.03.2023 Семинар "Как получить бесплатную электронную подпись"
25.03.2023 Вебинар «Особенности Единого налогового платежа для предпринимателей – 2023»: «Как по-новому платить налоги в 2023 году»
15.03.2023 вебинар “Как внедрить управленческий учет в бизнесе за 3 месяца”
13.04.2023 Тренинг "Финансовая поддержка"
11-17.04.2023 Система KPI для сотрудников. Как разработать и внедрить.
20.04.2023 Тренинг "Генерация бизнес-идеи"
27.04.2023 Практический семинар «Заработок на Wildberries и OZON»
29-30.04.2023 Ярмарка самозанятых
29.04.2023 Практический мастер-класс "Конфликтные клиенты и партнеры. Рецепты позитивной работы"
29.04.2023 Игра "Денежный поток от ведущей Елены Пашиной"
30.04.2023 Мастер-класс по мобильному фото
30.04.2023 Игра "Территория денег от ведущей Елены Пашиной"
11.05.2023 Тренинг "Самозанятость: инструкция по применению"
19.05.2023 Панельная дискуссия
29.05.2023 семинар-тренинг Основы бизнес-планирования
25.05.2023 - 22.06.2023 «СВОЁ ДЕЛО. Запусти свой бизнес»
25.05.2023 - 09.06.2023 Социальное предпринимательство 2023</t>
  </si>
  <si>
    <t>За отчетный период организованы экспозиции на международных выставках: MITT, ИНТУРМАРКЕТ</t>
  </si>
  <si>
    <t>Оставшаяся часть запланированных  мероприятий будет реализована  во втором полугодии 2023 года</t>
  </si>
  <si>
    <t>Турпортал на дату 01.07.23 посетили порядка 90 тыс. человек.
АНО ТИЦ Мурманской области обслужено 11 672 туриста, открыты и укомплектованы 3 фронт-офиса ТИЦ в пгт. Никель, пгт. Умба, с. Териберка Мурманской области.
Организован 1 инфо-тур для 6 представителей СМИ и экспертов в сфере туризма</t>
  </si>
  <si>
    <t>С 26 по 28 мая 2023 года в Мурманске, на ул. Воровского, прошел IV гастрономический фестиваль – путешествие «Вкус Арктики» и собрал более 25 тыс. человек</t>
  </si>
  <si>
    <t>Арктический фестиваль "Териберка" запланирован на 15-16 июля 2023 года</t>
  </si>
  <si>
    <t>Мероприятие реализовано в части проведения отбора победителей. Заключение соглашений и перечисление средств победителям будет осуществлено до конца июля текущего года</t>
  </si>
  <si>
    <t>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- 7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- 4 ед.</t>
  </si>
  <si>
    <t>По состоянию на 30.06.2023: 1.обеспечен вывод  13 субъектов МСП на экспорт 2.ежегодный объем экспорта субъектов МСП, получивших поддержку центра поддержки экспорта, составил 3,4 млн. долл.США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</si>
</sst>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
    <numFmt numFmtId="167" formatCode="#,##0.0000"/>
    <numFmt numFmtId="168" formatCode="0.0"/>
  </numFmts>
  <fonts count="9" x14ac:knownFonts="1">
    <font>
      <sz val="11"/>
      <color theme="1"/>
      <name val="Calibri"/>
      <family val="2"/>
      <charset val="204"/>
      <scheme val="minor"/>
    </font>
    <font>
      <sz val="11"/>
      <color rgb="FF9C0006"/>
      <name val="Calibri"/>
      <family val="2"/>
      <charset val="204"/>
      <scheme val="minor"/>
    </font>
    <font>
      <sz val="10"/>
      <color theme="1"/>
      <name val="Times New Roman"/>
      <family val="1"/>
      <charset val="204"/>
    </font>
    <font>
      <b/>
      <sz val="10"/>
      <color theme="1"/>
      <name val="Times New Roman"/>
      <family val="1"/>
      <charset val="204"/>
    </font>
    <font>
      <b/>
      <sz val="10"/>
      <name val="Times New Roman"/>
      <family val="1"/>
      <charset val="204"/>
    </font>
    <font>
      <strike/>
      <sz val="10"/>
      <color theme="1"/>
      <name val="Times New Roman"/>
      <family val="1"/>
      <charset val="204"/>
    </font>
    <font>
      <sz val="10"/>
      <name val="Times New Roman"/>
      <family val="1"/>
      <charset val="204"/>
    </font>
    <font>
      <b/>
      <sz val="14"/>
      <color theme="1"/>
      <name val="Times New Roman"/>
      <family val="1"/>
      <charset val="204"/>
    </font>
    <font>
      <sz val="10"/>
      <color theme="1"/>
      <name val="Calibri"/>
      <family val="2"/>
      <charset val="204"/>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2" borderId="0" applyNumberFormat="0" applyBorder="0" applyAlignment="0" applyProtection="0"/>
  </cellStyleXfs>
  <cellXfs count="307">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8" xfId="0" applyFont="1" applyBorder="1" applyAlignment="1">
      <alignment horizontal="center" vertical="top" wrapText="1"/>
    </xf>
    <xf numFmtId="166" fontId="3" fillId="0" borderId="1"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166" fontId="2" fillId="0" borderId="1" xfId="0" applyNumberFormat="1" applyFont="1" applyBorder="1" applyAlignment="1">
      <alignment horizontal="center" vertical="center" wrapText="1"/>
    </xf>
    <xf numFmtId="0" fontId="3" fillId="4" borderId="1" xfId="0" applyFont="1" applyFill="1" applyBorder="1" applyAlignment="1">
      <alignment horizontal="center" vertical="top" wrapText="1"/>
    </xf>
    <xf numFmtId="166"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center" wrapText="1"/>
    </xf>
    <xf numFmtId="166" fontId="2" fillId="6"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166" fontId="3" fillId="6" borderId="1" xfId="0" applyNumberFormat="1" applyFont="1" applyFill="1" applyBorder="1" applyAlignment="1">
      <alignment horizontal="center" vertical="top" wrapText="1"/>
    </xf>
    <xf numFmtId="0" fontId="2" fillId="5" borderId="1" xfId="0" applyFont="1" applyFill="1" applyBorder="1" applyAlignment="1">
      <alignment horizontal="center" vertical="top" wrapText="1"/>
    </xf>
    <xf numFmtId="166" fontId="2" fillId="5" borderId="1"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166"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165" fontId="2" fillId="3" borderId="1"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3" fillId="4" borderId="1" xfId="0" applyNumberFormat="1" applyFont="1" applyFill="1" applyBorder="1" applyAlignment="1">
      <alignment horizontal="right" vertical="center" wrapText="1"/>
    </xf>
    <xf numFmtId="165" fontId="2" fillId="6" borderId="1" xfId="0" applyNumberFormat="1" applyFont="1" applyFill="1" applyBorder="1" applyAlignment="1">
      <alignment horizontal="right" vertical="center" wrapText="1"/>
    </xf>
    <xf numFmtId="165" fontId="3" fillId="6" borderId="1" xfId="0" applyNumberFormat="1" applyFont="1" applyFill="1" applyBorder="1" applyAlignment="1">
      <alignment horizontal="right" vertical="center" wrapText="1"/>
    </xf>
    <xf numFmtId="165" fontId="2" fillId="5" borderId="1" xfId="0" applyNumberFormat="1" applyFont="1" applyFill="1" applyBorder="1" applyAlignment="1">
      <alignment horizontal="right" vertical="center" wrapText="1"/>
    </xf>
    <xf numFmtId="165" fontId="3" fillId="5"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top" wrapText="1"/>
    </xf>
    <xf numFmtId="166" fontId="2" fillId="5"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right" vertical="center" wrapText="1"/>
    </xf>
    <xf numFmtId="166" fontId="4"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65" fontId="2"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166"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top" wrapText="1"/>
    </xf>
    <xf numFmtId="0" fontId="2" fillId="6" borderId="1" xfId="0" applyFont="1" applyFill="1" applyBorder="1" applyAlignment="1">
      <alignment horizontal="center" vertical="top" wrapText="1"/>
    </xf>
    <xf numFmtId="165"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0" fillId="0" borderId="0" xfId="0"/>
    <xf numFmtId="166" fontId="2"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3" fillId="5" borderId="1" xfId="0" applyNumberFormat="1" applyFont="1" applyFill="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8" fillId="0" borderId="0" xfId="0" applyFont="1"/>
    <xf numFmtId="0" fontId="3" fillId="4" borderId="1" xfId="0" applyFont="1" applyFill="1" applyBorder="1" applyAlignment="1">
      <alignment horizontal="center" vertical="top" wrapText="1"/>
    </xf>
    <xf numFmtId="0" fontId="2"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168" fontId="2" fillId="0" borderId="1" xfId="0" applyNumberFormat="1" applyFont="1" applyFill="1" applyBorder="1" applyAlignment="1">
      <alignment horizontal="right" vertical="center"/>
    </xf>
    <xf numFmtId="168" fontId="2" fillId="0" borderId="1" xfId="0" applyNumberFormat="1" applyFont="1" applyBorder="1" applyAlignment="1">
      <alignment horizontal="right" vertical="center"/>
    </xf>
    <xf numFmtId="0" fontId="3" fillId="5" borderId="1" xfId="0" applyFont="1" applyFill="1" applyBorder="1" applyAlignment="1">
      <alignment horizontal="center" vertical="top" wrapText="1"/>
    </xf>
    <xf numFmtId="165" fontId="2" fillId="0" borderId="1" xfId="0" applyNumberFormat="1" applyFont="1" applyFill="1" applyBorder="1" applyAlignment="1">
      <alignment horizontal="right" vertical="center"/>
    </xf>
    <xf numFmtId="0" fontId="7" fillId="0" borderId="0" xfId="0" applyFont="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165" fontId="2" fillId="0" borderId="1" xfId="0" applyNumberFormat="1"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xf>
    <xf numFmtId="0" fontId="6" fillId="3"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2" fillId="0" borderId="1" xfId="0" applyFont="1" applyBorder="1" applyAlignment="1">
      <alignment horizontal="center"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167" fontId="2" fillId="0" borderId="2" xfId="0" applyNumberFormat="1" applyFont="1" applyBorder="1" applyAlignment="1">
      <alignment horizontal="left" vertical="center"/>
    </xf>
    <xf numFmtId="167" fontId="2" fillId="0" borderId="3" xfId="0" applyNumberFormat="1" applyFont="1" applyBorder="1" applyAlignment="1">
      <alignment horizontal="left" vertical="center"/>
    </xf>
    <xf numFmtId="167" fontId="2" fillId="0" borderId="4" xfId="0" applyNumberFormat="1" applyFont="1" applyBorder="1" applyAlignment="1">
      <alignment horizontal="left" vertical="center"/>
    </xf>
    <xf numFmtId="164" fontId="3" fillId="0" borderId="2"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2"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67" fontId="2" fillId="0" borderId="1" xfId="0" applyNumberFormat="1" applyFont="1" applyBorder="1" applyAlignment="1">
      <alignment horizontal="center" vertical="top"/>
    </xf>
    <xf numFmtId="0" fontId="2" fillId="0" borderId="3" xfId="0" applyFont="1" applyBorder="1" applyAlignment="1">
      <alignment horizontal="center" vertical="center" wrapText="1"/>
    </xf>
    <xf numFmtId="0" fontId="3" fillId="4" borderId="1" xfId="0" applyFont="1" applyFill="1" applyBorder="1" applyAlignment="1">
      <alignment horizontal="left" vertical="center"/>
    </xf>
    <xf numFmtId="0" fontId="2" fillId="4"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5" fillId="0" borderId="1" xfId="0" applyFont="1" applyBorder="1" applyAlignment="1">
      <alignment horizontal="center" vertical="top"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2" fillId="6" borderId="1" xfId="0" applyFont="1" applyFill="1" applyBorder="1" applyAlignment="1">
      <alignment horizontal="left" vertical="center" wrapText="1"/>
    </xf>
    <xf numFmtId="0" fontId="2" fillId="6" borderId="1" xfId="0" applyFont="1" applyFill="1" applyBorder="1" applyAlignment="1">
      <alignment horizontal="left" vertical="center"/>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166" fontId="2" fillId="5" borderId="2" xfId="0" applyNumberFormat="1" applyFont="1" applyFill="1" applyBorder="1" applyAlignment="1">
      <alignment horizontal="center" vertical="top" wrapText="1"/>
    </xf>
    <xf numFmtId="166" fontId="2" fillId="5" borderId="3" xfId="0" applyNumberFormat="1" applyFont="1" applyFill="1" applyBorder="1" applyAlignment="1">
      <alignment horizontal="center" vertical="top" wrapText="1"/>
    </xf>
    <xf numFmtId="166" fontId="2" fillId="5" borderId="4" xfId="0" applyNumberFormat="1"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xf numFmtId="0" fontId="2"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5" fillId="5" borderId="2" xfId="0" applyFont="1" applyFill="1" applyBorder="1" applyAlignment="1">
      <alignment horizontal="center" vertical="top" wrapText="1"/>
    </xf>
    <xf numFmtId="0" fontId="5" fillId="5" borderId="3" xfId="0" applyFont="1" applyFill="1" applyBorder="1" applyAlignment="1">
      <alignment horizontal="center" vertical="top" wrapText="1"/>
    </xf>
    <xf numFmtId="0" fontId="5" fillId="5" borderId="4" xfId="0" applyFont="1" applyFill="1" applyBorder="1" applyAlignment="1">
      <alignment horizontal="center" vertical="top" wrapText="1"/>
    </xf>
    <xf numFmtId="166" fontId="2" fillId="0" borderId="2" xfId="0" applyNumberFormat="1" applyFont="1" applyFill="1" applyBorder="1" applyAlignment="1">
      <alignment horizontal="center" vertical="top" wrapText="1"/>
    </xf>
    <xf numFmtId="166" fontId="2" fillId="0" borderId="3" xfId="0" applyNumberFormat="1" applyFont="1" applyFill="1" applyBorder="1" applyAlignment="1">
      <alignment horizontal="center" vertical="top" wrapText="1"/>
    </xf>
    <xf numFmtId="166" fontId="2" fillId="0" borderId="4" xfId="0"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4" xfId="0" applyFont="1" applyFill="1" applyBorder="1" applyAlignment="1">
      <alignment horizontal="left" vertical="top"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top" wrapText="1"/>
    </xf>
    <xf numFmtId="0" fontId="6" fillId="0" borderId="1" xfId="0" applyFont="1" applyBorder="1" applyAlignment="1">
      <alignment horizontal="center" vertical="top" wrapText="1"/>
    </xf>
    <xf numFmtId="0" fontId="2" fillId="0" borderId="1" xfId="0" applyFont="1" applyBorder="1" applyAlignment="1">
      <alignment horizontal="left" vertical="top" wrapText="1"/>
    </xf>
    <xf numFmtId="0" fontId="5"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6"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3" fillId="5"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166" fontId="2" fillId="0" borderId="2" xfId="0" applyNumberFormat="1" applyFont="1" applyBorder="1" applyAlignment="1">
      <alignment horizontal="center" vertical="top" wrapText="1"/>
    </xf>
    <xf numFmtId="166" fontId="2" fillId="0" borderId="3" xfId="0" applyNumberFormat="1" applyFont="1" applyBorder="1" applyAlignment="1">
      <alignment horizontal="center" vertical="top" wrapText="1"/>
    </xf>
    <xf numFmtId="166" fontId="2" fillId="0" borderId="4" xfId="0" applyNumberFormat="1" applyFont="1" applyBorder="1" applyAlignment="1">
      <alignment horizontal="center" vertical="top"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cellXfs>
  <cellStyles count="2">
    <cellStyle name="Обычный" xfId="0" builtinId="0"/>
    <cellStyle name="Плохой 2" xfId="1"/>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09"/>
  <sheetViews>
    <sheetView tabSelected="1" zoomScale="80" zoomScaleNormal="80" workbookViewId="0">
      <pane ySplit="4" topLeftCell="A239" activePane="bottomLeft" state="frozen"/>
      <selection pane="bottomLeft" activeCell="H250" sqref="H250:H254"/>
    </sheetView>
  </sheetViews>
  <sheetFormatPr defaultRowHeight="15" x14ac:dyDescent="0.25"/>
  <cols>
    <col min="1" max="1" width="9.140625" style="84"/>
    <col min="2" max="2" width="46" customWidth="1"/>
    <col min="3" max="3" width="9.140625" customWidth="1"/>
    <col min="4" max="4" width="15.28515625" customWidth="1"/>
    <col min="5" max="6" width="11.7109375" customWidth="1"/>
    <col min="7" max="7" width="13.140625" customWidth="1"/>
    <col min="8" max="8" width="52.42578125" customWidth="1"/>
    <col min="9" max="9" width="54.28515625" customWidth="1"/>
    <col min="10" max="10" width="10.7109375" customWidth="1"/>
    <col min="11" max="11" width="26.140625" customWidth="1"/>
    <col min="12" max="12" width="32.5703125" customWidth="1"/>
    <col min="14" max="14" width="13.5703125" style="86" hidden="1" customWidth="1"/>
    <col min="15" max="15" width="12.42578125" hidden="1" customWidth="1"/>
  </cols>
  <sheetData>
    <row r="1" spans="1:16" ht="18.75" x14ac:dyDescent="0.25">
      <c r="C1" s="97" t="s">
        <v>284</v>
      </c>
      <c r="D1" s="97"/>
      <c r="E1" s="97"/>
      <c r="F1" s="97"/>
      <c r="G1" s="97"/>
      <c r="H1" s="97"/>
      <c r="I1" s="97"/>
      <c r="J1" s="97"/>
      <c r="K1" s="97"/>
    </row>
    <row r="3" spans="1:16" ht="38.25" customHeight="1" x14ac:dyDescent="0.25">
      <c r="A3" s="98" t="s">
        <v>0</v>
      </c>
      <c r="B3" s="98" t="s">
        <v>1</v>
      </c>
      <c r="C3" s="104" t="s">
        <v>140</v>
      </c>
      <c r="D3" s="104"/>
      <c r="E3" s="104"/>
      <c r="F3" s="104"/>
      <c r="G3" s="128" t="s">
        <v>141</v>
      </c>
      <c r="H3" s="109" t="s">
        <v>142</v>
      </c>
      <c r="I3" s="110"/>
      <c r="J3" s="111"/>
      <c r="K3" s="112" t="s">
        <v>143</v>
      </c>
      <c r="L3" s="112" t="s">
        <v>144</v>
      </c>
      <c r="M3" s="104" t="s">
        <v>145</v>
      </c>
    </row>
    <row r="4" spans="1:16" ht="38.25" x14ac:dyDescent="0.25">
      <c r="A4" s="99"/>
      <c r="B4" s="99"/>
      <c r="C4" s="2" t="s">
        <v>146</v>
      </c>
      <c r="D4" s="3" t="s">
        <v>147</v>
      </c>
      <c r="E4" s="3" t="s">
        <v>148</v>
      </c>
      <c r="F4" s="3" t="s">
        <v>149</v>
      </c>
      <c r="G4" s="128"/>
      <c r="H4" s="2" t="s">
        <v>150</v>
      </c>
      <c r="I4" s="2" t="s">
        <v>151</v>
      </c>
      <c r="J4" s="4" t="s">
        <v>152</v>
      </c>
      <c r="K4" s="113"/>
      <c r="L4" s="113"/>
      <c r="M4" s="104"/>
      <c r="N4" s="87" t="s">
        <v>243</v>
      </c>
      <c r="O4" s="87" t="s">
        <v>244</v>
      </c>
    </row>
    <row r="5" spans="1:16" ht="15" customHeight="1" x14ac:dyDescent="0.25">
      <c r="A5" s="98"/>
      <c r="B5" s="129" t="s">
        <v>2</v>
      </c>
      <c r="C5" s="26" t="s">
        <v>153</v>
      </c>
      <c r="D5" s="68">
        <f>SUM(D6:D9)</f>
        <v>2441437.6107299998</v>
      </c>
      <c r="E5" s="31">
        <f>SUM(E6:E9)</f>
        <v>409642.04891000001</v>
      </c>
      <c r="F5" s="31">
        <f>SUM(F6:F9)</f>
        <v>281724.40866000002</v>
      </c>
      <c r="G5" s="53">
        <f>F5/D5</f>
        <v>0.11539283552519831</v>
      </c>
      <c r="H5" s="148"/>
      <c r="I5" s="37" t="s">
        <v>218</v>
      </c>
      <c r="J5" s="6">
        <f>SUM(J6:J8)</f>
        <v>47</v>
      </c>
      <c r="K5" s="104" t="s">
        <v>283</v>
      </c>
      <c r="L5" s="151"/>
      <c r="M5" s="153"/>
    </row>
    <row r="6" spans="1:16" x14ac:dyDescent="0.25">
      <c r="A6" s="115"/>
      <c r="B6" s="130"/>
      <c r="C6" s="26" t="s">
        <v>154</v>
      </c>
      <c r="D6" s="68">
        <f t="shared" ref="D6:F9" si="0">D51+D126+D266+D316+D351</f>
        <v>2312350.57541</v>
      </c>
      <c r="E6" s="31">
        <f t="shared" si="0"/>
        <v>352093.34891</v>
      </c>
      <c r="F6" s="31">
        <f t="shared" si="0"/>
        <v>272247.40807</v>
      </c>
      <c r="G6" s="53">
        <f>F6/D6</f>
        <v>0.11773621654308544</v>
      </c>
      <c r="H6" s="149"/>
      <c r="I6" s="37" t="s">
        <v>155</v>
      </c>
      <c r="J6" s="6">
        <f>J11+J21+J26+J31+J36+J41+J46</f>
        <v>1</v>
      </c>
      <c r="K6" s="104"/>
      <c r="L6" s="152"/>
      <c r="M6" s="154"/>
      <c r="N6" s="86">
        <f>COUNTIF($J$60:$J$409,"да")</f>
        <v>1</v>
      </c>
      <c r="O6" s="76"/>
    </row>
    <row r="7" spans="1:16" x14ac:dyDescent="0.25">
      <c r="A7" s="115"/>
      <c r="B7" s="130"/>
      <c r="C7" s="26" t="s">
        <v>156</v>
      </c>
      <c r="D7" s="68">
        <f t="shared" si="0"/>
        <v>113974.39999999999</v>
      </c>
      <c r="E7" s="31">
        <f t="shared" si="0"/>
        <v>57548.700000000004</v>
      </c>
      <c r="F7" s="31">
        <f t="shared" si="0"/>
        <v>9477.0005899999996</v>
      </c>
      <c r="G7" s="53">
        <f>F7/D7</f>
        <v>8.3150256461100039E-2</v>
      </c>
      <c r="H7" s="149"/>
      <c r="I7" s="37" t="s">
        <v>157</v>
      </c>
      <c r="J7" s="6">
        <f>J12+J22+J27+J32+J37+J42+J47</f>
        <v>23</v>
      </c>
      <c r="K7" s="104"/>
      <c r="L7" s="152"/>
      <c r="M7" s="154"/>
      <c r="N7" s="86">
        <f>COUNTIF($J$60:$J$409,"частично")</f>
        <v>23</v>
      </c>
      <c r="O7" s="76"/>
      <c r="P7" s="76"/>
    </row>
    <row r="8" spans="1:16" x14ac:dyDescent="0.25">
      <c r="A8" s="115"/>
      <c r="B8" s="130"/>
      <c r="C8" s="26" t="s">
        <v>158</v>
      </c>
      <c r="D8" s="68">
        <f t="shared" si="0"/>
        <v>14977.960000000001</v>
      </c>
      <c r="E8" s="31">
        <f t="shared" si="0"/>
        <v>0</v>
      </c>
      <c r="F8" s="31">
        <f t="shared" si="0"/>
        <v>0</v>
      </c>
      <c r="G8" s="53">
        <v>0</v>
      </c>
      <c r="H8" s="149"/>
      <c r="I8" s="37" t="s">
        <v>159</v>
      </c>
      <c r="J8" s="6">
        <f>J13+J23+J28+J33+J38+J43+J48</f>
        <v>23</v>
      </c>
      <c r="K8" s="104"/>
      <c r="L8" s="152"/>
      <c r="M8" s="154"/>
      <c r="N8" s="86">
        <f>COUNTIF($J$60:$J$409,"нет")</f>
        <v>23</v>
      </c>
      <c r="O8" s="76"/>
      <c r="P8" s="76"/>
    </row>
    <row r="9" spans="1:16" ht="19.5" customHeight="1" x14ac:dyDescent="0.25">
      <c r="A9" s="99"/>
      <c r="B9" s="131"/>
      <c r="C9" s="26" t="s">
        <v>160</v>
      </c>
      <c r="D9" s="68">
        <f t="shared" si="0"/>
        <v>134.67532</v>
      </c>
      <c r="E9" s="31">
        <f t="shared" si="0"/>
        <v>0</v>
      </c>
      <c r="F9" s="31">
        <f t="shared" si="0"/>
        <v>0</v>
      </c>
      <c r="G9" s="53">
        <v>0</v>
      </c>
      <c r="H9" s="150"/>
      <c r="I9" s="37" t="s">
        <v>161</v>
      </c>
      <c r="J9" s="5">
        <f>(J6+0.5*J7)/J5</f>
        <v>0.26595744680851063</v>
      </c>
      <c r="K9" s="104"/>
      <c r="L9" s="152"/>
      <c r="M9" s="155"/>
    </row>
    <row r="10" spans="1:16" ht="15" customHeight="1" x14ac:dyDescent="0.25">
      <c r="A10" s="98"/>
      <c r="B10" s="132" t="s">
        <v>3</v>
      </c>
      <c r="C10" s="26" t="s">
        <v>153</v>
      </c>
      <c r="D10" s="68">
        <f>SUM(D11:D14)</f>
        <v>551093.25047000009</v>
      </c>
      <c r="E10" s="31">
        <f>SUM(E11:E14)</f>
        <v>332364.20765999996</v>
      </c>
      <c r="F10" s="31">
        <f>SUM(F11:F14)</f>
        <v>222335.77341000002</v>
      </c>
      <c r="G10" s="53">
        <f>F10/D10</f>
        <v>0.40344492192633619</v>
      </c>
      <c r="H10" s="103"/>
      <c r="I10" s="38" t="s">
        <v>218</v>
      </c>
      <c r="J10" s="75">
        <f>SUM(J11:J13)</f>
        <v>34</v>
      </c>
      <c r="K10" s="104" t="s">
        <v>3</v>
      </c>
      <c r="L10" s="135"/>
      <c r="M10" s="104">
        <v>809</v>
      </c>
    </row>
    <row r="11" spans="1:16" x14ac:dyDescent="0.25">
      <c r="A11" s="115"/>
      <c r="B11" s="133"/>
      <c r="C11" s="2" t="s">
        <v>154</v>
      </c>
      <c r="D11" s="29">
        <f t="shared" ref="D11:F14" si="1">D61+D66+D81+D106+D116+D121+D131+D156+D171+D176+D181+D191+D196+D201+D216+D231+D256+D316+D356</f>
        <v>459519.67515000002</v>
      </c>
      <c r="E11" s="29">
        <f t="shared" si="1"/>
        <v>274815.50765999994</v>
      </c>
      <c r="F11" s="29">
        <f t="shared" si="1"/>
        <v>212858.77282000001</v>
      </c>
      <c r="G11" s="7">
        <f>F11/D11</f>
        <v>0.46322014993268129</v>
      </c>
      <c r="H11" s="103"/>
      <c r="I11" s="38" t="s">
        <v>155</v>
      </c>
      <c r="J11" s="75">
        <f>COUNTIFS($J$60:$J$409,"да",$M$60:$M$409,"809")</f>
        <v>0</v>
      </c>
      <c r="K11" s="104"/>
      <c r="L11" s="135"/>
      <c r="M11" s="104"/>
    </row>
    <row r="12" spans="1:16" x14ac:dyDescent="0.25">
      <c r="A12" s="115"/>
      <c r="B12" s="133"/>
      <c r="C12" s="2" t="s">
        <v>156</v>
      </c>
      <c r="D12" s="29">
        <f t="shared" si="1"/>
        <v>91438.9</v>
      </c>
      <c r="E12" s="29">
        <f t="shared" si="1"/>
        <v>57548.700000000004</v>
      </c>
      <c r="F12" s="29">
        <f t="shared" si="1"/>
        <v>9477.0005899999996</v>
      </c>
      <c r="G12" s="7">
        <f>F12/D12</f>
        <v>0.1036429855346029</v>
      </c>
      <c r="H12" s="103"/>
      <c r="I12" s="38" t="s">
        <v>157</v>
      </c>
      <c r="J12" s="75">
        <f>COUNTIFS($J$60:$J$409,"частично",$M$60:$M$409,"809")</f>
        <v>17</v>
      </c>
      <c r="K12" s="104"/>
      <c r="L12" s="135"/>
      <c r="M12" s="104"/>
    </row>
    <row r="13" spans="1:16" x14ac:dyDescent="0.25">
      <c r="A13" s="115"/>
      <c r="B13" s="133"/>
      <c r="C13" s="2" t="s">
        <v>158</v>
      </c>
      <c r="D13" s="29">
        <f t="shared" si="1"/>
        <v>0</v>
      </c>
      <c r="E13" s="29">
        <f t="shared" si="1"/>
        <v>0</v>
      </c>
      <c r="F13" s="29">
        <f t="shared" si="1"/>
        <v>0</v>
      </c>
      <c r="G13" s="7">
        <v>0</v>
      </c>
      <c r="H13" s="103"/>
      <c r="I13" s="38" t="s">
        <v>159</v>
      </c>
      <c r="J13" s="75">
        <f>COUNTIFS($J$60:$J$409,"нет",$M$60:$M$409,"809")</f>
        <v>17</v>
      </c>
      <c r="K13" s="104"/>
      <c r="L13" s="135"/>
      <c r="M13" s="104"/>
    </row>
    <row r="14" spans="1:16" x14ac:dyDescent="0.25">
      <c r="A14" s="99"/>
      <c r="B14" s="134"/>
      <c r="C14" s="2" t="s">
        <v>160</v>
      </c>
      <c r="D14" s="29">
        <f t="shared" si="1"/>
        <v>134.67532</v>
      </c>
      <c r="E14" s="29">
        <f t="shared" si="1"/>
        <v>0</v>
      </c>
      <c r="F14" s="29">
        <f t="shared" si="1"/>
        <v>0</v>
      </c>
      <c r="G14" s="7">
        <f>F14/D14</f>
        <v>0</v>
      </c>
      <c r="H14" s="103"/>
      <c r="I14" s="38" t="s">
        <v>161</v>
      </c>
      <c r="J14" s="77">
        <f>(J11+0.5*J12)/J10</f>
        <v>0.25</v>
      </c>
      <c r="K14" s="104"/>
      <c r="L14" s="135"/>
      <c r="M14" s="104"/>
    </row>
    <row r="15" spans="1:16" hidden="1" x14ac:dyDescent="0.25">
      <c r="A15" s="98"/>
      <c r="B15" s="132" t="s">
        <v>4</v>
      </c>
      <c r="C15" s="26" t="s">
        <v>153</v>
      </c>
      <c r="D15" s="68">
        <f>SUM(D16:D19)</f>
        <v>0</v>
      </c>
      <c r="E15" s="31">
        <f>SUM(E16:E19)</f>
        <v>0</v>
      </c>
      <c r="F15" s="31">
        <f>SUM(F16:F19)</f>
        <v>0</v>
      </c>
      <c r="G15" s="53">
        <v>0</v>
      </c>
      <c r="H15" s="145"/>
      <c r="I15" s="38" t="s">
        <v>218</v>
      </c>
      <c r="J15" s="75">
        <f>SUM(J16:J18)</f>
        <v>0</v>
      </c>
      <c r="K15" s="105" t="s">
        <v>4</v>
      </c>
      <c r="L15" s="156"/>
      <c r="M15" s="104">
        <v>807</v>
      </c>
    </row>
    <row r="16" spans="1:16" hidden="1" x14ac:dyDescent="0.25">
      <c r="A16" s="115"/>
      <c r="B16" s="133"/>
      <c r="C16" s="2" t="s">
        <v>154</v>
      </c>
      <c r="D16" s="67">
        <v>0</v>
      </c>
      <c r="E16" s="67">
        <v>0</v>
      </c>
      <c r="F16" s="67">
        <v>0</v>
      </c>
      <c r="G16" s="7">
        <v>0</v>
      </c>
      <c r="H16" s="146"/>
      <c r="I16" s="38" t="s">
        <v>155</v>
      </c>
      <c r="J16" s="75">
        <v>0</v>
      </c>
      <c r="K16" s="105"/>
      <c r="L16" s="156"/>
      <c r="M16" s="104"/>
    </row>
    <row r="17" spans="1:13" hidden="1" x14ac:dyDescent="0.25">
      <c r="A17" s="115"/>
      <c r="B17" s="133"/>
      <c r="C17" s="2" t="s">
        <v>156</v>
      </c>
      <c r="D17" s="67">
        <v>0</v>
      </c>
      <c r="E17" s="67">
        <v>0</v>
      </c>
      <c r="F17" s="67">
        <v>0</v>
      </c>
      <c r="G17" s="7">
        <v>0</v>
      </c>
      <c r="H17" s="146"/>
      <c r="I17" s="38" t="s">
        <v>157</v>
      </c>
      <c r="J17" s="75">
        <v>0</v>
      </c>
      <c r="K17" s="105"/>
      <c r="L17" s="156"/>
      <c r="M17" s="104"/>
    </row>
    <row r="18" spans="1:13" hidden="1" x14ac:dyDescent="0.25">
      <c r="A18" s="115"/>
      <c r="B18" s="133"/>
      <c r="C18" s="2" t="s">
        <v>158</v>
      </c>
      <c r="D18" s="67">
        <v>0</v>
      </c>
      <c r="E18" s="67">
        <v>0</v>
      </c>
      <c r="F18" s="67">
        <v>0</v>
      </c>
      <c r="G18" s="7">
        <v>0</v>
      </c>
      <c r="H18" s="146"/>
      <c r="I18" s="38" t="s">
        <v>159</v>
      </c>
      <c r="J18" s="75">
        <v>0</v>
      </c>
      <c r="K18" s="105"/>
      <c r="L18" s="156"/>
      <c r="M18" s="104"/>
    </row>
    <row r="19" spans="1:13" hidden="1" x14ac:dyDescent="0.25">
      <c r="A19" s="99"/>
      <c r="B19" s="134"/>
      <c r="C19" s="2" t="s">
        <v>160</v>
      </c>
      <c r="D19" s="67">
        <v>0</v>
      </c>
      <c r="E19" s="67">
        <v>0</v>
      </c>
      <c r="F19" s="67">
        <v>0</v>
      </c>
      <c r="G19" s="7">
        <v>0</v>
      </c>
      <c r="H19" s="147"/>
      <c r="I19" s="38" t="s">
        <v>161</v>
      </c>
      <c r="J19" s="77" t="e">
        <f>(J16+0.5*J17)/J15</f>
        <v>#DIV/0!</v>
      </c>
      <c r="K19" s="105"/>
      <c r="L19" s="156"/>
      <c r="M19" s="104"/>
    </row>
    <row r="20" spans="1:13" ht="15" customHeight="1" x14ac:dyDescent="0.25">
      <c r="A20" s="98"/>
      <c r="B20" s="106" t="s">
        <v>5</v>
      </c>
      <c r="C20" s="26" t="s">
        <v>153</v>
      </c>
      <c r="D20" s="68">
        <f>SUM(D21:D24)</f>
        <v>69.599999999999994</v>
      </c>
      <c r="E20" s="31">
        <f>SUM(E21:E24)</f>
        <v>48</v>
      </c>
      <c r="F20" s="31">
        <f>SUM(F21:F24)</f>
        <v>26.6</v>
      </c>
      <c r="G20" s="53">
        <f>F20/D20</f>
        <v>0.38218390804597707</v>
      </c>
      <c r="H20" s="136"/>
      <c r="I20" s="38" t="s">
        <v>218</v>
      </c>
      <c r="J20" s="75">
        <f>SUM(J21:J23)</f>
        <v>1</v>
      </c>
      <c r="K20" s="139" t="s">
        <v>5</v>
      </c>
      <c r="L20" s="142"/>
      <c r="M20" s="104">
        <v>831</v>
      </c>
    </row>
    <row r="21" spans="1:13" x14ac:dyDescent="0.25">
      <c r="A21" s="115"/>
      <c r="B21" s="107"/>
      <c r="C21" s="2" t="s">
        <v>154</v>
      </c>
      <c r="D21" s="67">
        <f>D186</f>
        <v>69.599999999999994</v>
      </c>
      <c r="E21" s="30">
        <f>E186</f>
        <v>48</v>
      </c>
      <c r="F21" s="30">
        <f>F186</f>
        <v>26.6</v>
      </c>
      <c r="G21" s="7">
        <f>F21/D21</f>
        <v>0.38218390804597707</v>
      </c>
      <c r="H21" s="137"/>
      <c r="I21" s="38" t="s">
        <v>155</v>
      </c>
      <c r="J21" s="75">
        <v>0</v>
      </c>
      <c r="K21" s="140"/>
      <c r="L21" s="143"/>
      <c r="M21" s="104"/>
    </row>
    <row r="22" spans="1:13" x14ac:dyDescent="0.25">
      <c r="A22" s="115"/>
      <c r="B22" s="107"/>
      <c r="C22" s="2" t="s">
        <v>156</v>
      </c>
      <c r="D22" s="67">
        <f t="shared" ref="D22:F24" si="2">D187</f>
        <v>0</v>
      </c>
      <c r="E22" s="30">
        <f t="shared" si="2"/>
        <v>0</v>
      </c>
      <c r="F22" s="30">
        <f t="shared" si="2"/>
        <v>0</v>
      </c>
      <c r="G22" s="7">
        <v>0</v>
      </c>
      <c r="H22" s="137"/>
      <c r="I22" s="38" t="s">
        <v>157</v>
      </c>
      <c r="J22" s="75">
        <v>1</v>
      </c>
      <c r="K22" s="140"/>
      <c r="L22" s="143"/>
      <c r="M22" s="104"/>
    </row>
    <row r="23" spans="1:13" x14ac:dyDescent="0.25">
      <c r="A23" s="115"/>
      <c r="B23" s="107"/>
      <c r="C23" s="2" t="s">
        <v>158</v>
      </c>
      <c r="D23" s="67">
        <f t="shared" si="2"/>
        <v>0</v>
      </c>
      <c r="E23" s="30">
        <f t="shared" si="2"/>
        <v>0</v>
      </c>
      <c r="F23" s="30">
        <f t="shared" si="2"/>
        <v>0</v>
      </c>
      <c r="G23" s="7">
        <v>0</v>
      </c>
      <c r="H23" s="137"/>
      <c r="I23" s="38" t="s">
        <v>159</v>
      </c>
      <c r="J23" s="75">
        <v>0</v>
      </c>
      <c r="K23" s="140"/>
      <c r="L23" s="143"/>
      <c r="M23" s="104"/>
    </row>
    <row r="24" spans="1:13" x14ac:dyDescent="0.25">
      <c r="A24" s="99"/>
      <c r="B24" s="108"/>
      <c r="C24" s="2" t="s">
        <v>160</v>
      </c>
      <c r="D24" s="67">
        <f t="shared" si="2"/>
        <v>0</v>
      </c>
      <c r="E24" s="30">
        <f t="shared" si="2"/>
        <v>0</v>
      </c>
      <c r="F24" s="30">
        <f t="shared" si="2"/>
        <v>0</v>
      </c>
      <c r="G24" s="7">
        <v>0</v>
      </c>
      <c r="H24" s="138"/>
      <c r="I24" s="38" t="s">
        <v>161</v>
      </c>
      <c r="J24" s="77">
        <f>(J21+0.5*J22)/J20</f>
        <v>0.5</v>
      </c>
      <c r="K24" s="141"/>
      <c r="L24" s="144"/>
      <c r="M24" s="104"/>
    </row>
    <row r="25" spans="1:13" ht="15" customHeight="1" x14ac:dyDescent="0.25">
      <c r="A25" s="98"/>
      <c r="B25" s="106" t="s">
        <v>6</v>
      </c>
      <c r="C25" s="26" t="s">
        <v>153</v>
      </c>
      <c r="D25" s="68">
        <f>SUM(D26:D29)</f>
        <v>1512773.96</v>
      </c>
      <c r="E25" s="31">
        <f>SUM(E26:E29)</f>
        <v>0</v>
      </c>
      <c r="F25" s="31">
        <f>SUM(F26:F29)</f>
        <v>0</v>
      </c>
      <c r="G25" s="53">
        <f>F25/D25</f>
        <v>0</v>
      </c>
      <c r="H25" s="114"/>
      <c r="I25" s="38" t="s">
        <v>218</v>
      </c>
      <c r="J25" s="75">
        <f>SUM(J26:J28)</f>
        <v>1</v>
      </c>
      <c r="K25" s="105" t="s">
        <v>6</v>
      </c>
      <c r="L25" s="135"/>
      <c r="M25" s="104">
        <v>806</v>
      </c>
    </row>
    <row r="26" spans="1:13" x14ac:dyDescent="0.25">
      <c r="A26" s="115"/>
      <c r="B26" s="107"/>
      <c r="C26" s="2" t="s">
        <v>154</v>
      </c>
      <c r="D26" s="67">
        <f>D96</f>
        <v>1497796</v>
      </c>
      <c r="E26" s="67">
        <f>E96</f>
        <v>0</v>
      </c>
      <c r="F26" s="67">
        <f>F96</f>
        <v>0</v>
      </c>
      <c r="G26" s="7">
        <f>E26/D26</f>
        <v>0</v>
      </c>
      <c r="H26" s="114"/>
      <c r="I26" s="38" t="s">
        <v>155</v>
      </c>
      <c r="J26" s="78">
        <v>0</v>
      </c>
      <c r="K26" s="105"/>
      <c r="L26" s="135"/>
      <c r="M26" s="104"/>
    </row>
    <row r="27" spans="1:13" x14ac:dyDescent="0.25">
      <c r="A27" s="115"/>
      <c r="B27" s="107"/>
      <c r="C27" s="2" t="s">
        <v>156</v>
      </c>
      <c r="D27" s="67">
        <f t="shared" ref="D27:F29" si="3">D97</f>
        <v>0</v>
      </c>
      <c r="E27" s="67">
        <f t="shared" si="3"/>
        <v>0</v>
      </c>
      <c r="F27" s="67">
        <f t="shared" si="3"/>
        <v>0</v>
      </c>
      <c r="G27" s="7">
        <v>0</v>
      </c>
      <c r="H27" s="114"/>
      <c r="I27" s="38" t="s">
        <v>157</v>
      </c>
      <c r="J27" s="78">
        <v>0</v>
      </c>
      <c r="K27" s="105"/>
      <c r="L27" s="135"/>
      <c r="M27" s="104"/>
    </row>
    <row r="28" spans="1:13" x14ac:dyDescent="0.25">
      <c r="A28" s="115"/>
      <c r="B28" s="107"/>
      <c r="C28" s="2" t="s">
        <v>158</v>
      </c>
      <c r="D28" s="67">
        <f t="shared" si="3"/>
        <v>14977.960000000001</v>
      </c>
      <c r="E28" s="67">
        <f t="shared" si="3"/>
        <v>0</v>
      </c>
      <c r="F28" s="67">
        <f t="shared" si="3"/>
        <v>0</v>
      </c>
      <c r="G28" s="7">
        <v>0</v>
      </c>
      <c r="H28" s="114"/>
      <c r="I28" s="38" t="s">
        <v>159</v>
      </c>
      <c r="J28" s="78">
        <v>1</v>
      </c>
      <c r="K28" s="105"/>
      <c r="L28" s="135"/>
      <c r="M28" s="104"/>
    </row>
    <row r="29" spans="1:13" x14ac:dyDescent="0.25">
      <c r="A29" s="99"/>
      <c r="B29" s="108"/>
      <c r="C29" s="2" t="s">
        <v>160</v>
      </c>
      <c r="D29" s="67">
        <f t="shared" si="3"/>
        <v>0</v>
      </c>
      <c r="E29" s="67">
        <f t="shared" si="3"/>
        <v>0</v>
      </c>
      <c r="F29" s="67">
        <f t="shared" si="3"/>
        <v>0</v>
      </c>
      <c r="G29" s="7">
        <v>0</v>
      </c>
      <c r="H29" s="114"/>
      <c r="I29" s="38" t="s">
        <v>161</v>
      </c>
      <c r="J29" s="77">
        <f>(J26+0.5*J27)/J25</f>
        <v>0</v>
      </c>
      <c r="K29" s="105"/>
      <c r="L29" s="135"/>
      <c r="M29" s="104"/>
    </row>
    <row r="30" spans="1:13" ht="15" customHeight="1" x14ac:dyDescent="0.25">
      <c r="A30" s="98"/>
      <c r="B30" s="106" t="s">
        <v>7</v>
      </c>
      <c r="C30" s="26" t="s">
        <v>153</v>
      </c>
      <c r="D30" s="68">
        <f>SUM(D31:D34)</f>
        <v>216965.5</v>
      </c>
      <c r="E30" s="31">
        <f>SUM(E31:E34)</f>
        <v>0</v>
      </c>
      <c r="F30" s="31">
        <f>SUM(F31:F34)</f>
        <v>0</v>
      </c>
      <c r="G30" s="53">
        <f>F30/D30</f>
        <v>0</v>
      </c>
      <c r="H30" s="114"/>
      <c r="I30" s="38" t="s">
        <v>218</v>
      </c>
      <c r="J30" s="75">
        <f>SUM(J31:J33)</f>
        <v>1</v>
      </c>
      <c r="K30" s="105" t="s">
        <v>7</v>
      </c>
      <c r="L30" s="135"/>
      <c r="M30" s="112">
        <v>813</v>
      </c>
    </row>
    <row r="31" spans="1:13" x14ac:dyDescent="0.25">
      <c r="A31" s="115"/>
      <c r="B31" s="107"/>
      <c r="C31" s="2" t="s">
        <v>154</v>
      </c>
      <c r="D31" s="67">
        <f>D101</f>
        <v>216965.5</v>
      </c>
      <c r="E31" s="30">
        <f>E101</f>
        <v>0</v>
      </c>
      <c r="F31" s="30">
        <f>F101</f>
        <v>0</v>
      </c>
      <c r="G31" s="7">
        <f>F31/D31</f>
        <v>0</v>
      </c>
      <c r="H31" s="114"/>
      <c r="I31" s="38" t="s">
        <v>155</v>
      </c>
      <c r="J31" s="78">
        <v>0</v>
      </c>
      <c r="K31" s="105"/>
      <c r="L31" s="135"/>
      <c r="M31" s="157"/>
    </row>
    <row r="32" spans="1:13" x14ac:dyDescent="0.25">
      <c r="A32" s="115"/>
      <c r="B32" s="107"/>
      <c r="C32" s="2" t="s">
        <v>156</v>
      </c>
      <c r="D32" s="67">
        <f t="shared" ref="D32:F34" si="4">D102</f>
        <v>0</v>
      </c>
      <c r="E32" s="30">
        <f t="shared" si="4"/>
        <v>0</v>
      </c>
      <c r="F32" s="30">
        <f t="shared" si="4"/>
        <v>0</v>
      </c>
      <c r="G32" s="7">
        <v>0</v>
      </c>
      <c r="H32" s="114"/>
      <c r="I32" s="38" t="s">
        <v>157</v>
      </c>
      <c r="J32" s="78">
        <v>0</v>
      </c>
      <c r="K32" s="105"/>
      <c r="L32" s="135"/>
      <c r="M32" s="157"/>
    </row>
    <row r="33" spans="1:13" x14ac:dyDescent="0.25">
      <c r="A33" s="115"/>
      <c r="B33" s="107"/>
      <c r="C33" s="2" t="s">
        <v>158</v>
      </c>
      <c r="D33" s="67">
        <f t="shared" si="4"/>
        <v>0</v>
      </c>
      <c r="E33" s="30">
        <f t="shared" si="4"/>
        <v>0</v>
      </c>
      <c r="F33" s="30">
        <f t="shared" si="4"/>
        <v>0</v>
      </c>
      <c r="G33" s="7">
        <v>0</v>
      </c>
      <c r="H33" s="114"/>
      <c r="I33" s="38" t="s">
        <v>159</v>
      </c>
      <c r="J33" s="78">
        <v>1</v>
      </c>
      <c r="K33" s="105"/>
      <c r="L33" s="135"/>
      <c r="M33" s="157"/>
    </row>
    <row r="34" spans="1:13" x14ac:dyDescent="0.25">
      <c r="A34" s="99"/>
      <c r="B34" s="108"/>
      <c r="C34" s="2" t="s">
        <v>160</v>
      </c>
      <c r="D34" s="67">
        <f t="shared" si="4"/>
        <v>0</v>
      </c>
      <c r="E34" s="30">
        <f t="shared" si="4"/>
        <v>0</v>
      </c>
      <c r="F34" s="30">
        <f t="shared" si="4"/>
        <v>0</v>
      </c>
      <c r="G34" s="7">
        <v>0</v>
      </c>
      <c r="H34" s="114"/>
      <c r="I34" s="38" t="s">
        <v>161</v>
      </c>
      <c r="J34" s="77">
        <f>(J31+0.5*J32)/J30</f>
        <v>0</v>
      </c>
      <c r="K34" s="105"/>
      <c r="L34" s="135"/>
      <c r="M34" s="113"/>
    </row>
    <row r="35" spans="1:13" ht="15" customHeight="1" x14ac:dyDescent="0.25">
      <c r="A35" s="98"/>
      <c r="B35" s="106" t="s">
        <v>8</v>
      </c>
      <c r="C35" s="26" t="s">
        <v>153</v>
      </c>
      <c r="D35" s="68">
        <f>SUM(D36:D39)</f>
        <v>62987.85338</v>
      </c>
      <c r="E35" s="31">
        <f>SUM(E36:E39)</f>
        <v>28593.272130000001</v>
      </c>
      <c r="F35" s="31">
        <f>SUM(F36:F39)</f>
        <v>28593.272130000001</v>
      </c>
      <c r="G35" s="53">
        <f>F35/D35</f>
        <v>0.45394898533054279</v>
      </c>
      <c r="H35" s="114"/>
      <c r="I35" s="38" t="s">
        <v>218</v>
      </c>
      <c r="J35" s="75">
        <f>SUM(J36:J38)</f>
        <v>1</v>
      </c>
      <c r="K35" s="105" t="s">
        <v>8</v>
      </c>
      <c r="L35" s="135"/>
      <c r="M35" s="165">
        <v>824</v>
      </c>
    </row>
    <row r="36" spans="1:13" x14ac:dyDescent="0.25">
      <c r="A36" s="115"/>
      <c r="B36" s="107"/>
      <c r="C36" s="2" t="s">
        <v>154</v>
      </c>
      <c r="D36" s="67">
        <f t="shared" ref="D36:F39" si="5">D391</f>
        <v>62987.85338</v>
      </c>
      <c r="E36" s="29">
        <f t="shared" si="5"/>
        <v>28593.272130000001</v>
      </c>
      <c r="F36" s="29">
        <f t="shared" si="5"/>
        <v>28593.272130000001</v>
      </c>
      <c r="G36" s="7">
        <f>F36/D36</f>
        <v>0.45394898533054279</v>
      </c>
      <c r="H36" s="114"/>
      <c r="I36" s="38" t="s">
        <v>155</v>
      </c>
      <c r="J36" s="78">
        <v>0</v>
      </c>
      <c r="K36" s="105"/>
      <c r="L36" s="135"/>
      <c r="M36" s="166"/>
    </row>
    <row r="37" spans="1:13" x14ac:dyDescent="0.25">
      <c r="A37" s="115"/>
      <c r="B37" s="107"/>
      <c r="C37" s="2" t="s">
        <v>156</v>
      </c>
      <c r="D37" s="67">
        <f t="shared" si="5"/>
        <v>0</v>
      </c>
      <c r="E37" s="29">
        <f t="shared" si="5"/>
        <v>0</v>
      </c>
      <c r="F37" s="29">
        <f t="shared" si="5"/>
        <v>0</v>
      </c>
      <c r="G37" s="7">
        <v>0</v>
      </c>
      <c r="H37" s="114"/>
      <c r="I37" s="38" t="s">
        <v>157</v>
      </c>
      <c r="J37" s="78">
        <v>1</v>
      </c>
      <c r="K37" s="105"/>
      <c r="L37" s="135"/>
      <c r="M37" s="166"/>
    </row>
    <row r="38" spans="1:13" x14ac:dyDescent="0.25">
      <c r="A38" s="115"/>
      <c r="B38" s="107"/>
      <c r="C38" s="2" t="s">
        <v>158</v>
      </c>
      <c r="D38" s="67">
        <f t="shared" si="5"/>
        <v>0</v>
      </c>
      <c r="E38" s="29">
        <f t="shared" si="5"/>
        <v>0</v>
      </c>
      <c r="F38" s="29">
        <f t="shared" si="5"/>
        <v>0</v>
      </c>
      <c r="G38" s="7">
        <v>0</v>
      </c>
      <c r="H38" s="114"/>
      <c r="I38" s="38" t="s">
        <v>159</v>
      </c>
      <c r="J38" s="78">
        <v>0</v>
      </c>
      <c r="K38" s="105"/>
      <c r="L38" s="135"/>
      <c r="M38" s="166"/>
    </row>
    <row r="39" spans="1:13" x14ac:dyDescent="0.25">
      <c r="A39" s="99"/>
      <c r="B39" s="108"/>
      <c r="C39" s="2" t="s">
        <v>160</v>
      </c>
      <c r="D39" s="67">
        <f t="shared" si="5"/>
        <v>0</v>
      </c>
      <c r="E39" s="29">
        <f t="shared" si="5"/>
        <v>0</v>
      </c>
      <c r="F39" s="29">
        <f t="shared" si="5"/>
        <v>0</v>
      </c>
      <c r="G39" s="7">
        <v>0</v>
      </c>
      <c r="H39" s="114"/>
      <c r="I39" s="38" t="s">
        <v>161</v>
      </c>
      <c r="J39" s="77">
        <f>(J36+0.5*J37)/J35</f>
        <v>0.5</v>
      </c>
      <c r="K39" s="105"/>
      <c r="L39" s="135"/>
      <c r="M39" s="167"/>
    </row>
    <row r="40" spans="1:13" x14ac:dyDescent="0.25">
      <c r="A40" s="98"/>
      <c r="B40" s="106" t="s">
        <v>9</v>
      </c>
      <c r="C40" s="26" t="s">
        <v>153</v>
      </c>
      <c r="D40" s="68">
        <f>SUM(D41:D44)</f>
        <v>95732.446880000003</v>
      </c>
      <c r="E40" s="31">
        <f>SUM(E41:E44)</f>
        <v>48333.901119999995</v>
      </c>
      <c r="F40" s="31">
        <f>SUM(F41:F44)</f>
        <v>30466.095119999998</v>
      </c>
      <c r="G40" s="53">
        <f>F40/D40</f>
        <v>0.31824210195096181</v>
      </c>
      <c r="H40" s="114"/>
      <c r="I40" s="38" t="s">
        <v>218</v>
      </c>
      <c r="J40" s="75">
        <f>SUM(J41:J43)</f>
        <v>7</v>
      </c>
      <c r="K40" s="105" t="s">
        <v>9</v>
      </c>
      <c r="L40" s="135"/>
      <c r="M40" s="165">
        <v>834</v>
      </c>
    </row>
    <row r="41" spans="1:13" x14ac:dyDescent="0.25">
      <c r="A41" s="115"/>
      <c r="B41" s="107"/>
      <c r="C41" s="2" t="s">
        <v>154</v>
      </c>
      <c r="D41" s="67">
        <f t="shared" ref="D41:F44" si="6">D266+D401</f>
        <v>73196.946880000003</v>
      </c>
      <c r="E41" s="67">
        <f t="shared" si="6"/>
        <v>48333.901119999995</v>
      </c>
      <c r="F41" s="67">
        <f t="shared" si="6"/>
        <v>30466.095119999998</v>
      </c>
      <c r="G41" s="7">
        <f>F41/D41</f>
        <v>0.41622084552169231</v>
      </c>
      <c r="H41" s="114"/>
      <c r="I41" s="38" t="s">
        <v>155</v>
      </c>
      <c r="J41" s="78">
        <f>COUNTIFS(J$60:J$409,"да",M$60:M$409,"834")</f>
        <v>0</v>
      </c>
      <c r="K41" s="105"/>
      <c r="L41" s="135"/>
      <c r="M41" s="166"/>
    </row>
    <row r="42" spans="1:13" x14ac:dyDescent="0.25">
      <c r="A42" s="115"/>
      <c r="B42" s="107"/>
      <c r="C42" s="2" t="s">
        <v>156</v>
      </c>
      <c r="D42" s="67">
        <f t="shared" si="6"/>
        <v>22535.5</v>
      </c>
      <c r="E42" s="67">
        <f t="shared" si="6"/>
        <v>0</v>
      </c>
      <c r="F42" s="67">
        <f t="shared" si="6"/>
        <v>0</v>
      </c>
      <c r="G42" s="7">
        <v>0</v>
      </c>
      <c r="H42" s="114"/>
      <c r="I42" s="38" t="s">
        <v>157</v>
      </c>
      <c r="J42" s="78">
        <f>COUNTIFS(J$60:J$409,"частично",M$60:M$409,"834")</f>
        <v>4</v>
      </c>
      <c r="K42" s="105"/>
      <c r="L42" s="135"/>
      <c r="M42" s="166"/>
    </row>
    <row r="43" spans="1:13" x14ac:dyDescent="0.25">
      <c r="A43" s="115"/>
      <c r="B43" s="107"/>
      <c r="C43" s="2" t="s">
        <v>158</v>
      </c>
      <c r="D43" s="67">
        <f t="shared" si="6"/>
        <v>0</v>
      </c>
      <c r="E43" s="67">
        <f t="shared" si="6"/>
        <v>0</v>
      </c>
      <c r="F43" s="67">
        <f t="shared" si="6"/>
        <v>0</v>
      </c>
      <c r="G43" s="7">
        <v>0</v>
      </c>
      <c r="H43" s="114"/>
      <c r="I43" s="38" t="s">
        <v>159</v>
      </c>
      <c r="J43" s="78">
        <f>COUNTIFS(J$60:J$409,"нет",M$60:M$409,"834")</f>
        <v>3</v>
      </c>
      <c r="K43" s="105"/>
      <c r="L43" s="135"/>
      <c r="M43" s="166"/>
    </row>
    <row r="44" spans="1:13" x14ac:dyDescent="0.25">
      <c r="A44" s="99"/>
      <c r="B44" s="108"/>
      <c r="C44" s="2" t="s">
        <v>160</v>
      </c>
      <c r="D44" s="67">
        <f t="shared" si="6"/>
        <v>0</v>
      </c>
      <c r="E44" s="67">
        <f t="shared" si="6"/>
        <v>0</v>
      </c>
      <c r="F44" s="67">
        <f t="shared" si="6"/>
        <v>0</v>
      </c>
      <c r="G44" s="7">
        <v>0</v>
      </c>
      <c r="H44" s="114"/>
      <c r="I44" s="38" t="s">
        <v>161</v>
      </c>
      <c r="J44" s="77">
        <f>(J41+0.5*J42)/J40</f>
        <v>0.2857142857142857</v>
      </c>
      <c r="K44" s="105"/>
      <c r="L44" s="135"/>
      <c r="M44" s="167"/>
    </row>
    <row r="45" spans="1:13" ht="15" customHeight="1" x14ac:dyDescent="0.25">
      <c r="A45" s="98"/>
      <c r="B45" s="106" t="s">
        <v>10</v>
      </c>
      <c r="C45" s="26" t="s">
        <v>153</v>
      </c>
      <c r="D45" s="68">
        <f>SUM(D46:D49)</f>
        <v>1815</v>
      </c>
      <c r="E45" s="31">
        <f>SUM(E46:E49)</f>
        <v>302.66800000000001</v>
      </c>
      <c r="F45" s="31">
        <f>SUM(F46:F49)</f>
        <v>302.66800000000001</v>
      </c>
      <c r="G45" s="53">
        <f>F45/D45</f>
        <v>0.16675922865013773</v>
      </c>
      <c r="H45" s="114"/>
      <c r="I45" s="38" t="s">
        <v>218</v>
      </c>
      <c r="J45" s="75">
        <f>SUM(J46:J48)</f>
        <v>2</v>
      </c>
      <c r="K45" s="105" t="s">
        <v>10</v>
      </c>
      <c r="L45" s="135"/>
      <c r="M45" s="165">
        <v>845</v>
      </c>
    </row>
    <row r="46" spans="1:13" x14ac:dyDescent="0.25">
      <c r="A46" s="115"/>
      <c r="B46" s="107"/>
      <c r="C46" s="2" t="s">
        <v>154</v>
      </c>
      <c r="D46" s="67">
        <f t="shared" ref="D46:F49" si="7">D71+D76</f>
        <v>1815</v>
      </c>
      <c r="E46" s="29">
        <f t="shared" si="7"/>
        <v>302.66800000000001</v>
      </c>
      <c r="F46" s="29">
        <f t="shared" si="7"/>
        <v>302.66800000000001</v>
      </c>
      <c r="G46" s="7">
        <f>F46/D46</f>
        <v>0.16675922865013773</v>
      </c>
      <c r="H46" s="114"/>
      <c r="I46" s="38" t="s">
        <v>155</v>
      </c>
      <c r="J46" s="78">
        <v>1</v>
      </c>
      <c r="K46" s="105"/>
      <c r="L46" s="135"/>
      <c r="M46" s="166"/>
    </row>
    <row r="47" spans="1:13" x14ac:dyDescent="0.25">
      <c r="A47" s="115"/>
      <c r="B47" s="107"/>
      <c r="C47" s="2" t="s">
        <v>156</v>
      </c>
      <c r="D47" s="67">
        <f t="shared" si="7"/>
        <v>0</v>
      </c>
      <c r="E47" s="29">
        <f t="shared" si="7"/>
        <v>0</v>
      </c>
      <c r="F47" s="29">
        <f t="shared" si="7"/>
        <v>0</v>
      </c>
      <c r="G47" s="7">
        <v>0</v>
      </c>
      <c r="H47" s="114"/>
      <c r="I47" s="38" t="s">
        <v>157</v>
      </c>
      <c r="J47" s="78">
        <v>0</v>
      </c>
      <c r="K47" s="105"/>
      <c r="L47" s="135"/>
      <c r="M47" s="166"/>
    </row>
    <row r="48" spans="1:13" x14ac:dyDescent="0.25">
      <c r="A48" s="115"/>
      <c r="B48" s="107"/>
      <c r="C48" s="2" t="s">
        <v>158</v>
      </c>
      <c r="D48" s="67">
        <f t="shared" si="7"/>
        <v>0</v>
      </c>
      <c r="E48" s="29">
        <f t="shared" si="7"/>
        <v>0</v>
      </c>
      <c r="F48" s="29">
        <f t="shared" si="7"/>
        <v>0</v>
      </c>
      <c r="G48" s="7">
        <v>0</v>
      </c>
      <c r="H48" s="114"/>
      <c r="I48" s="38" t="s">
        <v>159</v>
      </c>
      <c r="J48" s="78">
        <v>1</v>
      </c>
      <c r="K48" s="105"/>
      <c r="L48" s="135"/>
      <c r="M48" s="166"/>
    </row>
    <row r="49" spans="1:14" x14ac:dyDescent="0.25">
      <c r="A49" s="99"/>
      <c r="B49" s="108"/>
      <c r="C49" s="2" t="s">
        <v>160</v>
      </c>
      <c r="D49" s="67">
        <f t="shared" si="7"/>
        <v>0</v>
      </c>
      <c r="E49" s="29">
        <f t="shared" si="7"/>
        <v>0</v>
      </c>
      <c r="F49" s="29">
        <f t="shared" si="7"/>
        <v>0</v>
      </c>
      <c r="G49" s="7">
        <v>0</v>
      </c>
      <c r="H49" s="114"/>
      <c r="I49" s="38" t="s">
        <v>161</v>
      </c>
      <c r="J49" s="77">
        <f>(J46+0.5*J47)/J45</f>
        <v>0.5</v>
      </c>
      <c r="K49" s="105"/>
      <c r="L49" s="135"/>
      <c r="M49" s="167"/>
    </row>
    <row r="50" spans="1:14" ht="15" customHeight="1" x14ac:dyDescent="0.25">
      <c r="A50" s="100" t="s">
        <v>11</v>
      </c>
      <c r="B50" s="184" t="s">
        <v>12</v>
      </c>
      <c r="C50" s="45" t="s">
        <v>153</v>
      </c>
      <c r="D50" s="32">
        <f>SUM(D51:D54)</f>
        <v>1858237.8204699999</v>
      </c>
      <c r="E50" s="32">
        <f>SUM(E51:E54)</f>
        <v>119165.25517</v>
      </c>
      <c r="F50" s="32">
        <f>SUM(F51:F54)</f>
        <v>112303.85517000001</v>
      </c>
      <c r="G50" s="54">
        <f>F50/D50</f>
        <v>6.0435674020236682E-2</v>
      </c>
      <c r="H50" s="158"/>
      <c r="I50" s="39" t="s">
        <v>218</v>
      </c>
      <c r="J50" s="44">
        <f>J51+J52+J53</f>
        <v>9</v>
      </c>
      <c r="K50" s="159" t="s">
        <v>257</v>
      </c>
      <c r="L50" s="160"/>
      <c r="M50" s="161"/>
    </row>
    <row r="51" spans="1:14" x14ac:dyDescent="0.25">
      <c r="A51" s="101"/>
      <c r="B51" s="185"/>
      <c r="C51" s="45" t="s">
        <v>154</v>
      </c>
      <c r="D51" s="32">
        <f t="shared" ref="D51:F54" si="8">D56+D81+D91+D106+D116+D121</f>
        <v>1831257.7604699999</v>
      </c>
      <c r="E51" s="32">
        <f t="shared" si="8"/>
        <v>113022.15517</v>
      </c>
      <c r="F51" s="32">
        <f t="shared" si="8"/>
        <v>109537.05517000001</v>
      </c>
      <c r="G51" s="54">
        <f>F51/D51</f>
        <v>5.9815203263295313E-2</v>
      </c>
      <c r="H51" s="158"/>
      <c r="I51" s="39" t="s">
        <v>155</v>
      </c>
      <c r="J51" s="44">
        <f>COUNTIF($J$60:$J$119,"да")</f>
        <v>1</v>
      </c>
      <c r="K51" s="159"/>
      <c r="L51" s="160"/>
      <c r="M51" s="161"/>
    </row>
    <row r="52" spans="1:14" x14ac:dyDescent="0.25">
      <c r="A52" s="101"/>
      <c r="B52" s="185"/>
      <c r="C52" s="45" t="s">
        <v>156</v>
      </c>
      <c r="D52" s="32">
        <f t="shared" si="8"/>
        <v>12002.1</v>
      </c>
      <c r="E52" s="32">
        <f t="shared" si="8"/>
        <v>6143.1</v>
      </c>
      <c r="F52" s="32">
        <f t="shared" si="8"/>
        <v>2766.8</v>
      </c>
      <c r="G52" s="54">
        <f>F52/D52</f>
        <v>0.23052632455986871</v>
      </c>
      <c r="H52" s="158"/>
      <c r="I52" s="39" t="s">
        <v>157</v>
      </c>
      <c r="J52" s="72">
        <f>COUNTIF($J$60:$J$119,"частично")</f>
        <v>5</v>
      </c>
      <c r="K52" s="159"/>
      <c r="L52" s="160"/>
      <c r="M52" s="161"/>
    </row>
    <row r="53" spans="1:14" x14ac:dyDescent="0.25">
      <c r="A53" s="101"/>
      <c r="B53" s="185"/>
      <c r="C53" s="45" t="s">
        <v>158</v>
      </c>
      <c r="D53" s="32">
        <f t="shared" si="8"/>
        <v>14977.960000000001</v>
      </c>
      <c r="E53" s="32">
        <f t="shared" si="8"/>
        <v>0</v>
      </c>
      <c r="F53" s="32">
        <f t="shared" si="8"/>
        <v>0</v>
      </c>
      <c r="G53" s="54">
        <v>0</v>
      </c>
      <c r="H53" s="158"/>
      <c r="I53" s="39" t="s">
        <v>159</v>
      </c>
      <c r="J53" s="72">
        <f>COUNTIF($J$60:$J$119,"нет")</f>
        <v>3</v>
      </c>
      <c r="K53" s="159"/>
      <c r="L53" s="160"/>
      <c r="M53" s="161"/>
    </row>
    <row r="54" spans="1:14" ht="22.5" customHeight="1" x14ac:dyDescent="0.25">
      <c r="A54" s="102"/>
      <c r="B54" s="186"/>
      <c r="C54" s="45" t="s">
        <v>160</v>
      </c>
      <c r="D54" s="32">
        <f t="shared" si="8"/>
        <v>0</v>
      </c>
      <c r="E54" s="32">
        <f t="shared" si="8"/>
        <v>0</v>
      </c>
      <c r="F54" s="32">
        <f t="shared" si="8"/>
        <v>0</v>
      </c>
      <c r="G54" s="54">
        <v>0</v>
      </c>
      <c r="H54" s="158"/>
      <c r="I54" s="39" t="s">
        <v>161</v>
      </c>
      <c r="J54" s="9">
        <f>(J51+0.5*J52)/J50</f>
        <v>0.3888888888888889</v>
      </c>
      <c r="K54" s="159"/>
      <c r="L54" s="160"/>
      <c r="M54" s="161"/>
    </row>
    <row r="55" spans="1:14" ht="59.25" customHeight="1" x14ac:dyDescent="0.25">
      <c r="A55" s="119" t="s">
        <v>13</v>
      </c>
      <c r="B55" s="181" t="s">
        <v>14</v>
      </c>
      <c r="C55" s="48" t="s">
        <v>153</v>
      </c>
      <c r="D55" s="34">
        <f>SUM(D56:D59)</f>
        <v>96074.566359999997</v>
      </c>
      <c r="E55" s="34">
        <f>SUM(E56:E59)</f>
        <v>92647.028109999999</v>
      </c>
      <c r="F55" s="34">
        <f>SUM(F56:F59)</f>
        <v>92647.028109999999</v>
      </c>
      <c r="G55" s="56">
        <f>F55/D55</f>
        <v>0.96432418714067669</v>
      </c>
      <c r="H55" s="189" t="s">
        <v>247</v>
      </c>
      <c r="I55" s="49" t="s">
        <v>218</v>
      </c>
      <c r="J55" s="47">
        <f>SUM(J56:J58)</f>
        <v>4</v>
      </c>
      <c r="K55" s="187" t="s">
        <v>162</v>
      </c>
      <c r="L55" s="188"/>
      <c r="M55" s="187"/>
    </row>
    <row r="56" spans="1:14" ht="59.25" customHeight="1" x14ac:dyDescent="0.25">
      <c r="A56" s="120"/>
      <c r="B56" s="182"/>
      <c r="C56" s="46" t="s">
        <v>154</v>
      </c>
      <c r="D56" s="33">
        <f>D61+D66+D71+D76</f>
        <v>96074.566359999997</v>
      </c>
      <c r="E56" s="33">
        <f>E61+E66+E71+E76</f>
        <v>92647.028109999999</v>
      </c>
      <c r="F56" s="33">
        <f>F61+F66+F71+F76</f>
        <v>92647.028109999999</v>
      </c>
      <c r="G56" s="55">
        <f>F56/D56</f>
        <v>0.96432418714067669</v>
      </c>
      <c r="H56" s="190"/>
      <c r="I56" s="49" t="s">
        <v>155</v>
      </c>
      <c r="J56" s="47">
        <f>COUNTIF($J$60:$J$79,"да")</f>
        <v>1</v>
      </c>
      <c r="K56" s="187"/>
      <c r="L56" s="188"/>
      <c r="M56" s="187"/>
    </row>
    <row r="57" spans="1:14" ht="59.25" customHeight="1" x14ac:dyDescent="0.25">
      <c r="A57" s="120"/>
      <c r="B57" s="182"/>
      <c r="C57" s="46" t="s">
        <v>156</v>
      </c>
      <c r="D57" s="33">
        <f t="shared" ref="D57:F59" si="9">D62+D67+D72+D77</f>
        <v>0</v>
      </c>
      <c r="E57" s="33">
        <f t="shared" si="9"/>
        <v>0</v>
      </c>
      <c r="F57" s="33">
        <f t="shared" si="9"/>
        <v>0</v>
      </c>
      <c r="G57" s="55">
        <v>0</v>
      </c>
      <c r="H57" s="190"/>
      <c r="I57" s="49" t="s">
        <v>157</v>
      </c>
      <c r="J57" s="73">
        <f>COUNTIF($J$60:$J$79,"частично")</f>
        <v>2</v>
      </c>
      <c r="K57" s="187"/>
      <c r="L57" s="188"/>
      <c r="M57" s="187"/>
    </row>
    <row r="58" spans="1:14" ht="59.25" customHeight="1" x14ac:dyDescent="0.25">
      <c r="A58" s="120"/>
      <c r="B58" s="182"/>
      <c r="C58" s="46" t="s">
        <v>158</v>
      </c>
      <c r="D58" s="33">
        <f t="shared" si="9"/>
        <v>0</v>
      </c>
      <c r="E58" s="33">
        <f t="shared" si="9"/>
        <v>0</v>
      </c>
      <c r="F58" s="33">
        <f t="shared" si="9"/>
        <v>0</v>
      </c>
      <c r="G58" s="55">
        <v>0</v>
      </c>
      <c r="H58" s="190"/>
      <c r="I58" s="49" t="s">
        <v>159</v>
      </c>
      <c r="J58" s="73">
        <f>COUNTIF($J$60:$J$79,"нет")</f>
        <v>1</v>
      </c>
      <c r="K58" s="187"/>
      <c r="L58" s="188"/>
      <c r="M58" s="187"/>
    </row>
    <row r="59" spans="1:14" ht="59.25" customHeight="1" x14ac:dyDescent="0.25">
      <c r="A59" s="121"/>
      <c r="B59" s="183"/>
      <c r="C59" s="46" t="s">
        <v>160</v>
      </c>
      <c r="D59" s="33">
        <f t="shared" si="9"/>
        <v>0</v>
      </c>
      <c r="E59" s="33">
        <f t="shared" si="9"/>
        <v>0</v>
      </c>
      <c r="F59" s="33">
        <f t="shared" si="9"/>
        <v>0</v>
      </c>
      <c r="G59" s="55">
        <v>0</v>
      </c>
      <c r="H59" s="190"/>
      <c r="I59" s="49" t="s">
        <v>161</v>
      </c>
      <c r="J59" s="11">
        <f>(J56+0.5*J57)/J55</f>
        <v>0.5</v>
      </c>
      <c r="K59" s="187"/>
      <c r="L59" s="188"/>
      <c r="M59" s="187"/>
    </row>
    <row r="60" spans="1:14" ht="24.75" customHeight="1" x14ac:dyDescent="0.25">
      <c r="A60" s="98" t="s">
        <v>15</v>
      </c>
      <c r="B60" s="106" t="s">
        <v>16</v>
      </c>
      <c r="C60" s="26" t="s">
        <v>153</v>
      </c>
      <c r="D60" s="31">
        <f>SUM(D61:D64)</f>
        <v>93959.566359999997</v>
      </c>
      <c r="E60" s="31">
        <f>SUM(E61:E64)</f>
        <v>92309.360109999994</v>
      </c>
      <c r="F60" s="31">
        <f>SUM(F61:F64)</f>
        <v>92309.360109999994</v>
      </c>
      <c r="G60" s="53">
        <f>F60/D60</f>
        <v>0.98243705974889939</v>
      </c>
      <c r="H60" s="168" t="s">
        <v>246</v>
      </c>
      <c r="I60" s="168" t="s">
        <v>357</v>
      </c>
      <c r="J60" s="162" t="s">
        <v>289</v>
      </c>
      <c r="K60" s="104" t="s">
        <v>163</v>
      </c>
      <c r="L60" s="151" t="s">
        <v>321</v>
      </c>
      <c r="M60" s="105">
        <v>809</v>
      </c>
      <c r="N60" s="86">
        <v>3110160050</v>
      </c>
    </row>
    <row r="61" spans="1:14" ht="23.25" customHeight="1" x14ac:dyDescent="0.25">
      <c r="A61" s="115"/>
      <c r="B61" s="107"/>
      <c r="C61" s="43" t="s">
        <v>154</v>
      </c>
      <c r="D61" s="67">
        <v>93959.566359999997</v>
      </c>
      <c r="E61" s="29">
        <v>92309.360109999994</v>
      </c>
      <c r="F61" s="29">
        <v>92309.360109999994</v>
      </c>
      <c r="G61" s="7">
        <f>F61/D61</f>
        <v>0.98243705974889939</v>
      </c>
      <c r="H61" s="169"/>
      <c r="I61" s="169"/>
      <c r="J61" s="163"/>
      <c r="K61" s="104"/>
      <c r="L61" s="151"/>
      <c r="M61" s="105"/>
    </row>
    <row r="62" spans="1:14" ht="25.5" customHeight="1" x14ac:dyDescent="0.25">
      <c r="A62" s="115"/>
      <c r="B62" s="107"/>
      <c r="C62" s="43" t="s">
        <v>156</v>
      </c>
      <c r="D62" s="67">
        <v>0</v>
      </c>
      <c r="E62" s="29">
        <v>0</v>
      </c>
      <c r="F62" s="29">
        <v>0</v>
      </c>
      <c r="G62" s="7">
        <v>0</v>
      </c>
      <c r="H62" s="169"/>
      <c r="I62" s="169"/>
      <c r="J62" s="163"/>
      <c r="K62" s="104"/>
      <c r="L62" s="151"/>
      <c r="M62" s="105"/>
    </row>
    <row r="63" spans="1:14" ht="22.5" customHeight="1" x14ac:dyDescent="0.25">
      <c r="A63" s="115"/>
      <c r="B63" s="107"/>
      <c r="C63" s="43" t="s">
        <v>158</v>
      </c>
      <c r="D63" s="67">
        <v>0</v>
      </c>
      <c r="E63" s="29">
        <v>0</v>
      </c>
      <c r="F63" s="29">
        <v>0</v>
      </c>
      <c r="G63" s="7">
        <v>0</v>
      </c>
      <c r="H63" s="169"/>
      <c r="I63" s="169"/>
      <c r="J63" s="163"/>
      <c r="K63" s="104"/>
      <c r="L63" s="151"/>
      <c r="M63" s="105"/>
    </row>
    <row r="64" spans="1:14" ht="27" customHeight="1" x14ac:dyDescent="0.25">
      <c r="A64" s="99"/>
      <c r="B64" s="108"/>
      <c r="C64" s="43" t="s">
        <v>160</v>
      </c>
      <c r="D64" s="67">
        <v>0</v>
      </c>
      <c r="E64" s="29">
        <v>0</v>
      </c>
      <c r="F64" s="29">
        <v>0</v>
      </c>
      <c r="G64" s="3">
        <v>0</v>
      </c>
      <c r="H64" s="170"/>
      <c r="I64" s="170"/>
      <c r="J64" s="164"/>
      <c r="K64" s="104"/>
      <c r="L64" s="151"/>
      <c r="M64" s="105"/>
    </row>
    <row r="65" spans="1:14" ht="21.75" customHeight="1" x14ac:dyDescent="0.25">
      <c r="A65" s="98" t="s">
        <v>17</v>
      </c>
      <c r="B65" s="106" t="s">
        <v>18</v>
      </c>
      <c r="C65" s="26" t="s">
        <v>153</v>
      </c>
      <c r="D65" s="68">
        <f>SUM(D66:D69)</f>
        <v>300</v>
      </c>
      <c r="E65" s="31">
        <f>SUM(E66:E69)</f>
        <v>35</v>
      </c>
      <c r="F65" s="31">
        <f>SUM(F66:F69)</f>
        <v>35</v>
      </c>
      <c r="G65" s="53">
        <f>F65/D65</f>
        <v>0.11666666666666667</v>
      </c>
      <c r="H65" s="172" t="s">
        <v>164</v>
      </c>
      <c r="I65" s="175" t="s">
        <v>319</v>
      </c>
      <c r="J65" s="162" t="s">
        <v>289</v>
      </c>
      <c r="K65" s="104" t="s">
        <v>3</v>
      </c>
      <c r="L65" s="135" t="s">
        <v>292</v>
      </c>
      <c r="M65" s="112">
        <v>809</v>
      </c>
      <c r="N65" s="86">
        <v>3110129990</v>
      </c>
    </row>
    <row r="66" spans="1:14" ht="21.75" customHeight="1" x14ac:dyDescent="0.25">
      <c r="A66" s="115"/>
      <c r="B66" s="107"/>
      <c r="C66" s="43" t="s">
        <v>154</v>
      </c>
      <c r="D66" s="67">
        <v>300</v>
      </c>
      <c r="E66" s="67">
        <v>35</v>
      </c>
      <c r="F66" s="67">
        <v>35</v>
      </c>
      <c r="G66" s="7">
        <f>F66/D66</f>
        <v>0.11666666666666667</v>
      </c>
      <c r="H66" s="173"/>
      <c r="I66" s="176"/>
      <c r="J66" s="163"/>
      <c r="K66" s="104"/>
      <c r="L66" s="171"/>
      <c r="M66" s="157"/>
    </row>
    <row r="67" spans="1:14" ht="21" customHeight="1" x14ac:dyDescent="0.25">
      <c r="A67" s="115"/>
      <c r="B67" s="107"/>
      <c r="C67" s="43" t="s">
        <v>156</v>
      </c>
      <c r="D67" s="67">
        <v>0</v>
      </c>
      <c r="E67" s="29">
        <v>0</v>
      </c>
      <c r="F67" s="29">
        <v>0</v>
      </c>
      <c r="G67" s="3">
        <v>0</v>
      </c>
      <c r="H67" s="173"/>
      <c r="I67" s="176"/>
      <c r="J67" s="163"/>
      <c r="K67" s="104"/>
      <c r="L67" s="171"/>
      <c r="M67" s="157"/>
    </row>
    <row r="68" spans="1:14" ht="18.75" customHeight="1" x14ac:dyDescent="0.25">
      <c r="A68" s="115"/>
      <c r="B68" s="107"/>
      <c r="C68" s="43" t="s">
        <v>158</v>
      </c>
      <c r="D68" s="67">
        <v>0</v>
      </c>
      <c r="E68" s="29">
        <v>0</v>
      </c>
      <c r="F68" s="29">
        <v>0</v>
      </c>
      <c r="G68" s="3">
        <v>0</v>
      </c>
      <c r="H68" s="173"/>
      <c r="I68" s="176"/>
      <c r="J68" s="163"/>
      <c r="K68" s="104"/>
      <c r="L68" s="171"/>
      <c r="M68" s="157"/>
    </row>
    <row r="69" spans="1:14" ht="18" customHeight="1" x14ac:dyDescent="0.25">
      <c r="A69" s="99"/>
      <c r="B69" s="108"/>
      <c r="C69" s="43" t="s">
        <v>160</v>
      </c>
      <c r="D69" s="67">
        <v>0</v>
      </c>
      <c r="E69" s="29">
        <v>0</v>
      </c>
      <c r="F69" s="29">
        <v>0</v>
      </c>
      <c r="G69" s="3">
        <v>0</v>
      </c>
      <c r="H69" s="174"/>
      <c r="I69" s="177"/>
      <c r="J69" s="164"/>
      <c r="K69" s="104"/>
      <c r="L69" s="171"/>
      <c r="M69" s="113"/>
    </row>
    <row r="70" spans="1:14" ht="15" customHeight="1" x14ac:dyDescent="0.25">
      <c r="A70" s="98" t="s">
        <v>19</v>
      </c>
      <c r="B70" s="132" t="s">
        <v>20</v>
      </c>
      <c r="C70" s="26" t="s">
        <v>153</v>
      </c>
      <c r="D70" s="68">
        <f>SUM(D71:D74)</f>
        <v>1500</v>
      </c>
      <c r="E70" s="31">
        <f>SUM(E71:E74)</f>
        <v>0</v>
      </c>
      <c r="F70" s="31">
        <f>SUM(F71:F74)</f>
        <v>0</v>
      </c>
      <c r="G70" s="53">
        <f>F70/D70</f>
        <v>0</v>
      </c>
      <c r="H70" s="172" t="s">
        <v>165</v>
      </c>
      <c r="I70" s="175" t="s">
        <v>285</v>
      </c>
      <c r="J70" s="178" t="s">
        <v>286</v>
      </c>
      <c r="K70" s="105" t="s">
        <v>10</v>
      </c>
      <c r="L70" s="151" t="s">
        <v>288</v>
      </c>
      <c r="M70" s="112">
        <v>845</v>
      </c>
    </row>
    <row r="71" spans="1:14" x14ac:dyDescent="0.25">
      <c r="A71" s="115"/>
      <c r="B71" s="133"/>
      <c r="C71" s="43" t="s">
        <v>154</v>
      </c>
      <c r="D71" s="67">
        <v>1500</v>
      </c>
      <c r="E71" s="29">
        <v>0</v>
      </c>
      <c r="F71" s="29">
        <v>0</v>
      </c>
      <c r="G71" s="7">
        <v>0</v>
      </c>
      <c r="H71" s="173"/>
      <c r="I71" s="176"/>
      <c r="J71" s="179"/>
      <c r="K71" s="105"/>
      <c r="L71" s="151"/>
      <c r="M71" s="157"/>
    </row>
    <row r="72" spans="1:14" x14ac:dyDescent="0.25">
      <c r="A72" s="115"/>
      <c r="B72" s="133"/>
      <c r="C72" s="43" t="s">
        <v>156</v>
      </c>
      <c r="D72" s="67">
        <v>0</v>
      </c>
      <c r="E72" s="29">
        <v>0</v>
      </c>
      <c r="F72" s="29">
        <v>0</v>
      </c>
      <c r="G72" s="7">
        <v>0</v>
      </c>
      <c r="H72" s="173"/>
      <c r="I72" s="176"/>
      <c r="J72" s="179"/>
      <c r="K72" s="105"/>
      <c r="L72" s="151"/>
      <c r="M72" s="157"/>
    </row>
    <row r="73" spans="1:14" x14ac:dyDescent="0.25">
      <c r="A73" s="115"/>
      <c r="B73" s="133"/>
      <c r="C73" s="43" t="s">
        <v>158</v>
      </c>
      <c r="D73" s="67">
        <v>0</v>
      </c>
      <c r="E73" s="29">
        <v>0</v>
      </c>
      <c r="F73" s="29">
        <v>0</v>
      </c>
      <c r="G73" s="7">
        <v>0</v>
      </c>
      <c r="H73" s="173"/>
      <c r="I73" s="176"/>
      <c r="J73" s="179"/>
      <c r="K73" s="105"/>
      <c r="L73" s="151"/>
      <c r="M73" s="157"/>
    </row>
    <row r="74" spans="1:14" ht="33.75" customHeight="1" x14ac:dyDescent="0.25">
      <c r="A74" s="99"/>
      <c r="B74" s="134"/>
      <c r="C74" s="43" t="s">
        <v>160</v>
      </c>
      <c r="D74" s="67">
        <v>0</v>
      </c>
      <c r="E74" s="29">
        <v>0</v>
      </c>
      <c r="F74" s="29">
        <v>0</v>
      </c>
      <c r="G74" s="7">
        <v>0</v>
      </c>
      <c r="H74" s="174"/>
      <c r="I74" s="177"/>
      <c r="J74" s="180"/>
      <c r="K74" s="105"/>
      <c r="L74" s="151"/>
      <c r="M74" s="113"/>
    </row>
    <row r="75" spans="1:14" ht="15" customHeight="1" x14ac:dyDescent="0.25">
      <c r="A75" s="98" t="s">
        <v>21</v>
      </c>
      <c r="B75" s="106" t="s">
        <v>22</v>
      </c>
      <c r="C75" s="26" t="s">
        <v>153</v>
      </c>
      <c r="D75" s="68">
        <f>SUM(D76:D79)</f>
        <v>315</v>
      </c>
      <c r="E75" s="31">
        <f>SUM(E76:E79)</f>
        <v>302.66800000000001</v>
      </c>
      <c r="F75" s="31">
        <f>SUM(F76:F79)</f>
        <v>302.66800000000001</v>
      </c>
      <c r="G75" s="53">
        <f>F75/D75</f>
        <v>0.96085079365079362</v>
      </c>
      <c r="H75" s="172" t="s">
        <v>166</v>
      </c>
      <c r="I75" s="175" t="s">
        <v>287</v>
      </c>
      <c r="J75" s="162" t="s">
        <v>290</v>
      </c>
      <c r="K75" s="105" t="s">
        <v>10</v>
      </c>
      <c r="L75" s="105" t="s">
        <v>208</v>
      </c>
      <c r="M75" s="112">
        <v>845</v>
      </c>
    </row>
    <row r="76" spans="1:14" x14ac:dyDescent="0.25">
      <c r="A76" s="115"/>
      <c r="B76" s="107"/>
      <c r="C76" s="43" t="s">
        <v>154</v>
      </c>
      <c r="D76" s="67">
        <v>315</v>
      </c>
      <c r="E76" s="29">
        <v>302.66800000000001</v>
      </c>
      <c r="F76" s="29">
        <v>302.66800000000001</v>
      </c>
      <c r="G76" s="7">
        <f>F76/D76</f>
        <v>0.96085079365079362</v>
      </c>
      <c r="H76" s="173"/>
      <c r="I76" s="176"/>
      <c r="J76" s="163"/>
      <c r="K76" s="105"/>
      <c r="L76" s="105"/>
      <c r="M76" s="157"/>
    </row>
    <row r="77" spans="1:14" x14ac:dyDescent="0.25">
      <c r="A77" s="115"/>
      <c r="B77" s="107"/>
      <c r="C77" s="43" t="s">
        <v>156</v>
      </c>
      <c r="D77" s="67">
        <v>0</v>
      </c>
      <c r="E77" s="29">
        <v>0</v>
      </c>
      <c r="F77" s="29">
        <v>0</v>
      </c>
      <c r="G77" s="7">
        <v>0</v>
      </c>
      <c r="H77" s="173"/>
      <c r="I77" s="176"/>
      <c r="J77" s="163"/>
      <c r="K77" s="105"/>
      <c r="L77" s="105"/>
      <c r="M77" s="157"/>
    </row>
    <row r="78" spans="1:14" x14ac:dyDescent="0.25">
      <c r="A78" s="115"/>
      <c r="B78" s="107"/>
      <c r="C78" s="43" t="s">
        <v>158</v>
      </c>
      <c r="D78" s="67">
        <v>0</v>
      </c>
      <c r="E78" s="29">
        <v>0</v>
      </c>
      <c r="F78" s="29">
        <v>0</v>
      </c>
      <c r="G78" s="7">
        <v>0</v>
      </c>
      <c r="H78" s="173"/>
      <c r="I78" s="176"/>
      <c r="J78" s="163"/>
      <c r="K78" s="105"/>
      <c r="L78" s="105"/>
      <c r="M78" s="157"/>
    </row>
    <row r="79" spans="1:14" x14ac:dyDescent="0.25">
      <c r="A79" s="99"/>
      <c r="B79" s="108"/>
      <c r="C79" s="43" t="s">
        <v>160</v>
      </c>
      <c r="D79" s="67">
        <v>0</v>
      </c>
      <c r="E79" s="29">
        <v>0</v>
      </c>
      <c r="F79" s="29">
        <v>0</v>
      </c>
      <c r="G79" s="7">
        <v>0</v>
      </c>
      <c r="H79" s="174"/>
      <c r="I79" s="177"/>
      <c r="J79" s="164"/>
      <c r="K79" s="105"/>
      <c r="L79" s="105"/>
      <c r="M79" s="113"/>
    </row>
    <row r="80" spans="1:14" ht="54.75" customHeight="1" x14ac:dyDescent="0.25">
      <c r="A80" s="119" t="s">
        <v>23</v>
      </c>
      <c r="B80" s="181" t="s">
        <v>24</v>
      </c>
      <c r="C80" s="48" t="s">
        <v>153</v>
      </c>
      <c r="D80" s="34">
        <f>SUM(D81:D84)</f>
        <v>13296.46341</v>
      </c>
      <c r="E80" s="34">
        <f>SUM(E81:E84)</f>
        <v>13249.92706</v>
      </c>
      <c r="F80" s="34">
        <f>SUM(F81:F84)</f>
        <v>13249.92706</v>
      </c>
      <c r="G80" s="56">
        <f>F80/D80</f>
        <v>0.99650009565964726</v>
      </c>
      <c r="H80" s="205" t="s">
        <v>196</v>
      </c>
      <c r="I80" s="40" t="s">
        <v>218</v>
      </c>
      <c r="J80" s="50">
        <f>SUM(J81:J83)</f>
        <v>1</v>
      </c>
      <c r="K80" s="198" t="s">
        <v>248</v>
      </c>
      <c r="L80" s="199"/>
      <c r="M80" s="202">
        <v>809</v>
      </c>
    </row>
    <row r="81" spans="1:14" ht="54.75" customHeight="1" x14ac:dyDescent="0.25">
      <c r="A81" s="120"/>
      <c r="B81" s="182"/>
      <c r="C81" s="48" t="s">
        <v>154</v>
      </c>
      <c r="D81" s="34">
        <f t="shared" ref="D81:F84" si="10">D86</f>
        <v>13296.46341</v>
      </c>
      <c r="E81" s="34">
        <f t="shared" si="10"/>
        <v>13249.92706</v>
      </c>
      <c r="F81" s="34">
        <f t="shared" si="10"/>
        <v>13249.92706</v>
      </c>
      <c r="G81" s="56">
        <f>F81/D81</f>
        <v>0.99650009565964726</v>
      </c>
      <c r="H81" s="206"/>
      <c r="I81" s="40" t="s">
        <v>155</v>
      </c>
      <c r="J81" s="50">
        <f>COUNTIF($J$85,"да")</f>
        <v>0</v>
      </c>
      <c r="K81" s="198"/>
      <c r="L81" s="200"/>
      <c r="M81" s="203"/>
    </row>
    <row r="82" spans="1:14" ht="54.75" customHeight="1" x14ac:dyDescent="0.25">
      <c r="A82" s="120"/>
      <c r="B82" s="182"/>
      <c r="C82" s="48" t="s">
        <v>156</v>
      </c>
      <c r="D82" s="34">
        <f t="shared" si="10"/>
        <v>0</v>
      </c>
      <c r="E82" s="34">
        <f t="shared" si="10"/>
        <v>0</v>
      </c>
      <c r="F82" s="34">
        <f t="shared" si="10"/>
        <v>0</v>
      </c>
      <c r="G82" s="57">
        <v>0</v>
      </c>
      <c r="H82" s="206"/>
      <c r="I82" s="40" t="s">
        <v>157</v>
      </c>
      <c r="J82" s="89">
        <f>COUNTIF($J$85,"частично")</f>
        <v>1</v>
      </c>
      <c r="K82" s="198"/>
      <c r="L82" s="200"/>
      <c r="M82" s="203"/>
    </row>
    <row r="83" spans="1:14" ht="54.75" customHeight="1" x14ac:dyDescent="0.25">
      <c r="A83" s="120"/>
      <c r="B83" s="182"/>
      <c r="C83" s="48" t="s">
        <v>158</v>
      </c>
      <c r="D83" s="34">
        <f t="shared" si="10"/>
        <v>0</v>
      </c>
      <c r="E83" s="34">
        <f t="shared" si="10"/>
        <v>0</v>
      </c>
      <c r="F83" s="34">
        <f t="shared" si="10"/>
        <v>0</v>
      </c>
      <c r="G83" s="57">
        <v>0</v>
      </c>
      <c r="H83" s="206"/>
      <c r="I83" s="40" t="s">
        <v>159</v>
      </c>
      <c r="J83" s="89">
        <f>COUNTIF($J$85,"нет")</f>
        <v>0</v>
      </c>
      <c r="K83" s="198"/>
      <c r="L83" s="200"/>
      <c r="M83" s="203"/>
    </row>
    <row r="84" spans="1:14" ht="54.75" customHeight="1" x14ac:dyDescent="0.25">
      <c r="A84" s="121"/>
      <c r="B84" s="183"/>
      <c r="C84" s="48" t="s">
        <v>160</v>
      </c>
      <c r="D84" s="34">
        <f t="shared" si="10"/>
        <v>0</v>
      </c>
      <c r="E84" s="34">
        <f t="shared" si="10"/>
        <v>0</v>
      </c>
      <c r="F84" s="34">
        <f t="shared" si="10"/>
        <v>0</v>
      </c>
      <c r="G84" s="57">
        <v>0</v>
      </c>
      <c r="H84" s="207"/>
      <c r="I84" s="40" t="s">
        <v>161</v>
      </c>
      <c r="J84" s="13">
        <f>(J81+0.5*J82)/J80</f>
        <v>0.5</v>
      </c>
      <c r="K84" s="198"/>
      <c r="L84" s="201"/>
      <c r="M84" s="204"/>
    </row>
    <row r="85" spans="1:14" ht="19.5" customHeight="1" x14ac:dyDescent="0.25">
      <c r="A85" s="98" t="s">
        <v>25</v>
      </c>
      <c r="B85" s="106" t="s">
        <v>250</v>
      </c>
      <c r="C85" s="26" t="s">
        <v>153</v>
      </c>
      <c r="D85" s="31">
        <f>SUM(D86:D89)</f>
        <v>13296.46341</v>
      </c>
      <c r="E85" s="31">
        <f>SUM(E86:E89)</f>
        <v>13249.92706</v>
      </c>
      <c r="F85" s="31">
        <f>SUM(F86:F89)</f>
        <v>13249.92706</v>
      </c>
      <c r="G85" s="53">
        <f>F85/D85</f>
        <v>0.99650009565964726</v>
      </c>
      <c r="H85" s="172" t="s">
        <v>249</v>
      </c>
      <c r="I85" s="172" t="s">
        <v>320</v>
      </c>
      <c r="J85" s="162" t="s">
        <v>289</v>
      </c>
      <c r="K85" s="104" t="s">
        <v>248</v>
      </c>
      <c r="L85" s="104" t="s">
        <v>292</v>
      </c>
      <c r="M85" s="112">
        <v>809</v>
      </c>
      <c r="N85" s="86">
        <v>3110260090</v>
      </c>
    </row>
    <row r="86" spans="1:14" ht="19.5" customHeight="1" x14ac:dyDescent="0.25">
      <c r="A86" s="115"/>
      <c r="B86" s="107"/>
      <c r="C86" s="43" t="s">
        <v>154</v>
      </c>
      <c r="D86" s="67">
        <v>13296.46341</v>
      </c>
      <c r="E86" s="67">
        <v>13249.92706</v>
      </c>
      <c r="F86" s="67">
        <v>13249.92706</v>
      </c>
      <c r="G86" s="7">
        <f>F86/D86</f>
        <v>0.99650009565964726</v>
      </c>
      <c r="H86" s="173"/>
      <c r="I86" s="173"/>
      <c r="J86" s="163"/>
      <c r="K86" s="104"/>
      <c r="L86" s="104"/>
      <c r="M86" s="157"/>
    </row>
    <row r="87" spans="1:14" ht="19.5" customHeight="1" x14ac:dyDescent="0.25">
      <c r="A87" s="115"/>
      <c r="B87" s="107"/>
      <c r="C87" s="43" t="s">
        <v>156</v>
      </c>
      <c r="D87" s="29">
        <v>0</v>
      </c>
      <c r="E87" s="29">
        <v>0</v>
      </c>
      <c r="F87" s="29">
        <v>0</v>
      </c>
      <c r="G87" s="7">
        <v>0</v>
      </c>
      <c r="H87" s="173"/>
      <c r="I87" s="173"/>
      <c r="J87" s="163"/>
      <c r="K87" s="104"/>
      <c r="L87" s="104"/>
      <c r="M87" s="157"/>
    </row>
    <row r="88" spans="1:14" ht="19.5" customHeight="1" x14ac:dyDescent="0.25">
      <c r="A88" s="115"/>
      <c r="B88" s="107"/>
      <c r="C88" s="43" t="s">
        <v>158</v>
      </c>
      <c r="D88" s="29">
        <v>0</v>
      </c>
      <c r="E88" s="29">
        <v>0</v>
      </c>
      <c r="F88" s="29">
        <v>0</v>
      </c>
      <c r="G88" s="7">
        <v>0</v>
      </c>
      <c r="H88" s="173"/>
      <c r="I88" s="173"/>
      <c r="J88" s="163"/>
      <c r="K88" s="104"/>
      <c r="L88" s="104"/>
      <c r="M88" s="157"/>
    </row>
    <row r="89" spans="1:14" ht="19.5" customHeight="1" x14ac:dyDescent="0.25">
      <c r="A89" s="99"/>
      <c r="B89" s="108"/>
      <c r="C89" s="43" t="s">
        <v>160</v>
      </c>
      <c r="D89" s="29">
        <v>0</v>
      </c>
      <c r="E89" s="29">
        <v>0</v>
      </c>
      <c r="F89" s="29">
        <v>0</v>
      </c>
      <c r="G89" s="7">
        <v>0</v>
      </c>
      <c r="H89" s="174"/>
      <c r="I89" s="174"/>
      <c r="J89" s="164"/>
      <c r="K89" s="104"/>
      <c r="L89" s="104"/>
      <c r="M89" s="113"/>
    </row>
    <row r="90" spans="1:14" ht="47.25" customHeight="1" x14ac:dyDescent="0.25">
      <c r="A90" s="119" t="s">
        <v>26</v>
      </c>
      <c r="B90" s="191" t="s">
        <v>27</v>
      </c>
      <c r="C90" s="48" t="s">
        <v>153</v>
      </c>
      <c r="D90" s="34">
        <f>SUM(D91:D94)</f>
        <v>1729739.46</v>
      </c>
      <c r="E90" s="34">
        <f>SUM(E91:E94)</f>
        <v>0</v>
      </c>
      <c r="F90" s="34">
        <f>SUM(F91:F94)</f>
        <v>0</v>
      </c>
      <c r="G90" s="56">
        <f>F90/D90</f>
        <v>0</v>
      </c>
      <c r="H90" s="235" t="s">
        <v>252</v>
      </c>
      <c r="I90" s="40" t="s">
        <v>218</v>
      </c>
      <c r="J90" s="50">
        <f>SUM(J91:J93)</f>
        <v>2</v>
      </c>
      <c r="K90" s="197" t="s">
        <v>251</v>
      </c>
      <c r="L90" s="199"/>
      <c r="M90" s="202">
        <v>809</v>
      </c>
    </row>
    <row r="91" spans="1:14" ht="43.5" customHeight="1" x14ac:dyDescent="0.25">
      <c r="A91" s="120"/>
      <c r="B91" s="192"/>
      <c r="C91" s="48" t="s">
        <v>154</v>
      </c>
      <c r="D91" s="34">
        <f>D96+D101</f>
        <v>1714761.5</v>
      </c>
      <c r="E91" s="34">
        <f>E96+E101</f>
        <v>0</v>
      </c>
      <c r="F91" s="34">
        <f>F96+F101</f>
        <v>0</v>
      </c>
      <c r="G91" s="56">
        <f>F91/D91</f>
        <v>0</v>
      </c>
      <c r="H91" s="236"/>
      <c r="I91" s="40" t="s">
        <v>155</v>
      </c>
      <c r="J91" s="50">
        <f>COUNTIF($J$95:$J$104,"да")</f>
        <v>0</v>
      </c>
      <c r="K91" s="197"/>
      <c r="L91" s="200"/>
      <c r="M91" s="203"/>
    </row>
    <row r="92" spans="1:14" ht="30" customHeight="1" x14ac:dyDescent="0.25">
      <c r="A92" s="120"/>
      <c r="B92" s="192"/>
      <c r="C92" s="48" t="s">
        <v>156</v>
      </c>
      <c r="D92" s="34">
        <f t="shared" ref="D92:F94" si="11">D97+D102</f>
        <v>0</v>
      </c>
      <c r="E92" s="34">
        <f t="shared" si="11"/>
        <v>0</v>
      </c>
      <c r="F92" s="34">
        <f t="shared" si="11"/>
        <v>0</v>
      </c>
      <c r="G92" s="57">
        <v>0</v>
      </c>
      <c r="H92" s="236"/>
      <c r="I92" s="40" t="s">
        <v>157</v>
      </c>
      <c r="J92" s="89">
        <f>COUNTIF($J$95:$J$104,"частично")</f>
        <v>0</v>
      </c>
      <c r="K92" s="197"/>
      <c r="L92" s="200"/>
      <c r="M92" s="203"/>
    </row>
    <row r="93" spans="1:14" ht="39.75" customHeight="1" x14ac:dyDescent="0.25">
      <c r="A93" s="120"/>
      <c r="B93" s="192"/>
      <c r="C93" s="48" t="s">
        <v>158</v>
      </c>
      <c r="D93" s="34">
        <f t="shared" si="11"/>
        <v>14977.960000000001</v>
      </c>
      <c r="E93" s="34">
        <f t="shared" si="11"/>
        <v>0</v>
      </c>
      <c r="F93" s="34">
        <f t="shared" si="11"/>
        <v>0</v>
      </c>
      <c r="G93" s="57">
        <v>0</v>
      </c>
      <c r="H93" s="236"/>
      <c r="I93" s="40" t="s">
        <v>159</v>
      </c>
      <c r="J93" s="89">
        <f>COUNTIF($J$95:$J$104,"нет")</f>
        <v>2</v>
      </c>
      <c r="K93" s="197"/>
      <c r="L93" s="200"/>
      <c r="M93" s="203"/>
    </row>
    <row r="94" spans="1:14" ht="39" customHeight="1" x14ac:dyDescent="0.25">
      <c r="A94" s="121"/>
      <c r="B94" s="193"/>
      <c r="C94" s="48" t="s">
        <v>160</v>
      </c>
      <c r="D94" s="34">
        <f t="shared" si="11"/>
        <v>0</v>
      </c>
      <c r="E94" s="34">
        <f t="shared" si="11"/>
        <v>0</v>
      </c>
      <c r="F94" s="34">
        <f t="shared" si="11"/>
        <v>0</v>
      </c>
      <c r="G94" s="57">
        <v>0</v>
      </c>
      <c r="H94" s="237"/>
      <c r="I94" s="40" t="s">
        <v>161</v>
      </c>
      <c r="J94" s="13">
        <f>(J91+0.5*J92)/J90</f>
        <v>0</v>
      </c>
      <c r="K94" s="197"/>
      <c r="L94" s="201"/>
      <c r="M94" s="204"/>
    </row>
    <row r="95" spans="1:14" x14ac:dyDescent="0.25">
      <c r="A95" s="98" t="s">
        <v>28</v>
      </c>
      <c r="B95" s="194" t="s">
        <v>253</v>
      </c>
      <c r="C95" s="26" t="s">
        <v>153</v>
      </c>
      <c r="D95" s="31">
        <f>SUM(D96:D99)</f>
        <v>1512773.96</v>
      </c>
      <c r="E95" s="31">
        <f>SUM(E96:E99)</f>
        <v>0</v>
      </c>
      <c r="F95" s="31">
        <f>SUM(F96:F99)</f>
        <v>0</v>
      </c>
      <c r="G95" s="53">
        <f>F95/D95</f>
        <v>0</v>
      </c>
      <c r="H95" s="172" t="s">
        <v>254</v>
      </c>
      <c r="I95" s="139" t="s">
        <v>208</v>
      </c>
      <c r="J95" s="178" t="s">
        <v>286</v>
      </c>
      <c r="K95" s="104" t="s">
        <v>209</v>
      </c>
      <c r="L95" s="162" t="s">
        <v>318</v>
      </c>
      <c r="M95" s="112">
        <v>806</v>
      </c>
    </row>
    <row r="96" spans="1:14" x14ac:dyDescent="0.25">
      <c r="A96" s="115"/>
      <c r="B96" s="195"/>
      <c r="C96" s="43" t="s">
        <v>154</v>
      </c>
      <c r="D96" s="67">
        <v>1497796</v>
      </c>
      <c r="E96" s="29">
        <v>0</v>
      </c>
      <c r="F96" s="29">
        <v>0</v>
      </c>
      <c r="G96" s="7">
        <f>F96/D96</f>
        <v>0</v>
      </c>
      <c r="H96" s="173"/>
      <c r="I96" s="140"/>
      <c r="J96" s="179"/>
      <c r="K96" s="104"/>
      <c r="L96" s="163"/>
      <c r="M96" s="157"/>
    </row>
    <row r="97" spans="1:14" x14ac:dyDescent="0.25">
      <c r="A97" s="115"/>
      <c r="B97" s="195"/>
      <c r="C97" s="43" t="s">
        <v>156</v>
      </c>
      <c r="D97" s="67">
        <v>0</v>
      </c>
      <c r="E97" s="29">
        <v>0</v>
      </c>
      <c r="F97" s="29">
        <v>0</v>
      </c>
      <c r="G97" s="7">
        <v>0</v>
      </c>
      <c r="H97" s="173"/>
      <c r="I97" s="140"/>
      <c r="J97" s="179"/>
      <c r="K97" s="104"/>
      <c r="L97" s="163"/>
      <c r="M97" s="157"/>
    </row>
    <row r="98" spans="1:14" x14ac:dyDescent="0.25">
      <c r="A98" s="115"/>
      <c r="B98" s="195"/>
      <c r="C98" s="43" t="s">
        <v>158</v>
      </c>
      <c r="D98" s="67">
        <v>14977.960000000001</v>
      </c>
      <c r="E98" s="29">
        <v>0</v>
      </c>
      <c r="F98" s="29">
        <v>0</v>
      </c>
      <c r="G98" s="7">
        <v>0</v>
      </c>
      <c r="H98" s="173"/>
      <c r="I98" s="140"/>
      <c r="J98" s="179"/>
      <c r="K98" s="104"/>
      <c r="L98" s="163"/>
      <c r="M98" s="157"/>
    </row>
    <row r="99" spans="1:14" x14ac:dyDescent="0.25">
      <c r="A99" s="99"/>
      <c r="B99" s="196"/>
      <c r="C99" s="43" t="s">
        <v>160</v>
      </c>
      <c r="D99" s="67">
        <v>0</v>
      </c>
      <c r="E99" s="29">
        <v>0</v>
      </c>
      <c r="F99" s="29">
        <v>0</v>
      </c>
      <c r="G99" s="7">
        <v>0</v>
      </c>
      <c r="H99" s="174"/>
      <c r="I99" s="141"/>
      <c r="J99" s="180"/>
      <c r="K99" s="104"/>
      <c r="L99" s="163"/>
      <c r="M99" s="113"/>
    </row>
    <row r="100" spans="1:14" x14ac:dyDescent="0.25">
      <c r="A100" s="98" t="s">
        <v>29</v>
      </c>
      <c r="B100" s="132" t="s">
        <v>255</v>
      </c>
      <c r="C100" s="26" t="s">
        <v>153</v>
      </c>
      <c r="D100" s="68">
        <f>SUM(D101:D104)</f>
        <v>216965.5</v>
      </c>
      <c r="E100" s="31">
        <f>SUM(E101:E104)</f>
        <v>0</v>
      </c>
      <c r="F100" s="31">
        <f>SUM(F101:F104)</f>
        <v>0</v>
      </c>
      <c r="G100" s="53">
        <f>F100/D100</f>
        <v>0</v>
      </c>
      <c r="H100" s="172" t="s">
        <v>256</v>
      </c>
      <c r="I100" s="139" t="s">
        <v>208</v>
      </c>
      <c r="J100" s="178" t="s">
        <v>286</v>
      </c>
      <c r="K100" s="104" t="s">
        <v>210</v>
      </c>
      <c r="L100" s="163"/>
      <c r="M100" s="112">
        <v>813</v>
      </c>
    </row>
    <row r="101" spans="1:14" x14ac:dyDescent="0.25">
      <c r="A101" s="115"/>
      <c r="B101" s="133"/>
      <c r="C101" s="43" t="s">
        <v>154</v>
      </c>
      <c r="D101" s="67">
        <v>216965.5</v>
      </c>
      <c r="E101" s="29">
        <v>0</v>
      </c>
      <c r="F101" s="29">
        <v>0</v>
      </c>
      <c r="G101" s="7">
        <f>F101/D101</f>
        <v>0</v>
      </c>
      <c r="H101" s="173"/>
      <c r="I101" s="140"/>
      <c r="J101" s="179"/>
      <c r="K101" s="104"/>
      <c r="L101" s="163"/>
      <c r="M101" s="157"/>
    </row>
    <row r="102" spans="1:14" x14ac:dyDescent="0.25">
      <c r="A102" s="115"/>
      <c r="B102" s="133"/>
      <c r="C102" s="43" t="s">
        <v>156</v>
      </c>
      <c r="D102" s="29">
        <v>0</v>
      </c>
      <c r="E102" s="29">
        <v>0</v>
      </c>
      <c r="F102" s="29">
        <v>0</v>
      </c>
      <c r="G102" s="7">
        <v>0</v>
      </c>
      <c r="H102" s="173"/>
      <c r="I102" s="140"/>
      <c r="J102" s="179"/>
      <c r="K102" s="104"/>
      <c r="L102" s="163"/>
      <c r="M102" s="157"/>
    </row>
    <row r="103" spans="1:14" x14ac:dyDescent="0.25">
      <c r="A103" s="115"/>
      <c r="B103" s="133"/>
      <c r="C103" s="43" t="s">
        <v>158</v>
      </c>
      <c r="D103" s="29">
        <v>0</v>
      </c>
      <c r="E103" s="29">
        <v>0</v>
      </c>
      <c r="F103" s="29">
        <v>0</v>
      </c>
      <c r="G103" s="7">
        <v>0</v>
      </c>
      <c r="H103" s="173"/>
      <c r="I103" s="140"/>
      <c r="J103" s="179"/>
      <c r="K103" s="104"/>
      <c r="L103" s="163"/>
      <c r="M103" s="157"/>
    </row>
    <row r="104" spans="1:14" x14ac:dyDescent="0.25">
      <c r="A104" s="99"/>
      <c r="B104" s="134"/>
      <c r="C104" s="43" t="s">
        <v>160</v>
      </c>
      <c r="D104" s="29">
        <v>0</v>
      </c>
      <c r="E104" s="29">
        <v>0</v>
      </c>
      <c r="F104" s="29">
        <v>0</v>
      </c>
      <c r="G104" s="7">
        <v>0</v>
      </c>
      <c r="H104" s="174"/>
      <c r="I104" s="141"/>
      <c r="J104" s="180"/>
      <c r="K104" s="104"/>
      <c r="L104" s="164"/>
      <c r="M104" s="113"/>
    </row>
    <row r="105" spans="1:14" ht="15" customHeight="1" x14ac:dyDescent="0.25">
      <c r="A105" s="116" t="s">
        <v>30</v>
      </c>
      <c r="B105" s="232" t="s">
        <v>31</v>
      </c>
      <c r="C105" s="24" t="s">
        <v>153</v>
      </c>
      <c r="D105" s="36">
        <f>SUM(D106:D109)</f>
        <v>19127.330699999999</v>
      </c>
      <c r="E105" s="36">
        <f>SUM(E106:E109)</f>
        <v>13268.3</v>
      </c>
      <c r="F105" s="36">
        <f>SUM(F106:F109)</f>
        <v>6406.9</v>
      </c>
      <c r="G105" s="59">
        <f>F105/D105</f>
        <v>0.3349604866715668</v>
      </c>
      <c r="H105" s="213" t="s">
        <v>197</v>
      </c>
      <c r="I105" s="41" t="s">
        <v>218</v>
      </c>
      <c r="J105" s="14">
        <f>SUM(J106:J108)</f>
        <v>1</v>
      </c>
      <c r="K105" s="208" t="s">
        <v>167</v>
      </c>
      <c r="L105" s="224"/>
      <c r="M105" s="208">
        <v>809</v>
      </c>
    </row>
    <row r="106" spans="1:14" x14ac:dyDescent="0.25">
      <c r="A106" s="117"/>
      <c r="B106" s="233"/>
      <c r="C106" s="20" t="s">
        <v>154</v>
      </c>
      <c r="D106" s="35">
        <f t="shared" ref="D106:F109" si="12">D111</f>
        <v>7125.2307000000001</v>
      </c>
      <c r="E106" s="35">
        <f t="shared" si="12"/>
        <v>7125.2</v>
      </c>
      <c r="F106" s="35">
        <f t="shared" si="12"/>
        <v>3640.1</v>
      </c>
      <c r="G106" s="51">
        <v>0</v>
      </c>
      <c r="H106" s="214"/>
      <c r="I106" s="41" t="s">
        <v>155</v>
      </c>
      <c r="J106" s="14">
        <f>COUNTIF($J$110,"да")</f>
        <v>0</v>
      </c>
      <c r="K106" s="209"/>
      <c r="L106" s="225"/>
      <c r="M106" s="209"/>
    </row>
    <row r="107" spans="1:14" x14ac:dyDescent="0.25">
      <c r="A107" s="117"/>
      <c r="B107" s="233"/>
      <c r="C107" s="20" t="s">
        <v>156</v>
      </c>
      <c r="D107" s="35">
        <f t="shared" si="12"/>
        <v>12002.1</v>
      </c>
      <c r="E107" s="35">
        <f t="shared" si="12"/>
        <v>6143.1</v>
      </c>
      <c r="F107" s="35">
        <f t="shared" si="12"/>
        <v>2766.8</v>
      </c>
      <c r="G107" s="51">
        <f>F107/D107</f>
        <v>0.23052632455986871</v>
      </c>
      <c r="H107" s="214"/>
      <c r="I107" s="41" t="s">
        <v>157</v>
      </c>
      <c r="J107" s="90">
        <f>COUNTIF($J$110,"частично")</f>
        <v>1</v>
      </c>
      <c r="K107" s="209"/>
      <c r="L107" s="225"/>
      <c r="M107" s="209"/>
    </row>
    <row r="108" spans="1:14" x14ac:dyDescent="0.25">
      <c r="A108" s="117"/>
      <c r="B108" s="233"/>
      <c r="C108" s="20" t="s">
        <v>158</v>
      </c>
      <c r="D108" s="35">
        <f t="shared" si="12"/>
        <v>0</v>
      </c>
      <c r="E108" s="35">
        <f t="shared" si="12"/>
        <v>0</v>
      </c>
      <c r="F108" s="35">
        <f t="shared" si="12"/>
        <v>0</v>
      </c>
      <c r="G108" s="51">
        <v>0</v>
      </c>
      <c r="H108" s="214"/>
      <c r="I108" s="41" t="s">
        <v>159</v>
      </c>
      <c r="J108" s="90">
        <f>COUNTIF($J$110,"нет")</f>
        <v>0</v>
      </c>
      <c r="K108" s="209"/>
      <c r="L108" s="225"/>
      <c r="M108" s="209"/>
    </row>
    <row r="109" spans="1:14" x14ac:dyDescent="0.25">
      <c r="A109" s="118"/>
      <c r="B109" s="234"/>
      <c r="C109" s="20" t="s">
        <v>160</v>
      </c>
      <c r="D109" s="35">
        <f t="shared" si="12"/>
        <v>0</v>
      </c>
      <c r="E109" s="35">
        <f t="shared" si="12"/>
        <v>0</v>
      </c>
      <c r="F109" s="35">
        <f t="shared" si="12"/>
        <v>0</v>
      </c>
      <c r="G109" s="51">
        <v>0</v>
      </c>
      <c r="H109" s="215"/>
      <c r="I109" s="41" t="s">
        <v>161</v>
      </c>
      <c r="J109" s="15">
        <f>(J106+0.5*J107)/J105</f>
        <v>0.5</v>
      </c>
      <c r="K109" s="210"/>
      <c r="L109" s="226"/>
      <c r="M109" s="210"/>
    </row>
    <row r="110" spans="1:14" ht="25.5" customHeight="1" x14ac:dyDescent="0.25">
      <c r="A110" s="98" t="s">
        <v>32</v>
      </c>
      <c r="B110" s="132" t="s">
        <v>33</v>
      </c>
      <c r="C110" s="26" t="s">
        <v>153</v>
      </c>
      <c r="D110" s="31">
        <f>SUM(D111:D114)</f>
        <v>19127.330699999999</v>
      </c>
      <c r="E110" s="31">
        <f>SUM(E111:E114)</f>
        <v>13268.3</v>
      </c>
      <c r="F110" s="31">
        <f>SUM(F111:F114)</f>
        <v>6406.9</v>
      </c>
      <c r="G110" s="53">
        <f>F110/D110</f>
        <v>0.3349604866715668</v>
      </c>
      <c r="H110" s="172" t="s">
        <v>168</v>
      </c>
      <c r="I110" s="175" t="s">
        <v>313</v>
      </c>
      <c r="J110" s="227" t="s">
        <v>289</v>
      </c>
      <c r="K110" s="112" t="s">
        <v>3</v>
      </c>
      <c r="L110" s="162" t="s">
        <v>312</v>
      </c>
      <c r="M110" s="112">
        <v>809</v>
      </c>
      <c r="N110" s="86" t="s">
        <v>245</v>
      </c>
    </row>
    <row r="111" spans="1:14" ht="24.75" customHeight="1" x14ac:dyDescent="0.25">
      <c r="A111" s="115"/>
      <c r="B111" s="133"/>
      <c r="C111" s="2" t="s">
        <v>154</v>
      </c>
      <c r="D111" s="67">
        <v>7125.2307000000001</v>
      </c>
      <c r="E111" s="67">
        <v>7125.2</v>
      </c>
      <c r="F111" s="67">
        <v>3640.1</v>
      </c>
      <c r="G111" s="7">
        <f>F111/D111</f>
        <v>0.51087468648558987</v>
      </c>
      <c r="H111" s="173"/>
      <c r="I111" s="176"/>
      <c r="J111" s="228"/>
      <c r="K111" s="157"/>
      <c r="L111" s="230"/>
      <c r="M111" s="157"/>
    </row>
    <row r="112" spans="1:14" ht="27" customHeight="1" x14ac:dyDescent="0.25">
      <c r="A112" s="115"/>
      <c r="B112" s="133"/>
      <c r="C112" s="2" t="s">
        <v>156</v>
      </c>
      <c r="D112" s="67">
        <v>12002.1</v>
      </c>
      <c r="E112" s="67">
        <v>6143.1</v>
      </c>
      <c r="F112" s="67">
        <v>2766.8</v>
      </c>
      <c r="G112" s="7">
        <f>F112/D112</f>
        <v>0.23052632455986871</v>
      </c>
      <c r="H112" s="173"/>
      <c r="I112" s="176"/>
      <c r="J112" s="228"/>
      <c r="K112" s="157"/>
      <c r="L112" s="230"/>
      <c r="M112" s="157"/>
    </row>
    <row r="113" spans="1:13" ht="27" customHeight="1" x14ac:dyDescent="0.25">
      <c r="A113" s="115"/>
      <c r="B113" s="133"/>
      <c r="C113" s="2" t="s">
        <v>158</v>
      </c>
      <c r="D113" s="29">
        <v>0</v>
      </c>
      <c r="E113" s="29">
        <v>0</v>
      </c>
      <c r="F113" s="29">
        <v>0</v>
      </c>
      <c r="G113" s="7">
        <v>0</v>
      </c>
      <c r="H113" s="173"/>
      <c r="I113" s="176"/>
      <c r="J113" s="228"/>
      <c r="K113" s="157"/>
      <c r="L113" s="230"/>
      <c r="M113" s="157"/>
    </row>
    <row r="114" spans="1:13" ht="30.75" customHeight="1" x14ac:dyDescent="0.25">
      <c r="A114" s="99"/>
      <c r="B114" s="134"/>
      <c r="C114" s="2" t="s">
        <v>160</v>
      </c>
      <c r="D114" s="29">
        <v>0</v>
      </c>
      <c r="E114" s="29">
        <v>0</v>
      </c>
      <c r="F114" s="29">
        <v>0</v>
      </c>
      <c r="G114" s="7">
        <v>0</v>
      </c>
      <c r="H114" s="174"/>
      <c r="I114" s="177"/>
      <c r="J114" s="229"/>
      <c r="K114" s="113"/>
      <c r="L114" s="231"/>
      <c r="M114" s="113"/>
    </row>
    <row r="115" spans="1:13" ht="20.25" customHeight="1" x14ac:dyDescent="0.25">
      <c r="A115" s="116" t="s">
        <v>34</v>
      </c>
      <c r="B115" s="232" t="s">
        <v>35</v>
      </c>
      <c r="C115" s="24" t="s">
        <v>153</v>
      </c>
      <c r="D115" s="36">
        <f>SUM(D116:D119)</f>
        <v>0</v>
      </c>
      <c r="E115" s="36">
        <f>SUM(E116:E119)</f>
        <v>0</v>
      </c>
      <c r="F115" s="36">
        <f>SUM(F116:F119)</f>
        <v>0</v>
      </c>
      <c r="G115" s="59">
        <v>0</v>
      </c>
      <c r="H115" s="213" t="s">
        <v>198</v>
      </c>
      <c r="I115" s="213" t="s">
        <v>311</v>
      </c>
      <c r="J115" s="216" t="s">
        <v>289</v>
      </c>
      <c r="K115" s="208" t="s">
        <v>3</v>
      </c>
      <c r="L115" s="219" t="s">
        <v>208</v>
      </c>
      <c r="M115" s="208">
        <v>809</v>
      </c>
    </row>
    <row r="116" spans="1:13" ht="18.75" customHeight="1" x14ac:dyDescent="0.25">
      <c r="A116" s="117"/>
      <c r="B116" s="233"/>
      <c r="C116" s="20" t="s">
        <v>154</v>
      </c>
      <c r="D116" s="35">
        <v>0</v>
      </c>
      <c r="E116" s="35">
        <v>0</v>
      </c>
      <c r="F116" s="35">
        <v>0</v>
      </c>
      <c r="G116" s="51">
        <v>0</v>
      </c>
      <c r="H116" s="214"/>
      <c r="I116" s="214"/>
      <c r="J116" s="217"/>
      <c r="K116" s="209"/>
      <c r="L116" s="220"/>
      <c r="M116" s="209"/>
    </row>
    <row r="117" spans="1:13" ht="20.25" customHeight="1" x14ac:dyDescent="0.25">
      <c r="A117" s="117"/>
      <c r="B117" s="233"/>
      <c r="C117" s="20" t="s">
        <v>156</v>
      </c>
      <c r="D117" s="35">
        <v>0</v>
      </c>
      <c r="E117" s="35">
        <v>0</v>
      </c>
      <c r="F117" s="35">
        <v>0</v>
      </c>
      <c r="G117" s="51">
        <v>0</v>
      </c>
      <c r="H117" s="214"/>
      <c r="I117" s="214"/>
      <c r="J117" s="217"/>
      <c r="K117" s="209"/>
      <c r="L117" s="220"/>
      <c r="M117" s="209"/>
    </row>
    <row r="118" spans="1:13" ht="23.25" customHeight="1" x14ac:dyDescent="0.25">
      <c r="A118" s="117"/>
      <c r="B118" s="233"/>
      <c r="C118" s="20" t="s">
        <v>158</v>
      </c>
      <c r="D118" s="35">
        <v>0</v>
      </c>
      <c r="E118" s="35">
        <v>0</v>
      </c>
      <c r="F118" s="35">
        <v>0</v>
      </c>
      <c r="G118" s="51">
        <v>0</v>
      </c>
      <c r="H118" s="214"/>
      <c r="I118" s="214"/>
      <c r="J118" s="217"/>
      <c r="K118" s="209"/>
      <c r="L118" s="220"/>
      <c r="M118" s="209"/>
    </row>
    <row r="119" spans="1:13" ht="20.25" customHeight="1" x14ac:dyDescent="0.25">
      <c r="A119" s="118"/>
      <c r="B119" s="234"/>
      <c r="C119" s="20" t="s">
        <v>160</v>
      </c>
      <c r="D119" s="35">
        <v>0</v>
      </c>
      <c r="E119" s="35">
        <v>0</v>
      </c>
      <c r="F119" s="35">
        <v>0</v>
      </c>
      <c r="G119" s="51">
        <v>0</v>
      </c>
      <c r="H119" s="215"/>
      <c r="I119" s="215"/>
      <c r="J119" s="218"/>
      <c r="K119" s="210"/>
      <c r="L119" s="221"/>
      <c r="M119" s="210"/>
    </row>
    <row r="120" spans="1:13" ht="21.75" customHeight="1" x14ac:dyDescent="0.25">
      <c r="A120" s="116" t="s">
        <v>36</v>
      </c>
      <c r="B120" s="232" t="s">
        <v>37</v>
      </c>
      <c r="C120" s="24" t="s">
        <v>153</v>
      </c>
      <c r="D120" s="36">
        <f>SUM(D121:D124)</f>
        <v>0</v>
      </c>
      <c r="E120" s="36">
        <f>SUM(E121:E124)</f>
        <v>0</v>
      </c>
      <c r="F120" s="36">
        <f>SUM(F121:F124)</f>
        <v>0</v>
      </c>
      <c r="G120" s="59">
        <v>0</v>
      </c>
      <c r="H120" s="222" t="s">
        <v>169</v>
      </c>
      <c r="I120" s="223" t="s">
        <v>211</v>
      </c>
      <c r="J120" s="211" t="s">
        <v>208</v>
      </c>
      <c r="K120" s="208" t="s">
        <v>3</v>
      </c>
      <c r="L120" s="211" t="s">
        <v>208</v>
      </c>
      <c r="M120" s="212">
        <v>809</v>
      </c>
    </row>
    <row r="121" spans="1:13" ht="20.25" customHeight="1" x14ac:dyDescent="0.25">
      <c r="A121" s="117"/>
      <c r="B121" s="233"/>
      <c r="C121" s="23" t="s">
        <v>154</v>
      </c>
      <c r="D121" s="35">
        <v>0</v>
      </c>
      <c r="E121" s="35">
        <v>0</v>
      </c>
      <c r="F121" s="35">
        <v>0</v>
      </c>
      <c r="G121" s="51">
        <v>0</v>
      </c>
      <c r="H121" s="222"/>
      <c r="I121" s="223"/>
      <c r="J121" s="211"/>
      <c r="K121" s="209"/>
      <c r="L121" s="211"/>
      <c r="M121" s="212"/>
    </row>
    <row r="122" spans="1:13" ht="16.5" customHeight="1" x14ac:dyDescent="0.25">
      <c r="A122" s="117"/>
      <c r="B122" s="233"/>
      <c r="C122" s="23" t="s">
        <v>156</v>
      </c>
      <c r="D122" s="35">
        <v>0</v>
      </c>
      <c r="E122" s="35">
        <v>0</v>
      </c>
      <c r="F122" s="35">
        <v>0</v>
      </c>
      <c r="G122" s="51">
        <v>0</v>
      </c>
      <c r="H122" s="222"/>
      <c r="I122" s="223"/>
      <c r="J122" s="211"/>
      <c r="K122" s="209"/>
      <c r="L122" s="211"/>
      <c r="M122" s="212"/>
    </row>
    <row r="123" spans="1:13" ht="17.25" customHeight="1" x14ac:dyDescent="0.25">
      <c r="A123" s="117"/>
      <c r="B123" s="233"/>
      <c r="C123" s="23" t="s">
        <v>158</v>
      </c>
      <c r="D123" s="35">
        <v>0</v>
      </c>
      <c r="E123" s="35">
        <v>0</v>
      </c>
      <c r="F123" s="35">
        <v>0</v>
      </c>
      <c r="G123" s="51">
        <v>0</v>
      </c>
      <c r="H123" s="222"/>
      <c r="I123" s="223"/>
      <c r="J123" s="211"/>
      <c r="K123" s="209"/>
      <c r="L123" s="211"/>
      <c r="M123" s="212"/>
    </row>
    <row r="124" spans="1:13" ht="17.25" customHeight="1" x14ac:dyDescent="0.25">
      <c r="A124" s="118"/>
      <c r="B124" s="234"/>
      <c r="C124" s="23" t="s">
        <v>160</v>
      </c>
      <c r="D124" s="35">
        <v>0</v>
      </c>
      <c r="E124" s="35">
        <v>0</v>
      </c>
      <c r="F124" s="35">
        <v>0</v>
      </c>
      <c r="G124" s="51">
        <v>0</v>
      </c>
      <c r="H124" s="222"/>
      <c r="I124" s="223"/>
      <c r="J124" s="211"/>
      <c r="K124" s="210"/>
      <c r="L124" s="211"/>
      <c r="M124" s="212"/>
    </row>
    <row r="125" spans="1:13" ht="24.75" customHeight="1" x14ac:dyDescent="0.25">
      <c r="A125" s="100" t="s">
        <v>38</v>
      </c>
      <c r="B125" s="184" t="s">
        <v>39</v>
      </c>
      <c r="C125" s="60" t="s">
        <v>153</v>
      </c>
      <c r="D125" s="61">
        <f>SUM(D126:D129)</f>
        <v>206961.58307999998</v>
      </c>
      <c r="E125" s="61">
        <f>SUM(E126:E129)</f>
        <v>116641.28423</v>
      </c>
      <c r="F125" s="61">
        <f>SUM(F126:F129)</f>
        <v>28000.547979999999</v>
      </c>
      <c r="G125" s="62">
        <f>F125/D125</f>
        <v>0.13529345670484422</v>
      </c>
      <c r="H125" s="238"/>
      <c r="I125" s="39" t="s">
        <v>218</v>
      </c>
      <c r="J125" s="8">
        <f>SUM(J126:J128)</f>
        <v>20</v>
      </c>
      <c r="K125" s="161" t="s">
        <v>212</v>
      </c>
      <c r="L125" s="160"/>
      <c r="M125" s="161"/>
    </row>
    <row r="126" spans="1:13" ht="23.25" customHeight="1" x14ac:dyDescent="0.25">
      <c r="A126" s="101"/>
      <c r="B126" s="185"/>
      <c r="C126" s="10" t="s">
        <v>154</v>
      </c>
      <c r="D126" s="32">
        <f t="shared" ref="D126:F129" si="13">D131+D156+D166+D201+D216+D231+D256</f>
        <v>127390.10776</v>
      </c>
      <c r="E126" s="32">
        <f t="shared" si="13"/>
        <v>65235.684229999999</v>
      </c>
      <c r="F126" s="32">
        <f t="shared" si="13"/>
        <v>21290.347389999999</v>
      </c>
      <c r="G126" s="54">
        <f>F126/D126</f>
        <v>0.16712716367357597</v>
      </c>
      <c r="H126" s="239"/>
      <c r="I126" s="39" t="s">
        <v>155</v>
      </c>
      <c r="J126" s="8">
        <f>J131+J156+J166+J201+J216+J231+J256</f>
        <v>0</v>
      </c>
      <c r="K126" s="161"/>
      <c r="L126" s="160"/>
      <c r="M126" s="161"/>
    </row>
    <row r="127" spans="1:13" ht="21" customHeight="1" x14ac:dyDescent="0.25">
      <c r="A127" s="101"/>
      <c r="B127" s="185"/>
      <c r="C127" s="10" t="s">
        <v>156</v>
      </c>
      <c r="D127" s="32">
        <f t="shared" si="13"/>
        <v>79436.799999999988</v>
      </c>
      <c r="E127" s="32">
        <f t="shared" si="13"/>
        <v>51405.600000000006</v>
      </c>
      <c r="F127" s="32">
        <f t="shared" si="13"/>
        <v>6710.2005900000004</v>
      </c>
      <c r="G127" s="54">
        <f>F127/D127</f>
        <v>8.4472191603891411E-2</v>
      </c>
      <c r="H127" s="239"/>
      <c r="I127" s="39" t="s">
        <v>157</v>
      </c>
      <c r="J127" s="8">
        <f>J132+J157+J167+J202+J217+J232+J257</f>
        <v>7</v>
      </c>
      <c r="K127" s="161"/>
      <c r="L127" s="160"/>
      <c r="M127" s="161"/>
    </row>
    <row r="128" spans="1:13" ht="24.75" customHeight="1" x14ac:dyDescent="0.25">
      <c r="A128" s="101"/>
      <c r="B128" s="185"/>
      <c r="C128" s="10" t="s">
        <v>158</v>
      </c>
      <c r="D128" s="32">
        <f t="shared" si="13"/>
        <v>0</v>
      </c>
      <c r="E128" s="32">
        <f t="shared" si="13"/>
        <v>0</v>
      </c>
      <c r="F128" s="32">
        <f t="shared" si="13"/>
        <v>0</v>
      </c>
      <c r="G128" s="54">
        <v>0</v>
      </c>
      <c r="H128" s="239"/>
      <c r="I128" s="39" t="s">
        <v>159</v>
      </c>
      <c r="J128" s="8">
        <f>J133+J158+J168+J203+J218+J233+J258</f>
        <v>13</v>
      </c>
      <c r="K128" s="161"/>
      <c r="L128" s="160"/>
      <c r="M128" s="161"/>
    </row>
    <row r="129" spans="1:14" ht="26.25" customHeight="1" x14ac:dyDescent="0.25">
      <c r="A129" s="102"/>
      <c r="B129" s="186"/>
      <c r="C129" s="10" t="s">
        <v>160</v>
      </c>
      <c r="D129" s="32">
        <f t="shared" si="13"/>
        <v>134.67532</v>
      </c>
      <c r="E129" s="32">
        <f t="shared" si="13"/>
        <v>0</v>
      </c>
      <c r="F129" s="32">
        <f t="shared" si="13"/>
        <v>0</v>
      </c>
      <c r="G129" s="54">
        <f>F129/D129</f>
        <v>0</v>
      </c>
      <c r="H129" s="240"/>
      <c r="I129" s="39" t="s">
        <v>161</v>
      </c>
      <c r="J129" s="9">
        <f>(J126+0.5*J127)/J125</f>
        <v>0.17499999999999999</v>
      </c>
      <c r="K129" s="161"/>
      <c r="L129" s="160"/>
      <c r="M129" s="161"/>
    </row>
    <row r="130" spans="1:14" ht="25.5" customHeight="1" x14ac:dyDescent="0.25">
      <c r="A130" s="119" t="s">
        <v>40</v>
      </c>
      <c r="B130" s="181" t="s">
        <v>41</v>
      </c>
      <c r="C130" s="22" t="s">
        <v>153</v>
      </c>
      <c r="D130" s="34">
        <f>SUM(D131:D134)</f>
        <v>52600</v>
      </c>
      <c r="E130" s="34">
        <f>SUM(E131:E134)</f>
        <v>0</v>
      </c>
      <c r="F130" s="34">
        <f>SUM(F131:F134)</f>
        <v>0</v>
      </c>
      <c r="G130" s="56">
        <f>F130/D130</f>
        <v>0</v>
      </c>
      <c r="H130" s="235" t="s">
        <v>260</v>
      </c>
      <c r="I130" s="40" t="s">
        <v>218</v>
      </c>
      <c r="J130" s="12">
        <f>SUM(J131:J133)</f>
        <v>4</v>
      </c>
      <c r="K130" s="198" t="s">
        <v>213</v>
      </c>
      <c r="L130" s="197"/>
      <c r="M130" s="198"/>
    </row>
    <row r="131" spans="1:14" ht="25.5" customHeight="1" x14ac:dyDescent="0.25">
      <c r="A131" s="120"/>
      <c r="B131" s="182"/>
      <c r="C131" s="16" t="s">
        <v>154</v>
      </c>
      <c r="D131" s="34">
        <f>D136+D141+D146+D151</f>
        <v>52600</v>
      </c>
      <c r="E131" s="34">
        <f>E136+E141+E146+E151</f>
        <v>0</v>
      </c>
      <c r="F131" s="34">
        <f>F136+F141+F146+F151</f>
        <v>0</v>
      </c>
      <c r="G131" s="56">
        <f>F131/D131</f>
        <v>0</v>
      </c>
      <c r="H131" s="241"/>
      <c r="I131" s="40" t="s">
        <v>155</v>
      </c>
      <c r="J131" s="50">
        <f>COUNTIF($J$135:$J$154,"да")</f>
        <v>0</v>
      </c>
      <c r="K131" s="198"/>
      <c r="L131" s="197"/>
      <c r="M131" s="198"/>
    </row>
    <row r="132" spans="1:14" ht="25.5" customHeight="1" x14ac:dyDescent="0.25">
      <c r="A132" s="120"/>
      <c r="B132" s="182"/>
      <c r="C132" s="16" t="s">
        <v>156</v>
      </c>
      <c r="D132" s="34">
        <f t="shared" ref="D132:F134" si="14">D137+D142+D147+D152</f>
        <v>0</v>
      </c>
      <c r="E132" s="34">
        <f t="shared" si="14"/>
        <v>0</v>
      </c>
      <c r="F132" s="34">
        <f t="shared" si="14"/>
        <v>0</v>
      </c>
      <c r="G132" s="56">
        <v>0</v>
      </c>
      <c r="H132" s="241"/>
      <c r="I132" s="40" t="s">
        <v>157</v>
      </c>
      <c r="J132" s="50">
        <f>COUNTIF($J$135:$J$154,"частично")</f>
        <v>0</v>
      </c>
      <c r="K132" s="198"/>
      <c r="L132" s="197"/>
      <c r="M132" s="198"/>
    </row>
    <row r="133" spans="1:14" ht="25.5" customHeight="1" x14ac:dyDescent="0.25">
      <c r="A133" s="120"/>
      <c r="B133" s="182"/>
      <c r="C133" s="16" t="s">
        <v>158</v>
      </c>
      <c r="D133" s="34">
        <f t="shared" si="14"/>
        <v>0</v>
      </c>
      <c r="E133" s="34">
        <f t="shared" si="14"/>
        <v>0</v>
      </c>
      <c r="F133" s="34">
        <f t="shared" si="14"/>
        <v>0</v>
      </c>
      <c r="G133" s="56">
        <v>0</v>
      </c>
      <c r="H133" s="241"/>
      <c r="I133" s="40" t="s">
        <v>159</v>
      </c>
      <c r="J133" s="50">
        <f>COUNTIF($J$135:$J$154,"нет")</f>
        <v>4</v>
      </c>
      <c r="K133" s="198"/>
      <c r="L133" s="197"/>
      <c r="M133" s="198"/>
    </row>
    <row r="134" spans="1:14" ht="25.5" customHeight="1" x14ac:dyDescent="0.25">
      <c r="A134" s="121"/>
      <c r="B134" s="183"/>
      <c r="C134" s="16" t="s">
        <v>160</v>
      </c>
      <c r="D134" s="34">
        <f t="shared" si="14"/>
        <v>0</v>
      </c>
      <c r="E134" s="34">
        <f t="shared" si="14"/>
        <v>0</v>
      </c>
      <c r="F134" s="34">
        <f t="shared" si="14"/>
        <v>0</v>
      </c>
      <c r="G134" s="56">
        <v>0</v>
      </c>
      <c r="H134" s="242"/>
      <c r="I134" s="40" t="s">
        <v>161</v>
      </c>
      <c r="J134" s="13">
        <f>(J131+0.5*J132)/J130</f>
        <v>0</v>
      </c>
      <c r="K134" s="198"/>
      <c r="L134" s="197"/>
      <c r="M134" s="198"/>
    </row>
    <row r="135" spans="1:14" ht="21.75" customHeight="1" x14ac:dyDescent="0.25">
      <c r="A135" s="98" t="s">
        <v>42</v>
      </c>
      <c r="B135" s="132" t="s">
        <v>43</v>
      </c>
      <c r="C135" s="26" t="s">
        <v>153</v>
      </c>
      <c r="D135" s="31">
        <f>SUM(D136:D139)</f>
        <v>6000</v>
      </c>
      <c r="E135" s="31">
        <f>SUM(E136:E139)</f>
        <v>0</v>
      </c>
      <c r="F135" s="31">
        <f>SUM(F136:F139)</f>
        <v>0</v>
      </c>
      <c r="G135" s="53">
        <f>F135/D135</f>
        <v>0</v>
      </c>
      <c r="H135" s="172" t="s">
        <v>258</v>
      </c>
      <c r="I135" s="139" t="s">
        <v>208</v>
      </c>
      <c r="J135" s="178" t="s">
        <v>286</v>
      </c>
      <c r="K135" s="112" t="s">
        <v>214</v>
      </c>
      <c r="L135" s="178" t="s">
        <v>324</v>
      </c>
      <c r="M135" s="104">
        <v>809</v>
      </c>
      <c r="N135" s="86">
        <v>3120161400</v>
      </c>
    </row>
    <row r="136" spans="1:14" ht="18" customHeight="1" x14ac:dyDescent="0.25">
      <c r="A136" s="115"/>
      <c r="B136" s="133"/>
      <c r="C136" s="2" t="s">
        <v>154</v>
      </c>
      <c r="D136" s="67">
        <v>6000</v>
      </c>
      <c r="E136" s="30">
        <v>0</v>
      </c>
      <c r="F136" s="30">
        <v>0</v>
      </c>
      <c r="G136" s="7">
        <f>F136/D136</f>
        <v>0</v>
      </c>
      <c r="H136" s="173"/>
      <c r="I136" s="140"/>
      <c r="J136" s="179"/>
      <c r="K136" s="157"/>
      <c r="L136" s="179"/>
      <c r="M136" s="104"/>
    </row>
    <row r="137" spans="1:14" ht="18" customHeight="1" x14ac:dyDescent="0.25">
      <c r="A137" s="115"/>
      <c r="B137" s="133"/>
      <c r="C137" s="2" t="s">
        <v>156</v>
      </c>
      <c r="D137" s="67">
        <v>0</v>
      </c>
      <c r="E137" s="67">
        <v>0</v>
      </c>
      <c r="F137" s="67">
        <v>0</v>
      </c>
      <c r="G137" s="7">
        <v>0</v>
      </c>
      <c r="H137" s="173"/>
      <c r="I137" s="140"/>
      <c r="J137" s="179"/>
      <c r="K137" s="157"/>
      <c r="L137" s="179"/>
      <c r="M137" s="104"/>
    </row>
    <row r="138" spans="1:14" ht="15.75" customHeight="1" x14ac:dyDescent="0.25">
      <c r="A138" s="115"/>
      <c r="B138" s="133"/>
      <c r="C138" s="2" t="s">
        <v>158</v>
      </c>
      <c r="D138" s="67">
        <v>0</v>
      </c>
      <c r="E138" s="67">
        <v>0</v>
      </c>
      <c r="F138" s="67">
        <v>0</v>
      </c>
      <c r="G138" s="7">
        <v>0</v>
      </c>
      <c r="H138" s="173"/>
      <c r="I138" s="140"/>
      <c r="J138" s="179"/>
      <c r="K138" s="157"/>
      <c r="L138" s="179"/>
      <c r="M138" s="104"/>
    </row>
    <row r="139" spans="1:14" ht="18" customHeight="1" x14ac:dyDescent="0.25">
      <c r="A139" s="99"/>
      <c r="B139" s="134"/>
      <c r="C139" s="2" t="s">
        <v>160</v>
      </c>
      <c r="D139" s="67">
        <v>0</v>
      </c>
      <c r="E139" s="67">
        <v>0</v>
      </c>
      <c r="F139" s="67">
        <v>0</v>
      </c>
      <c r="G139" s="7">
        <v>0</v>
      </c>
      <c r="H139" s="174"/>
      <c r="I139" s="141"/>
      <c r="J139" s="180"/>
      <c r="K139" s="113"/>
      <c r="L139" s="180"/>
      <c r="M139" s="104"/>
    </row>
    <row r="140" spans="1:14" ht="15" customHeight="1" x14ac:dyDescent="0.25">
      <c r="A140" s="122" t="s">
        <v>44</v>
      </c>
      <c r="B140" s="132" t="s">
        <v>45</v>
      </c>
      <c r="C140" s="26" t="s">
        <v>153</v>
      </c>
      <c r="D140" s="68">
        <f>SUM(D141:D144)</f>
        <v>3600</v>
      </c>
      <c r="E140" s="68">
        <f>SUM(E141:E144)</f>
        <v>0</v>
      </c>
      <c r="F140" s="31">
        <f>SUM(F141:F144)</f>
        <v>0</v>
      </c>
      <c r="G140" s="53">
        <f>F140/D140</f>
        <v>0</v>
      </c>
      <c r="H140" s="172" t="s">
        <v>170</v>
      </c>
      <c r="I140" s="172" t="s">
        <v>325</v>
      </c>
      <c r="J140" s="178" t="s">
        <v>286</v>
      </c>
      <c r="K140" s="112" t="s">
        <v>214</v>
      </c>
      <c r="L140" s="135" t="s">
        <v>338</v>
      </c>
      <c r="M140" s="104">
        <v>809</v>
      </c>
      <c r="N140" s="86">
        <v>3120161410</v>
      </c>
    </row>
    <row r="141" spans="1:14" ht="15" customHeight="1" x14ac:dyDescent="0.25">
      <c r="A141" s="123"/>
      <c r="B141" s="133"/>
      <c r="C141" s="2" t="s">
        <v>154</v>
      </c>
      <c r="D141" s="67">
        <v>3600</v>
      </c>
      <c r="E141" s="67">
        <v>0</v>
      </c>
      <c r="F141" s="67">
        <v>0</v>
      </c>
      <c r="G141" s="7">
        <f>F141/D141</f>
        <v>0</v>
      </c>
      <c r="H141" s="173"/>
      <c r="I141" s="173"/>
      <c r="J141" s="179"/>
      <c r="K141" s="157"/>
      <c r="L141" s="135"/>
      <c r="M141" s="104"/>
    </row>
    <row r="142" spans="1:14" x14ac:dyDescent="0.25">
      <c r="A142" s="123"/>
      <c r="B142" s="133"/>
      <c r="C142" s="2" t="s">
        <v>156</v>
      </c>
      <c r="D142" s="67">
        <v>0</v>
      </c>
      <c r="E142" s="67">
        <v>0</v>
      </c>
      <c r="F142" s="30">
        <v>0</v>
      </c>
      <c r="G142" s="7">
        <v>0</v>
      </c>
      <c r="H142" s="173"/>
      <c r="I142" s="173"/>
      <c r="J142" s="179"/>
      <c r="K142" s="157"/>
      <c r="L142" s="135"/>
      <c r="M142" s="104"/>
    </row>
    <row r="143" spans="1:14" x14ac:dyDescent="0.25">
      <c r="A143" s="123"/>
      <c r="B143" s="133"/>
      <c r="C143" s="2" t="s">
        <v>158</v>
      </c>
      <c r="D143" s="67">
        <v>0</v>
      </c>
      <c r="E143" s="67">
        <v>0</v>
      </c>
      <c r="F143" s="30">
        <v>0</v>
      </c>
      <c r="G143" s="7">
        <v>0</v>
      </c>
      <c r="H143" s="173"/>
      <c r="I143" s="173"/>
      <c r="J143" s="179"/>
      <c r="K143" s="157"/>
      <c r="L143" s="135"/>
      <c r="M143" s="104"/>
    </row>
    <row r="144" spans="1:14" x14ac:dyDescent="0.25">
      <c r="A144" s="124"/>
      <c r="B144" s="134"/>
      <c r="C144" s="2" t="s">
        <v>160</v>
      </c>
      <c r="D144" s="67">
        <v>0</v>
      </c>
      <c r="E144" s="67">
        <v>0</v>
      </c>
      <c r="F144" s="30">
        <v>0</v>
      </c>
      <c r="G144" s="7">
        <v>0</v>
      </c>
      <c r="H144" s="174"/>
      <c r="I144" s="174"/>
      <c r="J144" s="180"/>
      <c r="K144" s="113"/>
      <c r="L144" s="135"/>
      <c r="M144" s="104"/>
    </row>
    <row r="145" spans="1:15" ht="18.75" customHeight="1" x14ac:dyDescent="0.25">
      <c r="A145" s="98" t="s">
        <v>46</v>
      </c>
      <c r="B145" s="132" t="s">
        <v>47</v>
      </c>
      <c r="C145" s="26" t="s">
        <v>153</v>
      </c>
      <c r="D145" s="68">
        <f>SUM(D146:D149)</f>
        <v>40000</v>
      </c>
      <c r="E145" s="68">
        <f>SUM(E146:E149)</f>
        <v>0</v>
      </c>
      <c r="F145" s="31">
        <f>SUM(F146:F149)</f>
        <v>0</v>
      </c>
      <c r="G145" s="53">
        <f>F145/D145</f>
        <v>0</v>
      </c>
      <c r="H145" s="172" t="s">
        <v>259</v>
      </c>
      <c r="I145" s="175" t="s">
        <v>326</v>
      </c>
      <c r="J145" s="178" t="s">
        <v>286</v>
      </c>
      <c r="K145" s="112" t="s">
        <v>171</v>
      </c>
      <c r="L145" s="135" t="s">
        <v>339</v>
      </c>
      <c r="M145" s="112">
        <v>809</v>
      </c>
      <c r="N145" s="86">
        <v>3120161420</v>
      </c>
    </row>
    <row r="146" spans="1:15" ht="19.5" customHeight="1" x14ac:dyDescent="0.25">
      <c r="A146" s="115"/>
      <c r="B146" s="133"/>
      <c r="C146" s="2" t="s">
        <v>154</v>
      </c>
      <c r="D146" s="67">
        <v>40000</v>
      </c>
      <c r="E146" s="67">
        <v>0</v>
      </c>
      <c r="F146" s="67">
        <v>0</v>
      </c>
      <c r="G146" s="7">
        <f>F146/D146</f>
        <v>0</v>
      </c>
      <c r="H146" s="173"/>
      <c r="I146" s="176"/>
      <c r="J146" s="179"/>
      <c r="K146" s="157"/>
      <c r="L146" s="135"/>
      <c r="M146" s="157"/>
    </row>
    <row r="147" spans="1:15" x14ac:dyDescent="0.25">
      <c r="A147" s="115"/>
      <c r="B147" s="133"/>
      <c r="C147" s="2" t="s">
        <v>156</v>
      </c>
      <c r="D147" s="67">
        <v>0</v>
      </c>
      <c r="E147" s="67">
        <v>0</v>
      </c>
      <c r="F147" s="29">
        <v>0</v>
      </c>
      <c r="G147" s="7">
        <v>0</v>
      </c>
      <c r="H147" s="173"/>
      <c r="I147" s="176"/>
      <c r="J147" s="179"/>
      <c r="K147" s="157"/>
      <c r="L147" s="135"/>
      <c r="M147" s="157"/>
    </row>
    <row r="148" spans="1:15" ht="15" customHeight="1" x14ac:dyDescent="0.25">
      <c r="A148" s="115"/>
      <c r="B148" s="133"/>
      <c r="C148" s="2" t="s">
        <v>158</v>
      </c>
      <c r="D148" s="67">
        <v>0</v>
      </c>
      <c r="E148" s="67">
        <v>0</v>
      </c>
      <c r="F148" s="29">
        <v>0</v>
      </c>
      <c r="G148" s="7">
        <v>0</v>
      </c>
      <c r="H148" s="173"/>
      <c r="I148" s="176"/>
      <c r="J148" s="179"/>
      <c r="K148" s="157"/>
      <c r="L148" s="135"/>
      <c r="M148" s="157"/>
    </row>
    <row r="149" spans="1:15" x14ac:dyDescent="0.25">
      <c r="A149" s="99"/>
      <c r="B149" s="134"/>
      <c r="C149" s="2" t="s">
        <v>160</v>
      </c>
      <c r="D149" s="67">
        <v>0</v>
      </c>
      <c r="E149" s="67">
        <v>0</v>
      </c>
      <c r="F149" s="29">
        <v>0</v>
      </c>
      <c r="G149" s="7">
        <v>0</v>
      </c>
      <c r="H149" s="174"/>
      <c r="I149" s="177"/>
      <c r="J149" s="180"/>
      <c r="K149" s="113"/>
      <c r="L149" s="135"/>
      <c r="M149" s="113"/>
    </row>
    <row r="150" spans="1:15" ht="15" customHeight="1" x14ac:dyDescent="0.25">
      <c r="A150" s="98" t="s">
        <v>48</v>
      </c>
      <c r="B150" s="132" t="s">
        <v>49</v>
      </c>
      <c r="C150" s="26" t="s">
        <v>153</v>
      </c>
      <c r="D150" s="68">
        <f>SUM(D151:D154)</f>
        <v>3000</v>
      </c>
      <c r="E150" s="68">
        <f>SUM(E151:E154)</f>
        <v>0</v>
      </c>
      <c r="F150" s="31">
        <f>SUM(F151:F154)</f>
        <v>0</v>
      </c>
      <c r="G150" s="53">
        <f>F150/D150</f>
        <v>0</v>
      </c>
      <c r="H150" s="243" t="s">
        <v>172</v>
      </c>
      <c r="I150" s="104" t="s">
        <v>208</v>
      </c>
      <c r="J150" s="162" t="s">
        <v>286</v>
      </c>
      <c r="K150" s="112" t="s">
        <v>171</v>
      </c>
      <c r="L150" s="151" t="s">
        <v>324</v>
      </c>
      <c r="M150" s="104">
        <v>809</v>
      </c>
      <c r="N150" s="86">
        <v>3120161430</v>
      </c>
    </row>
    <row r="151" spans="1:15" x14ac:dyDescent="0.25">
      <c r="A151" s="115"/>
      <c r="B151" s="133"/>
      <c r="C151" s="2" t="s">
        <v>154</v>
      </c>
      <c r="D151" s="67">
        <v>3000</v>
      </c>
      <c r="E151" s="67">
        <v>0</v>
      </c>
      <c r="F151" s="67">
        <v>0</v>
      </c>
      <c r="G151" s="7">
        <f>F151/D151</f>
        <v>0</v>
      </c>
      <c r="H151" s="243"/>
      <c r="I151" s="104"/>
      <c r="J151" s="163"/>
      <c r="K151" s="157"/>
      <c r="L151" s="151"/>
      <c r="M151" s="104"/>
    </row>
    <row r="152" spans="1:15" x14ac:dyDescent="0.25">
      <c r="A152" s="115"/>
      <c r="B152" s="133"/>
      <c r="C152" s="2" t="s">
        <v>156</v>
      </c>
      <c r="D152" s="67">
        <v>0</v>
      </c>
      <c r="E152" s="67">
        <v>0</v>
      </c>
      <c r="F152" s="29">
        <v>0</v>
      </c>
      <c r="G152" s="7">
        <v>0</v>
      </c>
      <c r="H152" s="243"/>
      <c r="I152" s="104"/>
      <c r="J152" s="163"/>
      <c r="K152" s="157"/>
      <c r="L152" s="151"/>
      <c r="M152" s="104"/>
    </row>
    <row r="153" spans="1:15" x14ac:dyDescent="0.25">
      <c r="A153" s="115"/>
      <c r="B153" s="133"/>
      <c r="C153" s="2" t="s">
        <v>158</v>
      </c>
      <c r="D153" s="29">
        <v>0</v>
      </c>
      <c r="E153" s="29">
        <v>0</v>
      </c>
      <c r="F153" s="29">
        <v>0</v>
      </c>
      <c r="G153" s="7">
        <v>0</v>
      </c>
      <c r="H153" s="243"/>
      <c r="I153" s="104"/>
      <c r="J153" s="163"/>
      <c r="K153" s="157"/>
      <c r="L153" s="151"/>
      <c r="M153" s="104"/>
    </row>
    <row r="154" spans="1:15" ht="15" customHeight="1" x14ac:dyDescent="0.25">
      <c r="A154" s="99"/>
      <c r="B154" s="134"/>
      <c r="C154" s="2" t="s">
        <v>160</v>
      </c>
      <c r="D154" s="29">
        <v>0</v>
      </c>
      <c r="E154" s="29">
        <v>0</v>
      </c>
      <c r="F154" s="29">
        <v>0</v>
      </c>
      <c r="G154" s="7">
        <v>0</v>
      </c>
      <c r="H154" s="243"/>
      <c r="I154" s="104"/>
      <c r="J154" s="164"/>
      <c r="K154" s="113"/>
      <c r="L154" s="151"/>
      <c r="M154" s="104"/>
    </row>
    <row r="155" spans="1:15" ht="22.5" customHeight="1" x14ac:dyDescent="0.25">
      <c r="A155" s="119" t="s">
        <v>50</v>
      </c>
      <c r="B155" s="181" t="s">
        <v>51</v>
      </c>
      <c r="C155" s="22" t="s">
        <v>153</v>
      </c>
      <c r="D155" s="34">
        <f>SUM(D156:D159)</f>
        <v>20000</v>
      </c>
      <c r="E155" s="34">
        <f>SUM(E156:E159)</f>
        <v>20000</v>
      </c>
      <c r="F155" s="34">
        <f>SUM(F156:F159)</f>
        <v>8837.9037800000006</v>
      </c>
      <c r="G155" s="56">
        <f>F155/D155</f>
        <v>0.44189518900000002</v>
      </c>
      <c r="H155" s="245" t="s">
        <v>199</v>
      </c>
      <c r="I155" s="40" t="s">
        <v>218</v>
      </c>
      <c r="J155" s="12">
        <f>SUM(J156:J158)</f>
        <v>1</v>
      </c>
      <c r="K155" s="199" t="s">
        <v>219</v>
      </c>
      <c r="L155" s="197"/>
      <c r="M155" s="198"/>
    </row>
    <row r="156" spans="1:15" ht="22.5" customHeight="1" x14ac:dyDescent="0.25">
      <c r="A156" s="120"/>
      <c r="B156" s="182"/>
      <c r="C156" s="16" t="s">
        <v>154</v>
      </c>
      <c r="D156" s="34">
        <f>D161</f>
        <v>20000</v>
      </c>
      <c r="E156" s="34">
        <f>E161</f>
        <v>20000</v>
      </c>
      <c r="F156" s="34">
        <f>F161</f>
        <v>8837.9037800000006</v>
      </c>
      <c r="G156" s="56">
        <f>F156/D156</f>
        <v>0.44189518900000002</v>
      </c>
      <c r="H156" s="245"/>
      <c r="I156" s="40" t="s">
        <v>155</v>
      </c>
      <c r="J156" s="50">
        <f>COUNTIF($J$160,"да")</f>
        <v>0</v>
      </c>
      <c r="K156" s="200"/>
      <c r="L156" s="197"/>
      <c r="M156" s="198"/>
    </row>
    <row r="157" spans="1:15" ht="22.5" customHeight="1" x14ac:dyDescent="0.25">
      <c r="A157" s="120"/>
      <c r="B157" s="182"/>
      <c r="C157" s="16" t="s">
        <v>156</v>
      </c>
      <c r="D157" s="34">
        <f t="shared" ref="D157:F159" si="15">D162</f>
        <v>0</v>
      </c>
      <c r="E157" s="34">
        <f t="shared" si="15"/>
        <v>0</v>
      </c>
      <c r="F157" s="34">
        <f t="shared" si="15"/>
        <v>0</v>
      </c>
      <c r="G157" s="56">
        <v>0</v>
      </c>
      <c r="H157" s="245"/>
      <c r="I157" s="40" t="s">
        <v>157</v>
      </c>
      <c r="J157" s="89">
        <f>COUNTIF($J$160,"частично")</f>
        <v>1</v>
      </c>
      <c r="K157" s="200"/>
      <c r="L157" s="197"/>
      <c r="M157" s="198"/>
    </row>
    <row r="158" spans="1:15" ht="22.5" customHeight="1" x14ac:dyDescent="0.25">
      <c r="A158" s="120"/>
      <c r="B158" s="182"/>
      <c r="C158" s="16" t="s">
        <v>158</v>
      </c>
      <c r="D158" s="34">
        <f t="shared" si="15"/>
        <v>0</v>
      </c>
      <c r="E158" s="34">
        <f t="shared" si="15"/>
        <v>0</v>
      </c>
      <c r="F158" s="34">
        <f t="shared" si="15"/>
        <v>0</v>
      </c>
      <c r="G158" s="56">
        <v>0</v>
      </c>
      <c r="H158" s="245"/>
      <c r="I158" s="40" t="s">
        <v>159</v>
      </c>
      <c r="J158" s="89">
        <f>COUNTIF($J$160,"нет")</f>
        <v>0</v>
      </c>
      <c r="K158" s="200"/>
      <c r="L158" s="197"/>
      <c r="M158" s="198"/>
    </row>
    <row r="159" spans="1:15" ht="22.5" customHeight="1" x14ac:dyDescent="0.25">
      <c r="A159" s="121"/>
      <c r="B159" s="183"/>
      <c r="C159" s="16" t="s">
        <v>160</v>
      </c>
      <c r="D159" s="34">
        <f t="shared" si="15"/>
        <v>0</v>
      </c>
      <c r="E159" s="34">
        <f t="shared" si="15"/>
        <v>0</v>
      </c>
      <c r="F159" s="34">
        <f t="shared" si="15"/>
        <v>0</v>
      </c>
      <c r="G159" s="56">
        <v>0</v>
      </c>
      <c r="H159" s="245"/>
      <c r="I159" s="40" t="s">
        <v>161</v>
      </c>
      <c r="J159" s="13">
        <f>(J156+0.5*J157)/J155</f>
        <v>0.5</v>
      </c>
      <c r="K159" s="201"/>
      <c r="L159" s="197"/>
      <c r="M159" s="198"/>
    </row>
    <row r="160" spans="1:15" ht="18.75" customHeight="1" x14ac:dyDescent="0.25">
      <c r="A160" s="125" t="s">
        <v>52</v>
      </c>
      <c r="B160" s="132" t="s">
        <v>261</v>
      </c>
      <c r="C160" s="26" t="s">
        <v>153</v>
      </c>
      <c r="D160" s="31">
        <f>SUM(D161:D164)</f>
        <v>20000</v>
      </c>
      <c r="E160" s="31">
        <f>SUM(E161:E164)</f>
        <v>20000</v>
      </c>
      <c r="F160" s="31">
        <f>SUM(F161:F164)</f>
        <v>8837.9037800000006</v>
      </c>
      <c r="G160" s="53">
        <f>F160/D160</f>
        <v>0.44189518900000002</v>
      </c>
      <c r="H160" s="244" t="s">
        <v>262</v>
      </c>
      <c r="I160" s="136" t="s">
        <v>327</v>
      </c>
      <c r="J160" s="135" t="s">
        <v>289</v>
      </c>
      <c r="K160" s="135" t="s">
        <v>219</v>
      </c>
      <c r="L160" s="135" t="s">
        <v>328</v>
      </c>
      <c r="M160" s="104">
        <v>809</v>
      </c>
      <c r="O160" s="86"/>
    </row>
    <row r="161" spans="1:15" ht="18.75" customHeight="1" x14ac:dyDescent="0.25">
      <c r="A161" s="126"/>
      <c r="B161" s="133"/>
      <c r="C161" s="1" t="s">
        <v>154</v>
      </c>
      <c r="D161" s="67">
        <v>20000</v>
      </c>
      <c r="E161" s="67">
        <v>20000</v>
      </c>
      <c r="F161" s="67">
        <v>8837.9037800000006</v>
      </c>
      <c r="G161" s="7">
        <f>F161/D161</f>
        <v>0.44189518900000002</v>
      </c>
      <c r="H161" s="244"/>
      <c r="I161" s="137"/>
      <c r="J161" s="135"/>
      <c r="K161" s="135"/>
      <c r="L161" s="135"/>
      <c r="M161" s="104"/>
      <c r="O161" s="86"/>
    </row>
    <row r="162" spans="1:15" ht="18.75" customHeight="1" x14ac:dyDescent="0.25">
      <c r="A162" s="126"/>
      <c r="B162" s="133"/>
      <c r="C162" s="1" t="s">
        <v>156</v>
      </c>
      <c r="D162" s="29">
        <v>0</v>
      </c>
      <c r="E162" s="29">
        <v>0</v>
      </c>
      <c r="F162" s="29">
        <v>0</v>
      </c>
      <c r="G162" s="7">
        <v>0</v>
      </c>
      <c r="H162" s="244"/>
      <c r="I162" s="137"/>
      <c r="J162" s="135"/>
      <c r="K162" s="135"/>
      <c r="L162" s="135"/>
      <c r="M162" s="104"/>
      <c r="O162" s="86"/>
    </row>
    <row r="163" spans="1:15" ht="18.75" customHeight="1" x14ac:dyDescent="0.25">
      <c r="A163" s="126"/>
      <c r="B163" s="133"/>
      <c r="C163" s="1" t="s">
        <v>158</v>
      </c>
      <c r="D163" s="29">
        <v>0</v>
      </c>
      <c r="E163" s="29">
        <v>0</v>
      </c>
      <c r="F163" s="29">
        <v>0</v>
      </c>
      <c r="G163" s="7">
        <v>0</v>
      </c>
      <c r="H163" s="244"/>
      <c r="I163" s="137"/>
      <c r="J163" s="135"/>
      <c r="K163" s="135"/>
      <c r="L163" s="135"/>
      <c r="M163" s="104"/>
      <c r="O163" s="86"/>
    </row>
    <row r="164" spans="1:15" ht="34.5" customHeight="1" x14ac:dyDescent="0.25">
      <c r="A164" s="127"/>
      <c r="B164" s="134"/>
      <c r="C164" s="1" t="s">
        <v>160</v>
      </c>
      <c r="D164" s="29">
        <v>0</v>
      </c>
      <c r="E164" s="29">
        <v>0</v>
      </c>
      <c r="F164" s="29">
        <v>0</v>
      </c>
      <c r="G164" s="7">
        <v>0</v>
      </c>
      <c r="H164" s="244"/>
      <c r="I164" s="138"/>
      <c r="J164" s="135"/>
      <c r="K164" s="135"/>
      <c r="L164" s="135"/>
      <c r="M164" s="104"/>
      <c r="O164" s="86"/>
    </row>
    <row r="165" spans="1:15" ht="21.75" customHeight="1" x14ac:dyDescent="0.25">
      <c r="A165" s="119" t="s">
        <v>53</v>
      </c>
      <c r="B165" s="181" t="s">
        <v>54</v>
      </c>
      <c r="C165" s="22" t="s">
        <v>153</v>
      </c>
      <c r="D165" s="34">
        <f>SUM(D166:D169)</f>
        <v>3065.7038899999998</v>
      </c>
      <c r="E165" s="34">
        <f>SUM(E166:E169)</f>
        <v>2548</v>
      </c>
      <c r="F165" s="34">
        <f>SUM(F166:F169)</f>
        <v>147.80000000000001</v>
      </c>
      <c r="G165" s="56">
        <f>F165/D165</f>
        <v>4.8210787898370716E-2</v>
      </c>
      <c r="H165" s="245" t="s">
        <v>199</v>
      </c>
      <c r="I165" s="40" t="s">
        <v>218</v>
      </c>
      <c r="J165" s="82">
        <f>SUM(J166:J168)</f>
        <v>6</v>
      </c>
      <c r="K165" s="187" t="s">
        <v>215</v>
      </c>
      <c r="L165" s="188"/>
      <c r="M165" s="187"/>
    </row>
    <row r="166" spans="1:15" ht="21.75" customHeight="1" x14ac:dyDescent="0.25">
      <c r="A166" s="120"/>
      <c r="B166" s="182"/>
      <c r="C166" s="27" t="s">
        <v>154</v>
      </c>
      <c r="D166" s="33">
        <f>D171+D176+D181+D186+D191+D196</f>
        <v>2802.92857</v>
      </c>
      <c r="E166" s="33">
        <f>E171+E176+E181+E186+E191+E196</f>
        <v>2548</v>
      </c>
      <c r="F166" s="33">
        <f>F171+F176+F181+F186+F191+F196</f>
        <v>147.80000000000001</v>
      </c>
      <c r="G166" s="55">
        <f>F166/D166</f>
        <v>5.2730562448831869E-2</v>
      </c>
      <c r="H166" s="245"/>
      <c r="I166" s="40" t="s">
        <v>155</v>
      </c>
      <c r="J166" s="82">
        <f>COUNTIF($J$170:$J$199,"да")</f>
        <v>0</v>
      </c>
      <c r="K166" s="187"/>
      <c r="L166" s="188"/>
      <c r="M166" s="187"/>
    </row>
    <row r="167" spans="1:15" ht="21.75" customHeight="1" x14ac:dyDescent="0.25">
      <c r="A167" s="120"/>
      <c r="B167" s="182"/>
      <c r="C167" s="27" t="s">
        <v>156</v>
      </c>
      <c r="D167" s="33">
        <f t="shared" ref="D167:F169" si="16">D172+D177+D182+D187+D192+D197</f>
        <v>128.1</v>
      </c>
      <c r="E167" s="33">
        <f t="shared" si="16"/>
        <v>0</v>
      </c>
      <c r="F167" s="33">
        <f t="shared" si="16"/>
        <v>0</v>
      </c>
      <c r="G167" s="55">
        <f>F167/D167</f>
        <v>0</v>
      </c>
      <c r="H167" s="245"/>
      <c r="I167" s="40" t="s">
        <v>157</v>
      </c>
      <c r="J167" s="82">
        <f>COUNTIF($J$170:$J$199,"частично")</f>
        <v>1</v>
      </c>
      <c r="K167" s="187"/>
      <c r="L167" s="188"/>
      <c r="M167" s="187"/>
    </row>
    <row r="168" spans="1:15" ht="21.75" customHeight="1" x14ac:dyDescent="0.25">
      <c r="A168" s="120"/>
      <c r="B168" s="182"/>
      <c r="C168" s="27" t="s">
        <v>158</v>
      </c>
      <c r="D168" s="33">
        <f t="shared" si="16"/>
        <v>0</v>
      </c>
      <c r="E168" s="33">
        <f t="shared" si="16"/>
        <v>0</v>
      </c>
      <c r="F168" s="33">
        <f t="shared" si="16"/>
        <v>0</v>
      </c>
      <c r="G168" s="55">
        <v>0</v>
      </c>
      <c r="H168" s="245"/>
      <c r="I168" s="40" t="s">
        <v>159</v>
      </c>
      <c r="J168" s="82">
        <f>COUNTIF($J$170:$J$199,"нет")</f>
        <v>5</v>
      </c>
      <c r="K168" s="187"/>
      <c r="L168" s="188"/>
      <c r="M168" s="187"/>
    </row>
    <row r="169" spans="1:15" ht="21.75" customHeight="1" x14ac:dyDescent="0.25">
      <c r="A169" s="121"/>
      <c r="B169" s="183"/>
      <c r="C169" s="27" t="s">
        <v>160</v>
      </c>
      <c r="D169" s="33">
        <f t="shared" si="16"/>
        <v>134.67532</v>
      </c>
      <c r="E169" s="33">
        <f t="shared" si="16"/>
        <v>0</v>
      </c>
      <c r="F169" s="33">
        <f t="shared" si="16"/>
        <v>0</v>
      </c>
      <c r="G169" s="55">
        <f>F169/D169</f>
        <v>0</v>
      </c>
      <c r="H169" s="245"/>
      <c r="I169" s="40" t="s">
        <v>161</v>
      </c>
      <c r="J169" s="13">
        <f>(J166+0.5*J167)/J165</f>
        <v>8.3333333333333329E-2</v>
      </c>
      <c r="K169" s="187"/>
      <c r="L169" s="188"/>
      <c r="M169" s="187"/>
    </row>
    <row r="170" spans="1:15" ht="19.5" customHeight="1" x14ac:dyDescent="0.25">
      <c r="A170" s="98" t="s">
        <v>55</v>
      </c>
      <c r="B170" s="132" t="s">
        <v>56</v>
      </c>
      <c r="C170" s="26" t="s">
        <v>153</v>
      </c>
      <c r="D170" s="68">
        <f>SUM(D171:D174)</f>
        <v>500</v>
      </c>
      <c r="E170" s="68">
        <f>SUM(E171:E174)</f>
        <v>500</v>
      </c>
      <c r="F170" s="68">
        <f>SUM(F171:F174)</f>
        <v>0</v>
      </c>
      <c r="G170" s="70">
        <f>F170/D170</f>
        <v>0</v>
      </c>
      <c r="H170" s="243" t="s">
        <v>173</v>
      </c>
      <c r="I170" s="246" t="s">
        <v>329</v>
      </c>
      <c r="J170" s="151" t="s">
        <v>286</v>
      </c>
      <c r="K170" s="104" t="s">
        <v>3</v>
      </c>
      <c r="L170" s="135" t="s">
        <v>330</v>
      </c>
      <c r="M170" s="104">
        <v>809</v>
      </c>
      <c r="N170" s="86">
        <v>3120361450</v>
      </c>
    </row>
    <row r="171" spans="1:15" ht="19.5" customHeight="1" x14ac:dyDescent="0.25">
      <c r="A171" s="115"/>
      <c r="B171" s="133"/>
      <c r="C171" s="1" t="s">
        <v>154</v>
      </c>
      <c r="D171" s="67">
        <v>500</v>
      </c>
      <c r="E171" s="67">
        <v>500</v>
      </c>
      <c r="F171" s="67">
        <v>0</v>
      </c>
      <c r="G171" s="71">
        <f>F171/D171</f>
        <v>0</v>
      </c>
      <c r="H171" s="243"/>
      <c r="I171" s="246"/>
      <c r="J171" s="151"/>
      <c r="K171" s="104"/>
      <c r="L171" s="135"/>
      <c r="M171" s="104"/>
    </row>
    <row r="172" spans="1:15" ht="19.5" customHeight="1" x14ac:dyDescent="0.25">
      <c r="A172" s="115"/>
      <c r="B172" s="133"/>
      <c r="C172" s="1" t="s">
        <v>156</v>
      </c>
      <c r="D172" s="67">
        <v>0</v>
      </c>
      <c r="E172" s="67">
        <v>0</v>
      </c>
      <c r="F172" s="67">
        <v>0</v>
      </c>
      <c r="G172" s="71">
        <v>0</v>
      </c>
      <c r="H172" s="243"/>
      <c r="I172" s="246"/>
      <c r="J172" s="151"/>
      <c r="K172" s="104"/>
      <c r="L172" s="135"/>
      <c r="M172" s="104"/>
    </row>
    <row r="173" spans="1:15" ht="19.5" customHeight="1" x14ac:dyDescent="0.25">
      <c r="A173" s="115"/>
      <c r="B173" s="133"/>
      <c r="C173" s="1" t="s">
        <v>158</v>
      </c>
      <c r="D173" s="67">
        <v>0</v>
      </c>
      <c r="E173" s="67">
        <v>0</v>
      </c>
      <c r="F173" s="67">
        <v>0</v>
      </c>
      <c r="G173" s="71">
        <v>0</v>
      </c>
      <c r="H173" s="243"/>
      <c r="I173" s="246"/>
      <c r="J173" s="151"/>
      <c r="K173" s="104"/>
      <c r="L173" s="135"/>
      <c r="M173" s="104"/>
    </row>
    <row r="174" spans="1:15" ht="19.5" customHeight="1" x14ac:dyDescent="0.25">
      <c r="A174" s="99"/>
      <c r="B174" s="134"/>
      <c r="C174" s="1" t="s">
        <v>160</v>
      </c>
      <c r="D174" s="67">
        <v>0</v>
      </c>
      <c r="E174" s="67">
        <v>0</v>
      </c>
      <c r="F174" s="67">
        <v>0</v>
      </c>
      <c r="G174" s="71">
        <v>0</v>
      </c>
      <c r="H174" s="243"/>
      <c r="I174" s="246"/>
      <c r="J174" s="151"/>
      <c r="K174" s="104"/>
      <c r="L174" s="135"/>
      <c r="M174" s="104"/>
    </row>
    <row r="175" spans="1:15" ht="19.5" customHeight="1" x14ac:dyDescent="0.25">
      <c r="A175" s="98" t="s">
        <v>263</v>
      </c>
      <c r="B175" s="132" t="s">
        <v>264</v>
      </c>
      <c r="C175" s="26" t="s">
        <v>153</v>
      </c>
      <c r="D175" s="68">
        <f>SUM(D176:D179)</f>
        <v>100</v>
      </c>
      <c r="E175" s="68">
        <f>SUM(E176:E179)</f>
        <v>0</v>
      </c>
      <c r="F175" s="68">
        <f>SUM(F176:F179)</f>
        <v>0</v>
      </c>
      <c r="G175" s="70">
        <f>F175/D175</f>
        <v>0</v>
      </c>
      <c r="H175" s="243" t="s">
        <v>265</v>
      </c>
      <c r="I175" s="104" t="s">
        <v>208</v>
      </c>
      <c r="J175" s="135" t="s">
        <v>286</v>
      </c>
      <c r="K175" s="104" t="s">
        <v>3</v>
      </c>
      <c r="L175" s="151" t="s">
        <v>340</v>
      </c>
      <c r="M175" s="104">
        <v>809</v>
      </c>
      <c r="N175" s="86">
        <v>3120329990</v>
      </c>
    </row>
    <row r="176" spans="1:15" ht="19.5" customHeight="1" x14ac:dyDescent="0.25">
      <c r="A176" s="115"/>
      <c r="B176" s="133"/>
      <c r="C176" s="2" t="s">
        <v>154</v>
      </c>
      <c r="D176" s="67">
        <v>100</v>
      </c>
      <c r="E176" s="67">
        <v>0</v>
      </c>
      <c r="F176" s="67">
        <v>0</v>
      </c>
      <c r="G176" s="71">
        <f>F176/D176</f>
        <v>0</v>
      </c>
      <c r="H176" s="243"/>
      <c r="I176" s="104"/>
      <c r="J176" s="135"/>
      <c r="K176" s="104"/>
      <c r="L176" s="151"/>
      <c r="M176" s="104"/>
    </row>
    <row r="177" spans="1:14" ht="19.5" customHeight="1" x14ac:dyDescent="0.25">
      <c r="A177" s="115"/>
      <c r="B177" s="133"/>
      <c r="C177" s="2" t="s">
        <v>156</v>
      </c>
      <c r="D177" s="67">
        <v>0</v>
      </c>
      <c r="E177" s="67">
        <v>0</v>
      </c>
      <c r="F177" s="67">
        <v>0</v>
      </c>
      <c r="G177" s="71">
        <v>0</v>
      </c>
      <c r="H177" s="243"/>
      <c r="I177" s="104"/>
      <c r="J177" s="135"/>
      <c r="K177" s="104"/>
      <c r="L177" s="151"/>
      <c r="M177" s="104"/>
    </row>
    <row r="178" spans="1:14" ht="19.5" customHeight="1" x14ac:dyDescent="0.25">
      <c r="A178" s="115"/>
      <c r="B178" s="133"/>
      <c r="C178" s="2" t="s">
        <v>158</v>
      </c>
      <c r="D178" s="67">
        <v>0</v>
      </c>
      <c r="E178" s="67">
        <v>0</v>
      </c>
      <c r="F178" s="67">
        <v>0</v>
      </c>
      <c r="G178" s="71">
        <v>0</v>
      </c>
      <c r="H178" s="243"/>
      <c r="I178" s="104"/>
      <c r="J178" s="135"/>
      <c r="K178" s="104"/>
      <c r="L178" s="151"/>
      <c r="M178" s="104"/>
    </row>
    <row r="179" spans="1:14" ht="19.5" customHeight="1" x14ac:dyDescent="0.25">
      <c r="A179" s="99"/>
      <c r="B179" s="134"/>
      <c r="C179" s="2" t="s">
        <v>160</v>
      </c>
      <c r="D179" s="67">
        <v>0</v>
      </c>
      <c r="E179" s="67">
        <v>0</v>
      </c>
      <c r="F179" s="67">
        <v>0</v>
      </c>
      <c r="G179" s="71">
        <v>0</v>
      </c>
      <c r="H179" s="243"/>
      <c r="I179" s="104"/>
      <c r="J179" s="135"/>
      <c r="K179" s="104"/>
      <c r="L179" s="151"/>
      <c r="M179" s="104"/>
    </row>
    <row r="180" spans="1:14" ht="19.5" customHeight="1" x14ac:dyDescent="0.25">
      <c r="A180" s="98" t="s">
        <v>57</v>
      </c>
      <c r="B180" s="132" t="s">
        <v>58</v>
      </c>
      <c r="C180" s="26" t="s">
        <v>153</v>
      </c>
      <c r="D180" s="68">
        <f>SUM(D181:D184)</f>
        <v>396.10389000000004</v>
      </c>
      <c r="E180" s="68">
        <f>SUM(E181:E184)</f>
        <v>0</v>
      </c>
      <c r="F180" s="68">
        <f>SUM(F181:F184)</f>
        <v>0</v>
      </c>
      <c r="G180" s="70">
        <f>F180/D180</f>
        <v>0</v>
      </c>
      <c r="H180" s="243" t="s">
        <v>174</v>
      </c>
      <c r="I180" s="247" t="s">
        <v>341</v>
      </c>
      <c r="J180" s="135" t="s">
        <v>286</v>
      </c>
      <c r="K180" s="135" t="s">
        <v>175</v>
      </c>
      <c r="L180" s="151" t="s">
        <v>331</v>
      </c>
      <c r="M180" s="104">
        <v>809</v>
      </c>
      <c r="N180" s="86" t="s">
        <v>237</v>
      </c>
    </row>
    <row r="181" spans="1:14" ht="19.5" customHeight="1" x14ac:dyDescent="0.25">
      <c r="A181" s="115"/>
      <c r="B181" s="133"/>
      <c r="C181" s="2" t="s">
        <v>154</v>
      </c>
      <c r="D181" s="67">
        <v>133.32857000000001</v>
      </c>
      <c r="E181" s="67">
        <v>0</v>
      </c>
      <c r="F181" s="67">
        <v>0</v>
      </c>
      <c r="G181" s="71">
        <f>F181/D181</f>
        <v>0</v>
      </c>
      <c r="H181" s="243"/>
      <c r="I181" s="247"/>
      <c r="J181" s="135"/>
      <c r="K181" s="135"/>
      <c r="L181" s="151"/>
      <c r="M181" s="104"/>
    </row>
    <row r="182" spans="1:14" ht="19.5" customHeight="1" x14ac:dyDescent="0.25">
      <c r="A182" s="115"/>
      <c r="B182" s="133"/>
      <c r="C182" s="2" t="s">
        <v>156</v>
      </c>
      <c r="D182" s="67">
        <v>128.1</v>
      </c>
      <c r="E182" s="67">
        <v>0</v>
      </c>
      <c r="F182" s="67">
        <v>0</v>
      </c>
      <c r="G182" s="71">
        <f>F182/D182</f>
        <v>0</v>
      </c>
      <c r="H182" s="243"/>
      <c r="I182" s="247"/>
      <c r="J182" s="135"/>
      <c r="K182" s="135"/>
      <c r="L182" s="151"/>
      <c r="M182" s="104"/>
    </row>
    <row r="183" spans="1:14" ht="19.5" customHeight="1" x14ac:dyDescent="0.25">
      <c r="A183" s="115"/>
      <c r="B183" s="133"/>
      <c r="C183" s="2" t="s">
        <v>158</v>
      </c>
      <c r="D183" s="67">
        <v>0</v>
      </c>
      <c r="E183" s="67">
        <v>0</v>
      </c>
      <c r="F183" s="67">
        <v>0</v>
      </c>
      <c r="G183" s="71">
        <v>0</v>
      </c>
      <c r="H183" s="243"/>
      <c r="I183" s="247"/>
      <c r="J183" s="135"/>
      <c r="K183" s="135"/>
      <c r="L183" s="151"/>
      <c r="M183" s="104"/>
    </row>
    <row r="184" spans="1:14" ht="19.5" customHeight="1" x14ac:dyDescent="0.25">
      <c r="A184" s="99"/>
      <c r="B184" s="134"/>
      <c r="C184" s="2" t="s">
        <v>160</v>
      </c>
      <c r="D184" s="67">
        <v>134.67532</v>
      </c>
      <c r="E184" s="67">
        <v>0</v>
      </c>
      <c r="F184" s="67">
        <v>0</v>
      </c>
      <c r="G184" s="71">
        <f>F184/D184</f>
        <v>0</v>
      </c>
      <c r="H184" s="243"/>
      <c r="I184" s="247"/>
      <c r="J184" s="135"/>
      <c r="K184" s="135"/>
      <c r="L184" s="151"/>
      <c r="M184" s="104"/>
    </row>
    <row r="185" spans="1:14" ht="19.5" customHeight="1" x14ac:dyDescent="0.25">
      <c r="A185" s="98" t="s">
        <v>59</v>
      </c>
      <c r="B185" s="132" t="s">
        <v>60</v>
      </c>
      <c r="C185" s="26" t="s">
        <v>153</v>
      </c>
      <c r="D185" s="68">
        <f>SUM(D186:D189)</f>
        <v>69.599999999999994</v>
      </c>
      <c r="E185" s="68">
        <f>SUM(E186:E189)</f>
        <v>48</v>
      </c>
      <c r="F185" s="68">
        <f>SUM(F186:F189)</f>
        <v>26.6</v>
      </c>
      <c r="G185" s="70">
        <f>F185/D185</f>
        <v>0.38218390804597707</v>
      </c>
      <c r="H185" s="243" t="s">
        <v>176</v>
      </c>
      <c r="I185" s="248" t="s">
        <v>306</v>
      </c>
      <c r="J185" s="249" t="s">
        <v>289</v>
      </c>
      <c r="K185" s="105" t="s">
        <v>177</v>
      </c>
      <c r="L185" s="105" t="s">
        <v>307</v>
      </c>
      <c r="M185" s="104">
        <v>831</v>
      </c>
      <c r="N185" s="86">
        <v>3120360120</v>
      </c>
    </row>
    <row r="186" spans="1:14" ht="19.5" customHeight="1" x14ac:dyDescent="0.25">
      <c r="A186" s="115"/>
      <c r="B186" s="133"/>
      <c r="C186" s="1" t="s">
        <v>154</v>
      </c>
      <c r="D186" s="67">
        <v>69.599999999999994</v>
      </c>
      <c r="E186" s="67">
        <v>48</v>
      </c>
      <c r="F186" s="67">
        <v>26.6</v>
      </c>
      <c r="G186" s="71">
        <f>F186/D186</f>
        <v>0.38218390804597707</v>
      </c>
      <c r="H186" s="243"/>
      <c r="I186" s="248"/>
      <c r="J186" s="249"/>
      <c r="K186" s="105"/>
      <c r="L186" s="105"/>
      <c r="M186" s="104"/>
    </row>
    <row r="187" spans="1:14" ht="19.5" customHeight="1" x14ac:dyDescent="0.25">
      <c r="A187" s="115"/>
      <c r="B187" s="133"/>
      <c r="C187" s="1" t="s">
        <v>156</v>
      </c>
      <c r="D187" s="67">
        <v>0</v>
      </c>
      <c r="E187" s="67">
        <v>0</v>
      </c>
      <c r="F187" s="67">
        <v>0</v>
      </c>
      <c r="G187" s="71">
        <v>0</v>
      </c>
      <c r="H187" s="243"/>
      <c r="I187" s="248"/>
      <c r="J187" s="249"/>
      <c r="K187" s="105"/>
      <c r="L187" s="105"/>
      <c r="M187" s="104"/>
    </row>
    <row r="188" spans="1:14" ht="19.5" customHeight="1" x14ac:dyDescent="0.25">
      <c r="A188" s="115"/>
      <c r="B188" s="133"/>
      <c r="C188" s="1" t="s">
        <v>158</v>
      </c>
      <c r="D188" s="67">
        <v>0</v>
      </c>
      <c r="E188" s="67">
        <v>0</v>
      </c>
      <c r="F188" s="67">
        <v>0</v>
      </c>
      <c r="G188" s="71">
        <v>0</v>
      </c>
      <c r="H188" s="243"/>
      <c r="I188" s="248"/>
      <c r="J188" s="249"/>
      <c r="K188" s="105"/>
      <c r="L188" s="105"/>
      <c r="M188" s="104"/>
    </row>
    <row r="189" spans="1:14" ht="19.5" customHeight="1" x14ac:dyDescent="0.25">
      <c r="A189" s="99"/>
      <c r="B189" s="134"/>
      <c r="C189" s="1" t="s">
        <v>160</v>
      </c>
      <c r="D189" s="67">
        <v>0</v>
      </c>
      <c r="E189" s="67">
        <v>0</v>
      </c>
      <c r="F189" s="67">
        <v>0</v>
      </c>
      <c r="G189" s="71">
        <v>0</v>
      </c>
      <c r="H189" s="243"/>
      <c r="I189" s="248"/>
      <c r="J189" s="249"/>
      <c r="K189" s="105"/>
      <c r="L189" s="105"/>
      <c r="M189" s="104"/>
    </row>
    <row r="190" spans="1:14" ht="25.5" customHeight="1" x14ac:dyDescent="0.25">
      <c r="A190" s="98" t="s">
        <v>61</v>
      </c>
      <c r="B190" s="132" t="s">
        <v>62</v>
      </c>
      <c r="C190" s="26" t="s">
        <v>153</v>
      </c>
      <c r="D190" s="68">
        <f>SUM(D191:D194)</f>
        <v>1000</v>
      </c>
      <c r="E190" s="68">
        <f>SUM(E191:E194)</f>
        <v>1000</v>
      </c>
      <c r="F190" s="68">
        <f>SUM(F191:F194)</f>
        <v>0</v>
      </c>
      <c r="G190" s="70">
        <f>F190/D190</f>
        <v>0</v>
      </c>
      <c r="H190" s="243" t="s">
        <v>266</v>
      </c>
      <c r="I190" s="246" t="s">
        <v>332</v>
      </c>
      <c r="J190" s="135" t="s">
        <v>286</v>
      </c>
      <c r="K190" s="104" t="s">
        <v>214</v>
      </c>
      <c r="L190" s="151" t="s">
        <v>333</v>
      </c>
      <c r="M190" s="104">
        <v>809</v>
      </c>
      <c r="N190" s="86">
        <v>3120361440</v>
      </c>
    </row>
    <row r="191" spans="1:14" ht="24" customHeight="1" x14ac:dyDescent="0.25">
      <c r="A191" s="115"/>
      <c r="B191" s="133"/>
      <c r="C191" s="1" t="s">
        <v>154</v>
      </c>
      <c r="D191" s="67">
        <v>1000</v>
      </c>
      <c r="E191" s="67">
        <v>1000</v>
      </c>
      <c r="F191" s="67">
        <v>0</v>
      </c>
      <c r="G191" s="71">
        <f>F191/D191</f>
        <v>0</v>
      </c>
      <c r="H191" s="243"/>
      <c r="I191" s="246"/>
      <c r="J191" s="135"/>
      <c r="K191" s="104"/>
      <c r="L191" s="151"/>
      <c r="M191" s="104"/>
    </row>
    <row r="192" spans="1:14" ht="27.75" customHeight="1" x14ac:dyDescent="0.25">
      <c r="A192" s="115"/>
      <c r="B192" s="133"/>
      <c r="C192" s="1" t="s">
        <v>156</v>
      </c>
      <c r="D192" s="67">
        <v>0</v>
      </c>
      <c r="E192" s="67">
        <v>0</v>
      </c>
      <c r="F192" s="67">
        <v>0</v>
      </c>
      <c r="G192" s="71">
        <v>0</v>
      </c>
      <c r="H192" s="243"/>
      <c r="I192" s="246"/>
      <c r="J192" s="135"/>
      <c r="K192" s="104"/>
      <c r="L192" s="151"/>
      <c r="M192" s="104"/>
    </row>
    <row r="193" spans="1:14" ht="22.5" customHeight="1" x14ac:dyDescent="0.25">
      <c r="A193" s="115"/>
      <c r="B193" s="133"/>
      <c r="C193" s="1" t="s">
        <v>158</v>
      </c>
      <c r="D193" s="67">
        <v>0</v>
      </c>
      <c r="E193" s="67">
        <v>0</v>
      </c>
      <c r="F193" s="67">
        <v>0</v>
      </c>
      <c r="G193" s="71">
        <v>0</v>
      </c>
      <c r="H193" s="243"/>
      <c r="I193" s="246"/>
      <c r="J193" s="135"/>
      <c r="K193" s="104"/>
      <c r="L193" s="151"/>
      <c r="M193" s="104"/>
    </row>
    <row r="194" spans="1:14" ht="21.75" customHeight="1" x14ac:dyDescent="0.25">
      <c r="A194" s="99"/>
      <c r="B194" s="134"/>
      <c r="C194" s="1" t="s">
        <v>160</v>
      </c>
      <c r="D194" s="67">
        <v>0</v>
      </c>
      <c r="E194" s="67">
        <v>0</v>
      </c>
      <c r="F194" s="67">
        <v>0</v>
      </c>
      <c r="G194" s="71">
        <v>0</v>
      </c>
      <c r="H194" s="243"/>
      <c r="I194" s="246"/>
      <c r="J194" s="135"/>
      <c r="K194" s="104"/>
      <c r="L194" s="151"/>
      <c r="M194" s="104"/>
    </row>
    <row r="195" spans="1:14" ht="24" customHeight="1" x14ac:dyDescent="0.25">
      <c r="A195" s="98" t="s">
        <v>63</v>
      </c>
      <c r="B195" s="194" t="s">
        <v>64</v>
      </c>
      <c r="C195" s="26" t="s">
        <v>153</v>
      </c>
      <c r="D195" s="31">
        <f>SUM(D196:D199)</f>
        <v>1000</v>
      </c>
      <c r="E195" s="31">
        <f>SUM(E196:E199)</f>
        <v>1000</v>
      </c>
      <c r="F195" s="31">
        <f>SUM(F196:F199)</f>
        <v>121.2</v>
      </c>
      <c r="G195" s="53">
        <f>F195/D195</f>
        <v>0.1212</v>
      </c>
      <c r="H195" s="243" t="s">
        <v>267</v>
      </c>
      <c r="I195" s="244" t="s">
        <v>342</v>
      </c>
      <c r="J195" s="249" t="s">
        <v>286</v>
      </c>
      <c r="K195" s="299" t="s">
        <v>214</v>
      </c>
      <c r="L195" s="151" t="s">
        <v>343</v>
      </c>
      <c r="M195" s="299">
        <v>809</v>
      </c>
      <c r="N195" s="86">
        <v>3120361440</v>
      </c>
    </row>
    <row r="196" spans="1:14" ht="24" customHeight="1" x14ac:dyDescent="0.25">
      <c r="A196" s="115"/>
      <c r="B196" s="195"/>
      <c r="C196" s="52" t="s">
        <v>154</v>
      </c>
      <c r="D196" s="67">
        <v>1000</v>
      </c>
      <c r="E196" s="67">
        <v>1000</v>
      </c>
      <c r="F196" s="67">
        <v>121.2</v>
      </c>
      <c r="G196" s="58">
        <f>F196/D196</f>
        <v>0.1212</v>
      </c>
      <c r="H196" s="243"/>
      <c r="I196" s="244"/>
      <c r="J196" s="249"/>
      <c r="K196" s="299"/>
      <c r="L196" s="151"/>
      <c r="M196" s="299"/>
    </row>
    <row r="197" spans="1:14" ht="24" customHeight="1" x14ac:dyDescent="0.25">
      <c r="A197" s="115"/>
      <c r="B197" s="195"/>
      <c r="C197" s="52" t="s">
        <v>156</v>
      </c>
      <c r="D197" s="30">
        <v>0</v>
      </c>
      <c r="E197" s="30">
        <v>0</v>
      </c>
      <c r="F197" s="30">
        <v>0</v>
      </c>
      <c r="G197" s="58">
        <v>0</v>
      </c>
      <c r="H197" s="243"/>
      <c r="I197" s="244"/>
      <c r="J197" s="249"/>
      <c r="K197" s="299"/>
      <c r="L197" s="151"/>
      <c r="M197" s="299"/>
    </row>
    <row r="198" spans="1:14" ht="24" customHeight="1" x14ac:dyDescent="0.25">
      <c r="A198" s="115"/>
      <c r="B198" s="195"/>
      <c r="C198" s="52" t="s">
        <v>158</v>
      </c>
      <c r="D198" s="30">
        <v>0</v>
      </c>
      <c r="E198" s="30">
        <v>0</v>
      </c>
      <c r="F198" s="30">
        <v>0</v>
      </c>
      <c r="G198" s="58">
        <v>0</v>
      </c>
      <c r="H198" s="243"/>
      <c r="I198" s="244"/>
      <c r="J198" s="249"/>
      <c r="K198" s="299"/>
      <c r="L198" s="151"/>
      <c r="M198" s="299"/>
    </row>
    <row r="199" spans="1:14" ht="24" customHeight="1" x14ac:dyDescent="0.25">
      <c r="A199" s="99"/>
      <c r="B199" s="196"/>
      <c r="C199" s="52" t="s">
        <v>160</v>
      </c>
      <c r="D199" s="30">
        <v>0</v>
      </c>
      <c r="E199" s="30">
        <v>0</v>
      </c>
      <c r="F199" s="30">
        <v>0</v>
      </c>
      <c r="G199" s="58">
        <v>0</v>
      </c>
      <c r="H199" s="243"/>
      <c r="I199" s="244"/>
      <c r="J199" s="249"/>
      <c r="K199" s="299"/>
      <c r="L199" s="151"/>
      <c r="M199" s="299"/>
    </row>
    <row r="200" spans="1:14" ht="24.75" customHeight="1" x14ac:dyDescent="0.25">
      <c r="A200" s="119" t="s">
        <v>65</v>
      </c>
      <c r="B200" s="181" t="s">
        <v>66</v>
      </c>
      <c r="C200" s="22" t="s">
        <v>153</v>
      </c>
      <c r="D200" s="34">
        <f>SUM(D201:D204)</f>
        <v>16195.08445</v>
      </c>
      <c r="E200" s="34">
        <f>SUM(E201:E204)</f>
        <v>8110.9814999999999</v>
      </c>
      <c r="F200" s="34">
        <f>SUM(F201:F204)</f>
        <v>7717.7536099999998</v>
      </c>
      <c r="G200" s="56">
        <f>F200/D200</f>
        <v>0.47654914266285286</v>
      </c>
      <c r="H200" s="189" t="s">
        <v>200</v>
      </c>
      <c r="I200" s="40" t="s">
        <v>218</v>
      </c>
      <c r="J200" s="12">
        <f>SUM(J201:J203)</f>
        <v>2</v>
      </c>
      <c r="K200" s="198" t="s">
        <v>171</v>
      </c>
      <c r="L200" s="197"/>
      <c r="M200" s="198"/>
    </row>
    <row r="201" spans="1:14" ht="24.75" customHeight="1" x14ac:dyDescent="0.25">
      <c r="A201" s="120"/>
      <c r="B201" s="182"/>
      <c r="C201" s="28" t="s">
        <v>154</v>
      </c>
      <c r="D201" s="34">
        <f>D206+D211</f>
        <v>16195.08445</v>
      </c>
      <c r="E201" s="34">
        <f>E206+E211</f>
        <v>8110.9814999999999</v>
      </c>
      <c r="F201" s="34">
        <f>F206+F211</f>
        <v>7717.7536099999998</v>
      </c>
      <c r="G201" s="56">
        <f>F201/D201</f>
        <v>0.47654914266285286</v>
      </c>
      <c r="H201" s="189"/>
      <c r="I201" s="40" t="s">
        <v>155</v>
      </c>
      <c r="J201" s="12">
        <f>COUNTIF($J$205:$J$214,"да")</f>
        <v>0</v>
      </c>
      <c r="K201" s="198"/>
      <c r="L201" s="197"/>
      <c r="M201" s="198"/>
    </row>
    <row r="202" spans="1:14" ht="24.75" customHeight="1" x14ac:dyDescent="0.25">
      <c r="A202" s="120"/>
      <c r="B202" s="182"/>
      <c r="C202" s="28" t="s">
        <v>156</v>
      </c>
      <c r="D202" s="34">
        <f>D207+D212</f>
        <v>0</v>
      </c>
      <c r="E202" s="34">
        <f t="shared" ref="E202:F204" si="17">E207+E212</f>
        <v>0</v>
      </c>
      <c r="F202" s="34">
        <f t="shared" si="17"/>
        <v>0</v>
      </c>
      <c r="G202" s="56">
        <v>0</v>
      </c>
      <c r="H202" s="189"/>
      <c r="I202" s="40" t="s">
        <v>157</v>
      </c>
      <c r="J202" s="89">
        <f>COUNTIF($J$205:$J$214,"частично")</f>
        <v>2</v>
      </c>
      <c r="K202" s="198"/>
      <c r="L202" s="197"/>
      <c r="M202" s="198"/>
    </row>
    <row r="203" spans="1:14" ht="24.75" customHeight="1" x14ac:dyDescent="0.25">
      <c r="A203" s="120"/>
      <c r="B203" s="182"/>
      <c r="C203" s="28" t="s">
        <v>158</v>
      </c>
      <c r="D203" s="34">
        <f>D208+D213</f>
        <v>0</v>
      </c>
      <c r="E203" s="34">
        <f t="shared" si="17"/>
        <v>0</v>
      </c>
      <c r="F203" s="34">
        <f t="shared" si="17"/>
        <v>0</v>
      </c>
      <c r="G203" s="56">
        <v>0</v>
      </c>
      <c r="H203" s="189"/>
      <c r="I203" s="40" t="s">
        <v>159</v>
      </c>
      <c r="J203" s="89">
        <f>COUNTIF($J$205:$J$214,"нет")</f>
        <v>0</v>
      </c>
      <c r="K203" s="198"/>
      <c r="L203" s="197"/>
      <c r="M203" s="198"/>
    </row>
    <row r="204" spans="1:14" ht="24.75" customHeight="1" x14ac:dyDescent="0.25">
      <c r="A204" s="121"/>
      <c r="B204" s="183"/>
      <c r="C204" s="28" t="s">
        <v>160</v>
      </c>
      <c r="D204" s="34">
        <f>D209+D214</f>
        <v>0</v>
      </c>
      <c r="E204" s="34">
        <f t="shared" si="17"/>
        <v>0</v>
      </c>
      <c r="F204" s="34">
        <f t="shared" si="17"/>
        <v>0</v>
      </c>
      <c r="G204" s="56">
        <v>0</v>
      </c>
      <c r="H204" s="189"/>
      <c r="I204" s="40" t="s">
        <v>161</v>
      </c>
      <c r="J204" s="13">
        <f>(J201+0.5*J202)/J200</f>
        <v>0.5</v>
      </c>
      <c r="K204" s="198"/>
      <c r="L204" s="197"/>
      <c r="M204" s="198"/>
    </row>
    <row r="205" spans="1:14" ht="30" customHeight="1" x14ac:dyDescent="0.25">
      <c r="A205" s="98" t="s">
        <v>67</v>
      </c>
      <c r="B205" s="132" t="s">
        <v>68</v>
      </c>
      <c r="C205" s="26" t="s">
        <v>153</v>
      </c>
      <c r="D205" s="68">
        <f>SUM(D206:D209)</f>
        <v>16045.08445</v>
      </c>
      <c r="E205" s="68">
        <f>SUM(E206:E209)</f>
        <v>8000</v>
      </c>
      <c r="F205" s="68">
        <f>SUM(F206:F209)</f>
        <v>7606.7721099999999</v>
      </c>
      <c r="G205" s="70">
        <f>F205/D205</f>
        <v>0.47408738381554605</v>
      </c>
      <c r="H205" s="243" t="s">
        <v>178</v>
      </c>
      <c r="I205" s="251" t="s">
        <v>334</v>
      </c>
      <c r="J205" s="135" t="s">
        <v>289</v>
      </c>
      <c r="K205" s="104" t="s">
        <v>171</v>
      </c>
      <c r="L205" s="105" t="s">
        <v>208</v>
      </c>
      <c r="M205" s="104">
        <v>809</v>
      </c>
      <c r="N205" s="86">
        <v>3120400050</v>
      </c>
    </row>
    <row r="206" spans="1:14" ht="28.5" customHeight="1" x14ac:dyDescent="0.25">
      <c r="A206" s="115"/>
      <c r="B206" s="133"/>
      <c r="C206" s="1" t="s">
        <v>154</v>
      </c>
      <c r="D206" s="67">
        <v>16045.08445</v>
      </c>
      <c r="E206" s="69">
        <v>8000</v>
      </c>
      <c r="F206" s="69">
        <v>7606.7721099999999</v>
      </c>
      <c r="G206" s="71">
        <f>F206/D206</f>
        <v>0.47408738381554605</v>
      </c>
      <c r="H206" s="243"/>
      <c r="I206" s="251"/>
      <c r="J206" s="135"/>
      <c r="K206" s="104"/>
      <c r="L206" s="252"/>
      <c r="M206" s="104"/>
    </row>
    <row r="207" spans="1:14" ht="19.5" customHeight="1" x14ac:dyDescent="0.25">
      <c r="A207" s="115"/>
      <c r="B207" s="133"/>
      <c r="C207" s="1" t="s">
        <v>156</v>
      </c>
      <c r="D207" s="67">
        <v>0</v>
      </c>
      <c r="E207" s="67">
        <v>0</v>
      </c>
      <c r="F207" s="67">
        <v>0</v>
      </c>
      <c r="G207" s="71">
        <v>0</v>
      </c>
      <c r="H207" s="243"/>
      <c r="I207" s="251"/>
      <c r="J207" s="135"/>
      <c r="K207" s="104"/>
      <c r="L207" s="252"/>
      <c r="M207" s="104"/>
    </row>
    <row r="208" spans="1:14" ht="21.75" customHeight="1" x14ac:dyDescent="0.25">
      <c r="A208" s="115"/>
      <c r="B208" s="133"/>
      <c r="C208" s="1" t="s">
        <v>158</v>
      </c>
      <c r="D208" s="67">
        <v>0</v>
      </c>
      <c r="E208" s="67">
        <v>0</v>
      </c>
      <c r="F208" s="67">
        <v>0</v>
      </c>
      <c r="G208" s="71">
        <v>0</v>
      </c>
      <c r="H208" s="243"/>
      <c r="I208" s="251"/>
      <c r="J208" s="135"/>
      <c r="K208" s="104"/>
      <c r="L208" s="252"/>
      <c r="M208" s="104"/>
    </row>
    <row r="209" spans="1:14" ht="17.25" customHeight="1" x14ac:dyDescent="0.25">
      <c r="A209" s="99"/>
      <c r="B209" s="134"/>
      <c r="C209" s="1" t="s">
        <v>160</v>
      </c>
      <c r="D209" s="67">
        <v>0</v>
      </c>
      <c r="E209" s="67">
        <v>0</v>
      </c>
      <c r="F209" s="67">
        <v>0</v>
      </c>
      <c r="G209" s="71">
        <v>0</v>
      </c>
      <c r="H209" s="243"/>
      <c r="I209" s="251"/>
      <c r="J209" s="135"/>
      <c r="K209" s="104"/>
      <c r="L209" s="252"/>
      <c r="M209" s="104"/>
    </row>
    <row r="210" spans="1:14" ht="18.75" customHeight="1" x14ac:dyDescent="0.25">
      <c r="A210" s="98" t="s">
        <v>69</v>
      </c>
      <c r="B210" s="132" t="s">
        <v>70</v>
      </c>
      <c r="C210" s="26" t="s">
        <v>153</v>
      </c>
      <c r="D210" s="68">
        <f>SUM(D211:D214)</f>
        <v>150</v>
      </c>
      <c r="E210" s="68">
        <f>SUM(E211:E214)</f>
        <v>110.9815</v>
      </c>
      <c r="F210" s="68">
        <f>SUM(F211:F214)</f>
        <v>110.9815</v>
      </c>
      <c r="G210" s="70">
        <f>F210/D210</f>
        <v>0.73987666666666663</v>
      </c>
      <c r="H210" s="243" t="s">
        <v>179</v>
      </c>
      <c r="I210" s="246" t="s">
        <v>335</v>
      </c>
      <c r="J210" s="250" t="s">
        <v>289</v>
      </c>
      <c r="K210" s="104" t="s">
        <v>171</v>
      </c>
      <c r="L210" s="105" t="s">
        <v>208</v>
      </c>
      <c r="M210" s="104">
        <v>809</v>
      </c>
      <c r="N210" s="86">
        <v>3120413060</v>
      </c>
    </row>
    <row r="211" spans="1:14" ht="18.75" customHeight="1" x14ac:dyDescent="0.25">
      <c r="A211" s="115"/>
      <c r="B211" s="133"/>
      <c r="C211" s="1" t="s">
        <v>154</v>
      </c>
      <c r="D211" s="67">
        <v>150</v>
      </c>
      <c r="E211" s="69">
        <v>110.9815</v>
      </c>
      <c r="F211" s="69">
        <v>110.9815</v>
      </c>
      <c r="G211" s="71">
        <f>F211/D211</f>
        <v>0.73987666666666663</v>
      </c>
      <c r="H211" s="243"/>
      <c r="I211" s="246"/>
      <c r="J211" s="250"/>
      <c r="K211" s="104"/>
      <c r="L211" s="105"/>
      <c r="M211" s="104"/>
    </row>
    <row r="212" spans="1:14" ht="18.75" customHeight="1" x14ac:dyDescent="0.25">
      <c r="A212" s="115"/>
      <c r="B212" s="133"/>
      <c r="C212" s="1" t="s">
        <v>156</v>
      </c>
      <c r="D212" s="67">
        <v>0</v>
      </c>
      <c r="E212" s="67">
        <v>0</v>
      </c>
      <c r="F212" s="67">
        <v>0</v>
      </c>
      <c r="G212" s="71">
        <v>0</v>
      </c>
      <c r="H212" s="243"/>
      <c r="I212" s="246"/>
      <c r="J212" s="250"/>
      <c r="K212" s="104"/>
      <c r="L212" s="105"/>
      <c r="M212" s="104"/>
    </row>
    <row r="213" spans="1:14" ht="18.75" customHeight="1" x14ac:dyDescent="0.25">
      <c r="A213" s="115"/>
      <c r="B213" s="133"/>
      <c r="C213" s="1" t="s">
        <v>158</v>
      </c>
      <c r="D213" s="67">
        <v>0</v>
      </c>
      <c r="E213" s="67">
        <v>0</v>
      </c>
      <c r="F213" s="67">
        <v>0</v>
      </c>
      <c r="G213" s="71">
        <v>0</v>
      </c>
      <c r="H213" s="243"/>
      <c r="I213" s="246"/>
      <c r="J213" s="250"/>
      <c r="K213" s="104"/>
      <c r="L213" s="105"/>
      <c r="M213" s="104"/>
    </row>
    <row r="214" spans="1:14" ht="18.75" customHeight="1" x14ac:dyDescent="0.25">
      <c r="A214" s="99"/>
      <c r="B214" s="134"/>
      <c r="C214" s="1" t="s">
        <v>160</v>
      </c>
      <c r="D214" s="67">
        <v>0</v>
      </c>
      <c r="E214" s="67">
        <v>0</v>
      </c>
      <c r="F214" s="67">
        <v>0</v>
      </c>
      <c r="G214" s="71">
        <v>0</v>
      </c>
      <c r="H214" s="243"/>
      <c r="I214" s="246"/>
      <c r="J214" s="250"/>
      <c r="K214" s="104"/>
      <c r="L214" s="105"/>
      <c r="M214" s="104"/>
    </row>
    <row r="215" spans="1:14" ht="21" customHeight="1" x14ac:dyDescent="0.25">
      <c r="A215" s="116" t="s">
        <v>71</v>
      </c>
      <c r="B215" s="232" t="s">
        <v>72</v>
      </c>
      <c r="C215" s="24" t="s">
        <v>153</v>
      </c>
      <c r="D215" s="36">
        <f>SUM(D216:D219)</f>
        <v>30445.425539999997</v>
      </c>
      <c r="E215" s="36">
        <f>SUM(E216:E219)</f>
        <v>11211.276600000001</v>
      </c>
      <c r="F215" s="36">
        <f>SUM(F216:F219)</f>
        <v>1493.5274999999999</v>
      </c>
      <c r="G215" s="59">
        <f>F215/D215</f>
        <v>4.9055891764027554E-2</v>
      </c>
      <c r="H215" s="222" t="s">
        <v>199</v>
      </c>
      <c r="I215" s="42" t="s">
        <v>218</v>
      </c>
      <c r="J215" s="18">
        <f>SUM(J216:J218)</f>
        <v>2</v>
      </c>
      <c r="K215" s="253" t="s">
        <v>214</v>
      </c>
      <c r="L215" s="254"/>
      <c r="M215" s="253"/>
    </row>
    <row r="216" spans="1:14" ht="21" customHeight="1" x14ac:dyDescent="0.25">
      <c r="A216" s="117"/>
      <c r="B216" s="233"/>
      <c r="C216" s="19" t="s">
        <v>154</v>
      </c>
      <c r="D216" s="36">
        <f>D221+D226</f>
        <v>1826.7255399999999</v>
      </c>
      <c r="E216" s="36">
        <f>E221+E226</f>
        <v>672.67660000000001</v>
      </c>
      <c r="F216" s="36">
        <f>F221+F226</f>
        <v>0</v>
      </c>
      <c r="G216" s="59">
        <f>F216/D216</f>
        <v>0</v>
      </c>
      <c r="H216" s="222"/>
      <c r="I216" s="42" t="s">
        <v>155</v>
      </c>
      <c r="J216" s="18">
        <f>COUNTIF($J$220:$J$229,"да")</f>
        <v>0</v>
      </c>
      <c r="K216" s="253"/>
      <c r="L216" s="254"/>
      <c r="M216" s="253"/>
    </row>
    <row r="217" spans="1:14" ht="21" customHeight="1" x14ac:dyDescent="0.25">
      <c r="A217" s="117"/>
      <c r="B217" s="233"/>
      <c r="C217" s="19" t="s">
        <v>156</v>
      </c>
      <c r="D217" s="36">
        <f>D222+D227</f>
        <v>28618.699999999997</v>
      </c>
      <c r="E217" s="36">
        <f t="shared" ref="E217:F219" si="18">E222+E227</f>
        <v>10538.6</v>
      </c>
      <c r="F217" s="36">
        <f t="shared" si="18"/>
        <v>1493.5274999999999</v>
      </c>
      <c r="G217" s="59">
        <f>F217/D217</f>
        <v>5.2187118911760498E-2</v>
      </c>
      <c r="H217" s="222"/>
      <c r="I217" s="42" t="s">
        <v>157</v>
      </c>
      <c r="J217" s="92">
        <f>COUNTIF($J$220:$J$229,"частично")</f>
        <v>1</v>
      </c>
      <c r="K217" s="253"/>
      <c r="L217" s="254"/>
      <c r="M217" s="253"/>
    </row>
    <row r="218" spans="1:14" ht="21" customHeight="1" x14ac:dyDescent="0.25">
      <c r="A218" s="117"/>
      <c r="B218" s="233"/>
      <c r="C218" s="19" t="s">
        <v>158</v>
      </c>
      <c r="D218" s="36">
        <f>D223+D228</f>
        <v>0</v>
      </c>
      <c r="E218" s="36">
        <f t="shared" si="18"/>
        <v>0</v>
      </c>
      <c r="F218" s="36">
        <f t="shared" si="18"/>
        <v>0</v>
      </c>
      <c r="G218" s="59">
        <v>0</v>
      </c>
      <c r="H218" s="222"/>
      <c r="I218" s="42" t="s">
        <v>159</v>
      </c>
      <c r="J218" s="92">
        <f>COUNTIF($J$220:$J$229,"нет")</f>
        <v>1</v>
      </c>
      <c r="K218" s="253"/>
      <c r="L218" s="254"/>
      <c r="M218" s="253"/>
    </row>
    <row r="219" spans="1:14" ht="21" customHeight="1" x14ac:dyDescent="0.25">
      <c r="A219" s="118"/>
      <c r="B219" s="234"/>
      <c r="C219" s="19" t="s">
        <v>160</v>
      </c>
      <c r="D219" s="36">
        <f>D224+D229</f>
        <v>0</v>
      </c>
      <c r="E219" s="36">
        <f t="shared" si="18"/>
        <v>0</v>
      </c>
      <c r="F219" s="36">
        <f t="shared" si="18"/>
        <v>0</v>
      </c>
      <c r="G219" s="59">
        <v>0</v>
      </c>
      <c r="H219" s="222"/>
      <c r="I219" s="42" t="s">
        <v>161</v>
      </c>
      <c r="J219" s="17">
        <f>(J216+0.5*J217)/J215</f>
        <v>0.25</v>
      </c>
      <c r="K219" s="253"/>
      <c r="L219" s="254"/>
      <c r="M219" s="253"/>
    </row>
    <row r="220" spans="1:14" ht="22.5" customHeight="1" x14ac:dyDescent="0.25">
      <c r="A220" s="98" t="s">
        <v>73</v>
      </c>
      <c r="B220" s="132" t="s">
        <v>74</v>
      </c>
      <c r="C220" s="26" t="s">
        <v>153</v>
      </c>
      <c r="D220" s="31">
        <f>SUM(D221:D224)</f>
        <v>10723.29788</v>
      </c>
      <c r="E220" s="31">
        <f>SUM(E221:E224)</f>
        <v>11211.276600000001</v>
      </c>
      <c r="F220" s="31">
        <f>SUM(F221:F224)</f>
        <v>1493.5274999999999</v>
      </c>
      <c r="G220" s="53">
        <f>F220/D220</f>
        <v>0.13927874770555193</v>
      </c>
      <c r="H220" s="246" t="s">
        <v>180</v>
      </c>
      <c r="I220" s="255" t="s">
        <v>350</v>
      </c>
      <c r="J220" s="151" t="s">
        <v>289</v>
      </c>
      <c r="K220" s="104" t="s">
        <v>214</v>
      </c>
      <c r="L220" s="151" t="s">
        <v>344</v>
      </c>
      <c r="M220" s="104">
        <v>809</v>
      </c>
      <c r="N220" s="86" t="s">
        <v>238</v>
      </c>
    </row>
    <row r="221" spans="1:14" ht="22.5" customHeight="1" x14ac:dyDescent="0.25">
      <c r="A221" s="115"/>
      <c r="B221" s="133"/>
      <c r="C221" s="2" t="s">
        <v>154</v>
      </c>
      <c r="D221" s="67">
        <v>643.39787999999999</v>
      </c>
      <c r="E221" s="67">
        <v>672.67660000000001</v>
      </c>
      <c r="F221" s="67">
        <v>0</v>
      </c>
      <c r="G221" s="7">
        <f>F221/D221</f>
        <v>0</v>
      </c>
      <c r="H221" s="246"/>
      <c r="I221" s="255"/>
      <c r="J221" s="151"/>
      <c r="K221" s="104"/>
      <c r="L221" s="151"/>
      <c r="M221" s="104"/>
    </row>
    <row r="222" spans="1:14" ht="22.5" customHeight="1" x14ac:dyDescent="0.25">
      <c r="A222" s="115"/>
      <c r="B222" s="133"/>
      <c r="C222" s="2" t="s">
        <v>156</v>
      </c>
      <c r="D222" s="67">
        <v>10079.9</v>
      </c>
      <c r="E222" s="67">
        <v>10538.6</v>
      </c>
      <c r="F222" s="67">
        <v>1493.5274999999999</v>
      </c>
      <c r="G222" s="7">
        <f>F222/D222</f>
        <v>0.14816888064365719</v>
      </c>
      <c r="H222" s="246"/>
      <c r="I222" s="255"/>
      <c r="J222" s="151"/>
      <c r="K222" s="104"/>
      <c r="L222" s="151"/>
      <c r="M222" s="104"/>
    </row>
    <row r="223" spans="1:14" ht="22.5" customHeight="1" x14ac:dyDescent="0.25">
      <c r="A223" s="115"/>
      <c r="B223" s="133"/>
      <c r="C223" s="2" t="s">
        <v>158</v>
      </c>
      <c r="D223" s="67">
        <v>0</v>
      </c>
      <c r="E223" s="29">
        <v>0</v>
      </c>
      <c r="F223" s="29">
        <v>0</v>
      </c>
      <c r="G223" s="3">
        <v>0</v>
      </c>
      <c r="H223" s="246"/>
      <c r="I223" s="255"/>
      <c r="J223" s="151"/>
      <c r="K223" s="104"/>
      <c r="L223" s="151"/>
      <c r="M223" s="104"/>
    </row>
    <row r="224" spans="1:14" ht="30.75" customHeight="1" x14ac:dyDescent="0.25">
      <c r="A224" s="99"/>
      <c r="B224" s="134"/>
      <c r="C224" s="2" t="s">
        <v>160</v>
      </c>
      <c r="D224" s="67">
        <v>0</v>
      </c>
      <c r="E224" s="29">
        <v>0</v>
      </c>
      <c r="F224" s="29">
        <v>0</v>
      </c>
      <c r="G224" s="3">
        <v>0</v>
      </c>
      <c r="H224" s="246"/>
      <c r="I224" s="255"/>
      <c r="J224" s="151"/>
      <c r="K224" s="104"/>
      <c r="L224" s="151"/>
      <c r="M224" s="104"/>
    </row>
    <row r="225" spans="1:14" ht="22.5" customHeight="1" x14ac:dyDescent="0.25">
      <c r="A225" s="98" t="s">
        <v>75</v>
      </c>
      <c r="B225" s="132" t="s">
        <v>76</v>
      </c>
      <c r="C225" s="26" t="s">
        <v>153</v>
      </c>
      <c r="D225" s="68">
        <f>SUM(D226:D229)</f>
        <v>19722.127659999998</v>
      </c>
      <c r="E225" s="31">
        <f>SUM(E226:E229)</f>
        <v>0</v>
      </c>
      <c r="F225" s="31">
        <f>SUM(F226:F229)</f>
        <v>0</v>
      </c>
      <c r="G225" s="53">
        <f>F225/D225</f>
        <v>0</v>
      </c>
      <c r="H225" s="246" t="s">
        <v>220</v>
      </c>
      <c r="I225" s="251" t="s">
        <v>336</v>
      </c>
      <c r="J225" s="135" t="s">
        <v>286</v>
      </c>
      <c r="K225" s="104" t="s">
        <v>214</v>
      </c>
      <c r="L225" s="151" t="s">
        <v>337</v>
      </c>
      <c r="M225" s="104">
        <v>809</v>
      </c>
      <c r="N225" s="86" t="s">
        <v>239</v>
      </c>
    </row>
    <row r="226" spans="1:14" ht="22.5" customHeight="1" x14ac:dyDescent="0.25">
      <c r="A226" s="115"/>
      <c r="B226" s="133"/>
      <c r="C226" s="2" t="s">
        <v>154</v>
      </c>
      <c r="D226" s="67">
        <v>1183.3276599999999</v>
      </c>
      <c r="E226" s="30">
        <v>0</v>
      </c>
      <c r="F226" s="30">
        <v>0</v>
      </c>
      <c r="G226" s="7">
        <f>F226/D226</f>
        <v>0</v>
      </c>
      <c r="H226" s="246"/>
      <c r="I226" s="251"/>
      <c r="J226" s="135"/>
      <c r="K226" s="104"/>
      <c r="L226" s="151"/>
      <c r="M226" s="104"/>
    </row>
    <row r="227" spans="1:14" ht="27" customHeight="1" x14ac:dyDescent="0.25">
      <c r="A227" s="115"/>
      <c r="B227" s="133"/>
      <c r="C227" s="2" t="s">
        <v>156</v>
      </c>
      <c r="D227" s="67">
        <v>18538.8</v>
      </c>
      <c r="E227" s="30">
        <v>0</v>
      </c>
      <c r="F227" s="30">
        <v>0</v>
      </c>
      <c r="G227" s="7">
        <f>F227/D227</f>
        <v>0</v>
      </c>
      <c r="H227" s="246"/>
      <c r="I227" s="251"/>
      <c r="J227" s="135"/>
      <c r="K227" s="104"/>
      <c r="L227" s="151"/>
      <c r="M227" s="104"/>
    </row>
    <row r="228" spans="1:14" ht="22.5" customHeight="1" x14ac:dyDescent="0.25">
      <c r="A228" s="115"/>
      <c r="B228" s="133"/>
      <c r="C228" s="2" t="s">
        <v>158</v>
      </c>
      <c r="D228" s="29">
        <v>0</v>
      </c>
      <c r="E228" s="29">
        <v>0</v>
      </c>
      <c r="F228" s="29">
        <v>0</v>
      </c>
      <c r="G228" s="3">
        <v>0</v>
      </c>
      <c r="H228" s="246"/>
      <c r="I228" s="251"/>
      <c r="J228" s="135"/>
      <c r="K228" s="104"/>
      <c r="L228" s="151"/>
      <c r="M228" s="104"/>
    </row>
    <row r="229" spans="1:14" ht="22.5" customHeight="1" x14ac:dyDescent="0.25">
      <c r="A229" s="99"/>
      <c r="B229" s="134"/>
      <c r="C229" s="2" t="s">
        <v>160</v>
      </c>
      <c r="D229" s="29">
        <v>0</v>
      </c>
      <c r="E229" s="29">
        <v>0</v>
      </c>
      <c r="F229" s="29">
        <v>0</v>
      </c>
      <c r="G229" s="3">
        <v>0</v>
      </c>
      <c r="H229" s="246"/>
      <c r="I229" s="251"/>
      <c r="J229" s="135"/>
      <c r="K229" s="104"/>
      <c r="L229" s="151"/>
      <c r="M229" s="104"/>
    </row>
    <row r="230" spans="1:14" ht="27.75" customHeight="1" x14ac:dyDescent="0.25">
      <c r="A230" s="116" t="s">
        <v>77</v>
      </c>
      <c r="B230" s="232" t="s">
        <v>78</v>
      </c>
      <c r="C230" s="24" t="s">
        <v>153</v>
      </c>
      <c r="D230" s="36">
        <f>SUM(D231:D234)</f>
        <v>77990.050049999991</v>
      </c>
      <c r="E230" s="36">
        <f>SUM(E231:E234)</f>
        <v>69128.0478</v>
      </c>
      <c r="F230" s="36">
        <f>SUM(F231:F234)</f>
        <v>8808.5178500000002</v>
      </c>
      <c r="G230" s="59">
        <f>F230/D230</f>
        <v>0.11294412356900393</v>
      </c>
      <c r="H230" s="256" t="s">
        <v>268</v>
      </c>
      <c r="I230" s="42" t="s">
        <v>218</v>
      </c>
      <c r="J230" s="18">
        <f>SUM(J231:J233)</f>
        <v>4</v>
      </c>
      <c r="K230" s="253" t="s">
        <v>216</v>
      </c>
      <c r="L230" s="254"/>
      <c r="M230" s="253"/>
    </row>
    <row r="231" spans="1:14" ht="27.75" customHeight="1" x14ac:dyDescent="0.25">
      <c r="A231" s="117"/>
      <c r="B231" s="233"/>
      <c r="C231" s="19" t="s">
        <v>154</v>
      </c>
      <c r="D231" s="36">
        <f t="shared" ref="D231:F234" si="19">D236+D241+D246+D251</f>
        <v>33565.450049999999</v>
      </c>
      <c r="E231" s="36">
        <f t="shared" si="19"/>
        <v>33565.447800000002</v>
      </c>
      <c r="F231" s="36">
        <f t="shared" si="19"/>
        <v>4586.8900000000003</v>
      </c>
      <c r="G231" s="59">
        <f>F231/D231</f>
        <v>0.13665510199229403</v>
      </c>
      <c r="H231" s="256"/>
      <c r="I231" s="42" t="s">
        <v>155</v>
      </c>
      <c r="J231" s="18">
        <f>COUNTIF($J$235:$J$254,"да")</f>
        <v>0</v>
      </c>
      <c r="K231" s="253"/>
      <c r="L231" s="254"/>
      <c r="M231" s="253"/>
    </row>
    <row r="232" spans="1:14" ht="27.75" customHeight="1" x14ac:dyDescent="0.25">
      <c r="A232" s="117"/>
      <c r="B232" s="233"/>
      <c r="C232" s="19" t="s">
        <v>156</v>
      </c>
      <c r="D232" s="36">
        <f t="shared" si="19"/>
        <v>44424.6</v>
      </c>
      <c r="E232" s="36">
        <f t="shared" si="19"/>
        <v>35562.600000000006</v>
      </c>
      <c r="F232" s="36">
        <f t="shared" si="19"/>
        <v>4221.6278499999999</v>
      </c>
      <c r="G232" s="59">
        <f>F232/D232</f>
        <v>9.5029057098994701E-2</v>
      </c>
      <c r="H232" s="256"/>
      <c r="I232" s="42" t="s">
        <v>157</v>
      </c>
      <c r="J232" s="66">
        <f>COUNTIF($J$235:$J$254,"частично")</f>
        <v>2</v>
      </c>
      <c r="K232" s="253"/>
      <c r="L232" s="254"/>
      <c r="M232" s="253"/>
    </row>
    <row r="233" spans="1:14" ht="27.75" customHeight="1" x14ac:dyDescent="0.25">
      <c r="A233" s="117"/>
      <c r="B233" s="233"/>
      <c r="C233" s="19" t="s">
        <v>158</v>
      </c>
      <c r="D233" s="36">
        <f t="shared" si="19"/>
        <v>0</v>
      </c>
      <c r="E233" s="36">
        <f t="shared" si="19"/>
        <v>0</v>
      </c>
      <c r="F233" s="36">
        <f t="shared" si="19"/>
        <v>0</v>
      </c>
      <c r="G233" s="79">
        <v>0</v>
      </c>
      <c r="H233" s="256"/>
      <c r="I233" s="42" t="s">
        <v>159</v>
      </c>
      <c r="J233" s="66">
        <f>COUNTIF($J$235:$J$254,"нет")</f>
        <v>2</v>
      </c>
      <c r="K233" s="253"/>
      <c r="L233" s="254"/>
      <c r="M233" s="253"/>
    </row>
    <row r="234" spans="1:14" ht="27.75" customHeight="1" x14ac:dyDescent="0.25">
      <c r="A234" s="118"/>
      <c r="B234" s="234"/>
      <c r="C234" s="19" t="s">
        <v>160</v>
      </c>
      <c r="D234" s="36">
        <f t="shared" si="19"/>
        <v>0</v>
      </c>
      <c r="E234" s="36">
        <f t="shared" si="19"/>
        <v>0</v>
      </c>
      <c r="F234" s="36">
        <f t="shared" si="19"/>
        <v>0</v>
      </c>
      <c r="G234" s="79">
        <v>0</v>
      </c>
      <c r="H234" s="256"/>
      <c r="I234" s="42" t="s">
        <v>161</v>
      </c>
      <c r="J234" s="17">
        <f>(J231+0.5*J232)/J230</f>
        <v>0.25</v>
      </c>
      <c r="K234" s="253"/>
      <c r="L234" s="254"/>
      <c r="M234" s="253"/>
    </row>
    <row r="235" spans="1:14" x14ac:dyDescent="0.25">
      <c r="A235" s="98" t="s">
        <v>79</v>
      </c>
      <c r="B235" s="132" t="s">
        <v>80</v>
      </c>
      <c r="C235" s="26" t="s">
        <v>153</v>
      </c>
      <c r="D235" s="68">
        <f>SUM(D236:D239)</f>
        <v>10396.16135</v>
      </c>
      <c r="E235" s="68">
        <f>SUM(E236:E239)</f>
        <v>10396.16135</v>
      </c>
      <c r="F235" s="68">
        <f>SUM(F236:F239)</f>
        <v>162.60685000000001</v>
      </c>
      <c r="G235" s="70">
        <f>F235/D235</f>
        <v>1.5641047164009242E-2</v>
      </c>
      <c r="H235" s="243" t="s">
        <v>181</v>
      </c>
      <c r="I235" s="243" t="s">
        <v>345</v>
      </c>
      <c r="J235" s="135" t="s">
        <v>286</v>
      </c>
      <c r="K235" s="104" t="s">
        <v>214</v>
      </c>
      <c r="L235" s="151" t="s">
        <v>346</v>
      </c>
      <c r="M235" s="104">
        <v>809</v>
      </c>
      <c r="N235" s="86" t="s">
        <v>241</v>
      </c>
    </row>
    <row r="236" spans="1:14" x14ac:dyDescent="0.25">
      <c r="A236" s="115"/>
      <c r="B236" s="133"/>
      <c r="C236" s="2" t="s">
        <v>154</v>
      </c>
      <c r="D236" s="67">
        <v>9196.1613500000003</v>
      </c>
      <c r="E236" s="67">
        <v>9196.1613500000003</v>
      </c>
      <c r="F236" s="67">
        <v>0</v>
      </c>
      <c r="G236" s="71">
        <f t="shared" ref="G236:G252" si="20">F236/D236</f>
        <v>0</v>
      </c>
      <c r="H236" s="243"/>
      <c r="I236" s="243"/>
      <c r="J236" s="135"/>
      <c r="K236" s="104"/>
      <c r="L236" s="151"/>
      <c r="M236" s="104"/>
    </row>
    <row r="237" spans="1:14" x14ac:dyDescent="0.25">
      <c r="A237" s="115"/>
      <c r="B237" s="133"/>
      <c r="C237" s="2" t="s">
        <v>156</v>
      </c>
      <c r="D237" s="67">
        <v>1200</v>
      </c>
      <c r="E237" s="67">
        <v>1200</v>
      </c>
      <c r="F237" s="67">
        <v>162.60685000000001</v>
      </c>
      <c r="G237" s="71">
        <f t="shared" si="20"/>
        <v>0.13550570833333334</v>
      </c>
      <c r="H237" s="243"/>
      <c r="I237" s="243"/>
      <c r="J237" s="135"/>
      <c r="K237" s="104"/>
      <c r="L237" s="151"/>
      <c r="M237" s="104"/>
    </row>
    <row r="238" spans="1:14" x14ac:dyDescent="0.25">
      <c r="A238" s="115"/>
      <c r="B238" s="133"/>
      <c r="C238" s="2" t="s">
        <v>158</v>
      </c>
      <c r="D238" s="67">
        <v>0</v>
      </c>
      <c r="E238" s="67">
        <v>0</v>
      </c>
      <c r="F238" s="67">
        <v>0</v>
      </c>
      <c r="G238" s="71">
        <v>0</v>
      </c>
      <c r="H238" s="243"/>
      <c r="I238" s="243"/>
      <c r="J238" s="135"/>
      <c r="K238" s="104"/>
      <c r="L238" s="151"/>
      <c r="M238" s="104"/>
    </row>
    <row r="239" spans="1:14" x14ac:dyDescent="0.25">
      <c r="A239" s="99"/>
      <c r="B239" s="134"/>
      <c r="C239" s="2" t="s">
        <v>160</v>
      </c>
      <c r="D239" s="67">
        <v>0</v>
      </c>
      <c r="E239" s="67">
        <v>0</v>
      </c>
      <c r="F239" s="67">
        <v>0</v>
      </c>
      <c r="G239" s="71">
        <v>0</v>
      </c>
      <c r="H239" s="243"/>
      <c r="I239" s="243"/>
      <c r="J239" s="135"/>
      <c r="K239" s="104"/>
      <c r="L239" s="151"/>
      <c r="M239" s="104"/>
    </row>
    <row r="240" spans="1:14" ht="15" customHeight="1" x14ac:dyDescent="0.25">
      <c r="A240" s="98" t="s">
        <v>81</v>
      </c>
      <c r="B240" s="132" t="s">
        <v>82</v>
      </c>
      <c r="C240" s="26" t="s">
        <v>153</v>
      </c>
      <c r="D240" s="68">
        <f>SUM(D241:D244)</f>
        <v>17506.228450000002</v>
      </c>
      <c r="E240" s="68">
        <f>SUM(E241:E244)</f>
        <v>17506.228450000002</v>
      </c>
      <c r="F240" s="68">
        <f>SUM(F241:F244)</f>
        <v>1073.7249999999999</v>
      </c>
      <c r="G240" s="70">
        <f>F240/D240</f>
        <v>6.1333884855135648E-2</v>
      </c>
      <c r="H240" s="243" t="s">
        <v>182</v>
      </c>
      <c r="I240" s="243" t="s">
        <v>347</v>
      </c>
      <c r="J240" s="135" t="s">
        <v>289</v>
      </c>
      <c r="K240" s="104" t="s">
        <v>214</v>
      </c>
      <c r="L240" s="151" t="s">
        <v>346</v>
      </c>
      <c r="M240" s="104">
        <v>809</v>
      </c>
      <c r="N240" s="86" t="s">
        <v>241</v>
      </c>
    </row>
    <row r="241" spans="1:14" x14ac:dyDescent="0.25">
      <c r="A241" s="115"/>
      <c r="B241" s="133"/>
      <c r="C241" s="2" t="s">
        <v>154</v>
      </c>
      <c r="D241" s="67">
        <v>9106.2284500000005</v>
      </c>
      <c r="E241" s="67">
        <v>9106.2284500000005</v>
      </c>
      <c r="F241" s="67">
        <v>0</v>
      </c>
      <c r="G241" s="71">
        <f t="shared" si="20"/>
        <v>0</v>
      </c>
      <c r="H241" s="243"/>
      <c r="I241" s="243"/>
      <c r="J241" s="135"/>
      <c r="K241" s="104"/>
      <c r="L241" s="151"/>
      <c r="M241" s="104"/>
    </row>
    <row r="242" spans="1:14" x14ac:dyDescent="0.25">
      <c r="A242" s="115"/>
      <c r="B242" s="133"/>
      <c r="C242" s="2" t="s">
        <v>156</v>
      </c>
      <c r="D242" s="67">
        <v>8400</v>
      </c>
      <c r="E242" s="67">
        <v>8400</v>
      </c>
      <c r="F242" s="67">
        <v>1073.7249999999999</v>
      </c>
      <c r="G242" s="71">
        <f t="shared" si="20"/>
        <v>0.12782440476190476</v>
      </c>
      <c r="H242" s="243"/>
      <c r="I242" s="243"/>
      <c r="J242" s="135"/>
      <c r="K242" s="104"/>
      <c r="L242" s="151"/>
      <c r="M242" s="104"/>
    </row>
    <row r="243" spans="1:14" x14ac:dyDescent="0.25">
      <c r="A243" s="115"/>
      <c r="B243" s="133"/>
      <c r="C243" s="2" t="s">
        <v>158</v>
      </c>
      <c r="D243" s="67">
        <v>0</v>
      </c>
      <c r="E243" s="67">
        <v>0</v>
      </c>
      <c r="F243" s="67">
        <v>0</v>
      </c>
      <c r="G243" s="74">
        <v>0</v>
      </c>
      <c r="H243" s="243"/>
      <c r="I243" s="243"/>
      <c r="J243" s="135"/>
      <c r="K243" s="104"/>
      <c r="L243" s="151"/>
      <c r="M243" s="104"/>
    </row>
    <row r="244" spans="1:14" x14ac:dyDescent="0.25">
      <c r="A244" s="99"/>
      <c r="B244" s="134"/>
      <c r="C244" s="2" t="s">
        <v>160</v>
      </c>
      <c r="D244" s="67">
        <v>0</v>
      </c>
      <c r="E244" s="67">
        <v>0</v>
      </c>
      <c r="F244" s="67">
        <v>0</v>
      </c>
      <c r="G244" s="74">
        <v>0</v>
      </c>
      <c r="H244" s="243"/>
      <c r="I244" s="243"/>
      <c r="J244" s="135"/>
      <c r="K244" s="104"/>
      <c r="L244" s="151"/>
      <c r="M244" s="104"/>
    </row>
    <row r="245" spans="1:14" ht="15" customHeight="1" x14ac:dyDescent="0.25">
      <c r="A245" s="98" t="s">
        <v>83</v>
      </c>
      <c r="B245" s="132" t="s">
        <v>221</v>
      </c>
      <c r="C245" s="26" t="s">
        <v>153</v>
      </c>
      <c r="D245" s="68">
        <f>SUM(D246:D249)</f>
        <v>13095.57906</v>
      </c>
      <c r="E245" s="68">
        <f>SUM(E246:E249)</f>
        <v>13129.727999999999</v>
      </c>
      <c r="F245" s="68">
        <f>SUM(F246:F249)</f>
        <v>1511</v>
      </c>
      <c r="G245" s="70">
        <f>F245/D245</f>
        <v>0.1153824502969325</v>
      </c>
      <c r="H245" s="244" t="s">
        <v>183</v>
      </c>
      <c r="I245" s="244" t="s">
        <v>348</v>
      </c>
      <c r="J245" s="135" t="s">
        <v>289</v>
      </c>
      <c r="K245" s="104" t="s">
        <v>214</v>
      </c>
      <c r="L245" s="151" t="s">
        <v>346</v>
      </c>
      <c r="M245" s="104">
        <v>809</v>
      </c>
      <c r="N245" s="86" t="s">
        <v>241</v>
      </c>
    </row>
    <row r="246" spans="1:14" x14ac:dyDescent="0.25">
      <c r="A246" s="115"/>
      <c r="B246" s="133"/>
      <c r="C246" s="2" t="s">
        <v>154</v>
      </c>
      <c r="D246" s="67">
        <v>5223.4790600000006</v>
      </c>
      <c r="E246" s="67">
        <v>5225.5280000000002</v>
      </c>
      <c r="F246" s="67">
        <v>0</v>
      </c>
      <c r="G246" s="71">
        <f t="shared" si="20"/>
        <v>0</v>
      </c>
      <c r="H246" s="244"/>
      <c r="I246" s="244"/>
      <c r="J246" s="135"/>
      <c r="K246" s="104"/>
      <c r="L246" s="151"/>
      <c r="M246" s="104"/>
    </row>
    <row r="247" spans="1:14" x14ac:dyDescent="0.25">
      <c r="A247" s="115"/>
      <c r="B247" s="133"/>
      <c r="C247" s="2" t="s">
        <v>156</v>
      </c>
      <c r="D247" s="67">
        <v>7872.1</v>
      </c>
      <c r="E247" s="67">
        <v>7904.2</v>
      </c>
      <c r="F247" s="67">
        <v>1511</v>
      </c>
      <c r="G247" s="71">
        <f t="shared" si="20"/>
        <v>0.19194369990218618</v>
      </c>
      <c r="H247" s="244"/>
      <c r="I247" s="244"/>
      <c r="J247" s="135"/>
      <c r="K247" s="104"/>
      <c r="L247" s="151"/>
      <c r="M247" s="104"/>
    </row>
    <row r="248" spans="1:14" x14ac:dyDescent="0.25">
      <c r="A248" s="115"/>
      <c r="B248" s="133"/>
      <c r="C248" s="2" t="s">
        <v>158</v>
      </c>
      <c r="D248" s="67">
        <v>0</v>
      </c>
      <c r="E248" s="67">
        <v>0</v>
      </c>
      <c r="F248" s="67">
        <v>0</v>
      </c>
      <c r="G248" s="71">
        <v>0</v>
      </c>
      <c r="H248" s="244"/>
      <c r="I248" s="244"/>
      <c r="J248" s="135"/>
      <c r="K248" s="104"/>
      <c r="L248" s="151"/>
      <c r="M248" s="104"/>
    </row>
    <row r="249" spans="1:14" ht="22.5" customHeight="1" x14ac:dyDescent="0.25">
      <c r="A249" s="99"/>
      <c r="B249" s="134"/>
      <c r="C249" s="2" t="s">
        <v>160</v>
      </c>
      <c r="D249" s="67">
        <v>0</v>
      </c>
      <c r="E249" s="67">
        <v>0</v>
      </c>
      <c r="F249" s="67">
        <v>0</v>
      </c>
      <c r="G249" s="71">
        <v>0</v>
      </c>
      <c r="H249" s="244"/>
      <c r="I249" s="244"/>
      <c r="J249" s="135"/>
      <c r="K249" s="104"/>
      <c r="L249" s="151"/>
      <c r="M249" s="104"/>
    </row>
    <row r="250" spans="1:14" ht="15" customHeight="1" x14ac:dyDescent="0.25">
      <c r="A250" s="98" t="s">
        <v>84</v>
      </c>
      <c r="B250" s="106" t="s">
        <v>85</v>
      </c>
      <c r="C250" s="26" t="s">
        <v>153</v>
      </c>
      <c r="D250" s="68">
        <f>SUM(D251:D254)</f>
        <v>36992.081189999997</v>
      </c>
      <c r="E250" s="68">
        <f>SUM(E251:E254)</f>
        <v>28095.93</v>
      </c>
      <c r="F250" s="68">
        <f>SUM(F251:F254)</f>
        <v>6061.1860000000006</v>
      </c>
      <c r="G250" s="70">
        <f>F250/D250</f>
        <v>0.16385090551862516</v>
      </c>
      <c r="H250" s="243" t="s">
        <v>269</v>
      </c>
      <c r="I250" s="243" t="s">
        <v>358</v>
      </c>
      <c r="J250" s="151" t="s">
        <v>286</v>
      </c>
      <c r="K250" s="104" t="s">
        <v>184</v>
      </c>
      <c r="L250" s="151" t="s">
        <v>322</v>
      </c>
      <c r="M250" s="104">
        <v>809</v>
      </c>
      <c r="N250" s="86" t="s">
        <v>240</v>
      </c>
    </row>
    <row r="251" spans="1:14" x14ac:dyDescent="0.25">
      <c r="A251" s="115"/>
      <c r="B251" s="107"/>
      <c r="C251" s="2" t="s">
        <v>154</v>
      </c>
      <c r="D251" s="67">
        <v>10039.581189999999</v>
      </c>
      <c r="E251" s="67">
        <v>10037.530000000001</v>
      </c>
      <c r="F251" s="67">
        <v>4586.8900000000003</v>
      </c>
      <c r="G251" s="71">
        <f t="shared" si="20"/>
        <v>0.45688061216824533</v>
      </c>
      <c r="H251" s="243"/>
      <c r="I251" s="243"/>
      <c r="J251" s="151"/>
      <c r="K251" s="104"/>
      <c r="L251" s="151"/>
      <c r="M251" s="104"/>
    </row>
    <row r="252" spans="1:14" x14ac:dyDescent="0.25">
      <c r="A252" s="115"/>
      <c r="B252" s="107"/>
      <c r="C252" s="2" t="s">
        <v>156</v>
      </c>
      <c r="D252" s="67">
        <v>26952.5</v>
      </c>
      <c r="E252" s="67">
        <v>18058.400000000001</v>
      </c>
      <c r="F252" s="67">
        <v>1474.296</v>
      </c>
      <c r="G252" s="71">
        <f t="shared" si="20"/>
        <v>5.4699786661719693E-2</v>
      </c>
      <c r="H252" s="243"/>
      <c r="I252" s="243"/>
      <c r="J252" s="151"/>
      <c r="K252" s="104"/>
      <c r="L252" s="151"/>
      <c r="M252" s="104"/>
    </row>
    <row r="253" spans="1:14" x14ac:dyDescent="0.25">
      <c r="A253" s="115"/>
      <c r="B253" s="107"/>
      <c r="C253" s="2" t="s">
        <v>158</v>
      </c>
      <c r="D253" s="67">
        <v>0</v>
      </c>
      <c r="E253" s="67">
        <v>0</v>
      </c>
      <c r="F253" s="67">
        <v>0</v>
      </c>
      <c r="G253" s="71">
        <v>0</v>
      </c>
      <c r="H253" s="243"/>
      <c r="I253" s="243"/>
      <c r="J253" s="151"/>
      <c r="K253" s="104"/>
      <c r="L253" s="151"/>
      <c r="M253" s="104"/>
    </row>
    <row r="254" spans="1:14" x14ac:dyDescent="0.25">
      <c r="A254" s="99"/>
      <c r="B254" s="108"/>
      <c r="C254" s="2" t="s">
        <v>160</v>
      </c>
      <c r="D254" s="67">
        <v>0</v>
      </c>
      <c r="E254" s="67">
        <v>0</v>
      </c>
      <c r="F254" s="67">
        <v>0</v>
      </c>
      <c r="G254" s="71">
        <v>0</v>
      </c>
      <c r="H254" s="243"/>
      <c r="I254" s="243"/>
      <c r="J254" s="151"/>
      <c r="K254" s="104"/>
      <c r="L254" s="151"/>
      <c r="M254" s="104"/>
    </row>
    <row r="255" spans="1:14" ht="15" customHeight="1" x14ac:dyDescent="0.25">
      <c r="A255" s="116" t="s">
        <v>86</v>
      </c>
      <c r="B255" s="232" t="s">
        <v>87</v>
      </c>
      <c r="C255" s="91" t="s">
        <v>153</v>
      </c>
      <c r="D255" s="36">
        <f>SUM(D256:D259)</f>
        <v>6665.3191499999994</v>
      </c>
      <c r="E255" s="36">
        <f>SUM(E256:E259)</f>
        <v>5642.9783299999999</v>
      </c>
      <c r="F255" s="36">
        <f>SUM(F256:F259)</f>
        <v>995.04524000000004</v>
      </c>
      <c r="G255" s="59">
        <f>F255/D255</f>
        <v>0.14928696100020958</v>
      </c>
      <c r="H255" s="257" t="s">
        <v>201</v>
      </c>
      <c r="I255" s="42" t="s">
        <v>218</v>
      </c>
      <c r="J255" s="92">
        <f>SUM(J256:J258)</f>
        <v>1</v>
      </c>
      <c r="K255" s="253" t="s">
        <v>214</v>
      </c>
      <c r="L255" s="254"/>
      <c r="M255" s="212"/>
    </row>
    <row r="256" spans="1:14" x14ac:dyDescent="0.25">
      <c r="A256" s="117"/>
      <c r="B256" s="233"/>
      <c r="C256" s="91" t="s">
        <v>154</v>
      </c>
      <c r="D256" s="36">
        <f>D261</f>
        <v>399.91915</v>
      </c>
      <c r="E256" s="36">
        <f>E261</f>
        <v>338.57832999999999</v>
      </c>
      <c r="F256" s="36">
        <f>F261</f>
        <v>0</v>
      </c>
      <c r="G256" s="59">
        <f>F256/D256</f>
        <v>0</v>
      </c>
      <c r="H256" s="257"/>
      <c r="I256" s="42" t="s">
        <v>155</v>
      </c>
      <c r="J256" s="92">
        <f>COUNTIF($J$260,"да")</f>
        <v>0</v>
      </c>
      <c r="K256" s="253"/>
      <c r="L256" s="254"/>
      <c r="M256" s="212"/>
    </row>
    <row r="257" spans="1:15" x14ac:dyDescent="0.25">
      <c r="A257" s="117"/>
      <c r="B257" s="233"/>
      <c r="C257" s="91" t="s">
        <v>156</v>
      </c>
      <c r="D257" s="36">
        <f>D262</f>
        <v>6265.4</v>
      </c>
      <c r="E257" s="36">
        <f t="shared" ref="E257:F259" si="21">E262</f>
        <v>5304.4</v>
      </c>
      <c r="F257" s="36">
        <f t="shared" si="21"/>
        <v>995.04524000000004</v>
      </c>
      <c r="G257" s="59">
        <f>F257/D257</f>
        <v>0.15881591598301786</v>
      </c>
      <c r="H257" s="257"/>
      <c r="I257" s="42" t="s">
        <v>157</v>
      </c>
      <c r="J257" s="92">
        <f>COUNTIF($J$260,"частично")</f>
        <v>0</v>
      </c>
      <c r="K257" s="253"/>
      <c r="L257" s="254"/>
      <c r="M257" s="212"/>
    </row>
    <row r="258" spans="1:15" x14ac:dyDescent="0.25">
      <c r="A258" s="117"/>
      <c r="B258" s="233"/>
      <c r="C258" s="91" t="s">
        <v>158</v>
      </c>
      <c r="D258" s="36">
        <f>D263</f>
        <v>0</v>
      </c>
      <c r="E258" s="36">
        <f t="shared" si="21"/>
        <v>0</v>
      </c>
      <c r="F258" s="36">
        <f t="shared" si="21"/>
        <v>0</v>
      </c>
      <c r="G258" s="59">
        <f>G263</f>
        <v>0</v>
      </c>
      <c r="H258" s="257"/>
      <c r="I258" s="42" t="s">
        <v>159</v>
      </c>
      <c r="J258" s="92">
        <f>COUNTIF($J$260,"нет")</f>
        <v>1</v>
      </c>
      <c r="K258" s="253"/>
      <c r="L258" s="254"/>
      <c r="M258" s="212"/>
    </row>
    <row r="259" spans="1:15" x14ac:dyDescent="0.25">
      <c r="A259" s="118"/>
      <c r="B259" s="234"/>
      <c r="C259" s="91" t="s">
        <v>160</v>
      </c>
      <c r="D259" s="36">
        <f>D264</f>
        <v>0</v>
      </c>
      <c r="E259" s="36">
        <f t="shared" si="21"/>
        <v>0</v>
      </c>
      <c r="F259" s="36">
        <f t="shared" si="21"/>
        <v>0</v>
      </c>
      <c r="G259" s="59">
        <f>G264</f>
        <v>0</v>
      </c>
      <c r="H259" s="257"/>
      <c r="I259" s="42" t="s">
        <v>161</v>
      </c>
      <c r="J259" s="17">
        <f>(L255+0.5*J257)/J255</f>
        <v>0</v>
      </c>
      <c r="K259" s="253"/>
      <c r="L259" s="254"/>
      <c r="M259" s="212"/>
    </row>
    <row r="260" spans="1:15" ht="16.5" customHeight="1" x14ac:dyDescent="0.25">
      <c r="A260" s="98" t="s">
        <v>88</v>
      </c>
      <c r="B260" s="132" t="s">
        <v>89</v>
      </c>
      <c r="C260" s="26" t="s">
        <v>153</v>
      </c>
      <c r="D260" s="31">
        <f>SUM(D261:D264)</f>
        <v>6665.3191499999994</v>
      </c>
      <c r="E260" s="31">
        <f>SUM(E261:E264)</f>
        <v>5642.9783299999999</v>
      </c>
      <c r="F260" s="31">
        <f>SUM(F261:F264)</f>
        <v>995.04524000000004</v>
      </c>
      <c r="G260" s="53">
        <f>F260/D260</f>
        <v>0.14928696100020958</v>
      </c>
      <c r="H260" s="243" t="s">
        <v>270</v>
      </c>
      <c r="I260" s="243" t="s">
        <v>349</v>
      </c>
      <c r="J260" s="178" t="s">
        <v>286</v>
      </c>
      <c r="K260" s="104" t="s">
        <v>214</v>
      </c>
      <c r="L260" s="151" t="s">
        <v>346</v>
      </c>
      <c r="M260" s="104">
        <v>809</v>
      </c>
      <c r="N260" s="86" t="s">
        <v>242</v>
      </c>
    </row>
    <row r="261" spans="1:15" ht="16.5" customHeight="1" x14ac:dyDescent="0.25">
      <c r="A261" s="115"/>
      <c r="B261" s="133"/>
      <c r="C261" s="2" t="s">
        <v>154</v>
      </c>
      <c r="D261" s="67">
        <v>399.91915</v>
      </c>
      <c r="E261" s="67">
        <v>338.57832999999999</v>
      </c>
      <c r="F261" s="67">
        <v>0</v>
      </c>
      <c r="G261" s="7">
        <f>F261/D261</f>
        <v>0</v>
      </c>
      <c r="H261" s="243"/>
      <c r="I261" s="243"/>
      <c r="J261" s="179"/>
      <c r="K261" s="104"/>
      <c r="L261" s="151"/>
      <c r="M261" s="104"/>
    </row>
    <row r="262" spans="1:15" ht="16.5" customHeight="1" x14ac:dyDescent="0.25">
      <c r="A262" s="115"/>
      <c r="B262" s="133"/>
      <c r="C262" s="2" t="s">
        <v>156</v>
      </c>
      <c r="D262" s="67">
        <v>6265.4</v>
      </c>
      <c r="E262" s="67">
        <v>5304.4</v>
      </c>
      <c r="F262" s="67">
        <v>995.04524000000004</v>
      </c>
      <c r="G262" s="7">
        <f>F262/D262</f>
        <v>0.15881591598301786</v>
      </c>
      <c r="H262" s="243"/>
      <c r="I262" s="243"/>
      <c r="J262" s="179"/>
      <c r="K262" s="104"/>
      <c r="L262" s="151"/>
      <c r="M262" s="104"/>
    </row>
    <row r="263" spans="1:15" ht="16.5" customHeight="1" x14ac:dyDescent="0.25">
      <c r="A263" s="115"/>
      <c r="B263" s="133"/>
      <c r="C263" s="2" t="s">
        <v>158</v>
      </c>
      <c r="D263" s="29">
        <v>0</v>
      </c>
      <c r="E263" s="29">
        <v>0</v>
      </c>
      <c r="F263" s="29">
        <v>0</v>
      </c>
      <c r="G263" s="7">
        <v>0</v>
      </c>
      <c r="H263" s="243"/>
      <c r="I263" s="243"/>
      <c r="J263" s="179"/>
      <c r="K263" s="104"/>
      <c r="L263" s="151"/>
      <c r="M263" s="104"/>
    </row>
    <row r="264" spans="1:15" ht="16.5" customHeight="1" x14ac:dyDescent="0.25">
      <c r="A264" s="99"/>
      <c r="B264" s="134"/>
      <c r="C264" s="2" t="s">
        <v>160</v>
      </c>
      <c r="D264" s="29">
        <v>0</v>
      </c>
      <c r="E264" s="29">
        <v>0</v>
      </c>
      <c r="F264" s="29">
        <v>0</v>
      </c>
      <c r="G264" s="7">
        <v>0</v>
      </c>
      <c r="H264" s="243"/>
      <c r="I264" s="243"/>
      <c r="J264" s="180"/>
      <c r="K264" s="104"/>
      <c r="L264" s="151"/>
      <c r="M264" s="104"/>
    </row>
    <row r="265" spans="1:15" x14ac:dyDescent="0.25">
      <c r="A265" s="100" t="s">
        <v>90</v>
      </c>
      <c r="B265" s="184" t="s">
        <v>91</v>
      </c>
      <c r="C265" s="25" t="s">
        <v>153</v>
      </c>
      <c r="D265" s="32">
        <f>SUM(D266:D269)</f>
        <v>60569.21617</v>
      </c>
      <c r="E265" s="32">
        <f>SUM(E266:E269)</f>
        <v>31474.78</v>
      </c>
      <c r="F265" s="32">
        <f>SUM(F266:F269)</f>
        <v>13606.974</v>
      </c>
      <c r="G265" s="54">
        <f>F265/D265</f>
        <v>0.22465164419181555</v>
      </c>
      <c r="H265" s="158"/>
      <c r="I265" s="39" t="s">
        <v>217</v>
      </c>
      <c r="J265" s="8">
        <f>J266+J267+J268</f>
        <v>6</v>
      </c>
      <c r="K265" s="161" t="s">
        <v>271</v>
      </c>
      <c r="L265" s="159"/>
      <c r="M265" s="258"/>
    </row>
    <row r="266" spans="1:15" x14ac:dyDescent="0.25">
      <c r="A266" s="101"/>
      <c r="B266" s="185"/>
      <c r="C266" s="10" t="s">
        <v>154</v>
      </c>
      <c r="D266" s="32">
        <f t="shared" ref="D266:F269" si="22">D271+D291+D306</f>
        <v>38033.71617</v>
      </c>
      <c r="E266" s="32">
        <f t="shared" si="22"/>
        <v>31474.78</v>
      </c>
      <c r="F266" s="32">
        <f t="shared" si="22"/>
        <v>13606.974</v>
      </c>
      <c r="G266" s="54">
        <f>F266/D266</f>
        <v>0.35776083355043875</v>
      </c>
      <c r="H266" s="158"/>
      <c r="I266" s="39" t="s">
        <v>155</v>
      </c>
      <c r="J266" s="8">
        <f>COUNTIF($J$275:$J$314,"да")</f>
        <v>0</v>
      </c>
      <c r="K266" s="161"/>
      <c r="L266" s="159"/>
      <c r="M266" s="259"/>
    </row>
    <row r="267" spans="1:15" x14ac:dyDescent="0.25">
      <c r="A267" s="101"/>
      <c r="B267" s="185"/>
      <c r="C267" s="10" t="s">
        <v>156</v>
      </c>
      <c r="D267" s="32">
        <f t="shared" si="22"/>
        <v>22535.5</v>
      </c>
      <c r="E267" s="32">
        <f t="shared" si="22"/>
        <v>0</v>
      </c>
      <c r="F267" s="32">
        <f t="shared" si="22"/>
        <v>0</v>
      </c>
      <c r="G267" s="54">
        <f>F267/D267</f>
        <v>0</v>
      </c>
      <c r="H267" s="158"/>
      <c r="I267" s="39" t="s">
        <v>157</v>
      </c>
      <c r="J267" s="85">
        <f>COUNTIF($J$275:$J$314,"частично")</f>
        <v>3</v>
      </c>
      <c r="K267" s="161"/>
      <c r="L267" s="159"/>
      <c r="M267" s="259"/>
      <c r="O267" s="80"/>
    </row>
    <row r="268" spans="1:15" x14ac:dyDescent="0.25">
      <c r="A268" s="101"/>
      <c r="B268" s="185"/>
      <c r="C268" s="10" t="s">
        <v>158</v>
      </c>
      <c r="D268" s="32">
        <f t="shared" si="22"/>
        <v>0</v>
      </c>
      <c r="E268" s="32">
        <f t="shared" si="22"/>
        <v>0</v>
      </c>
      <c r="F268" s="32">
        <f t="shared" si="22"/>
        <v>0</v>
      </c>
      <c r="G268" s="54">
        <v>0</v>
      </c>
      <c r="H268" s="158"/>
      <c r="I268" s="39" t="s">
        <v>159</v>
      </c>
      <c r="J268" s="85">
        <f>COUNTIF($J$275:$J$314,"нет")</f>
        <v>3</v>
      </c>
      <c r="K268" s="161"/>
      <c r="L268" s="159"/>
      <c r="M268" s="259"/>
    </row>
    <row r="269" spans="1:15" x14ac:dyDescent="0.25">
      <c r="A269" s="102"/>
      <c r="B269" s="186"/>
      <c r="C269" s="10" t="s">
        <v>160</v>
      </c>
      <c r="D269" s="32">
        <f t="shared" si="22"/>
        <v>0</v>
      </c>
      <c r="E269" s="32">
        <f t="shared" si="22"/>
        <v>0</v>
      </c>
      <c r="F269" s="32">
        <f t="shared" si="22"/>
        <v>0</v>
      </c>
      <c r="G269" s="54">
        <v>0</v>
      </c>
      <c r="H269" s="158"/>
      <c r="I269" s="39" t="s">
        <v>161</v>
      </c>
      <c r="J269" s="9">
        <f>(J266+0.5*J267)/J265</f>
        <v>0.25</v>
      </c>
      <c r="K269" s="161"/>
      <c r="L269" s="159"/>
      <c r="M269" s="260"/>
    </row>
    <row r="270" spans="1:15" ht="15" customHeight="1" x14ac:dyDescent="0.25">
      <c r="A270" s="119" t="s">
        <v>92</v>
      </c>
      <c r="B270" s="181" t="s">
        <v>93</v>
      </c>
      <c r="C270" s="22" t="s">
        <v>153</v>
      </c>
      <c r="D270" s="34">
        <f>SUM(D271:D274)</f>
        <v>31474.78</v>
      </c>
      <c r="E270" s="34">
        <f>SUM(E271:E274)</f>
        <v>31474.78</v>
      </c>
      <c r="F270" s="34">
        <f>SUM(F271:F274)</f>
        <v>13606.974</v>
      </c>
      <c r="G270" s="56">
        <f>F270/D270</f>
        <v>0.43231355389934417</v>
      </c>
      <c r="H270" s="189" t="s">
        <v>202</v>
      </c>
      <c r="I270" s="40" t="s">
        <v>218</v>
      </c>
      <c r="J270" s="12">
        <f>SUM(J271:J273)</f>
        <v>3</v>
      </c>
      <c r="K270" s="198" t="s">
        <v>226</v>
      </c>
      <c r="L270" s="197"/>
      <c r="M270" s="202"/>
    </row>
    <row r="271" spans="1:15" x14ac:dyDescent="0.25">
      <c r="A271" s="120"/>
      <c r="B271" s="182"/>
      <c r="C271" s="16" t="s">
        <v>154</v>
      </c>
      <c r="D271" s="34">
        <f t="shared" ref="D271:F274" si="23">D276+D281+D286</f>
        <v>31474.78</v>
      </c>
      <c r="E271" s="34">
        <f t="shared" si="23"/>
        <v>31474.78</v>
      </c>
      <c r="F271" s="34">
        <f t="shared" si="23"/>
        <v>13606.974</v>
      </c>
      <c r="G271" s="56">
        <f>F271/D271</f>
        <v>0.43231355389934417</v>
      </c>
      <c r="H271" s="190"/>
      <c r="I271" s="40" t="s">
        <v>155</v>
      </c>
      <c r="J271" s="12">
        <f>COUNTIF($J$275:$J$289,"да")</f>
        <v>0</v>
      </c>
      <c r="K271" s="198"/>
      <c r="L271" s="197"/>
      <c r="M271" s="203"/>
    </row>
    <row r="272" spans="1:15" x14ac:dyDescent="0.25">
      <c r="A272" s="120"/>
      <c r="B272" s="182"/>
      <c r="C272" s="16" t="s">
        <v>156</v>
      </c>
      <c r="D272" s="34">
        <f t="shared" si="23"/>
        <v>0</v>
      </c>
      <c r="E272" s="34">
        <f t="shared" si="23"/>
        <v>0</v>
      </c>
      <c r="F272" s="34">
        <f t="shared" si="23"/>
        <v>0</v>
      </c>
      <c r="G272" s="56">
        <v>0</v>
      </c>
      <c r="H272" s="190"/>
      <c r="I272" s="40" t="s">
        <v>157</v>
      </c>
      <c r="J272" s="64">
        <f>COUNTIF($J$275:$J$289,"частично")</f>
        <v>3</v>
      </c>
      <c r="K272" s="198"/>
      <c r="L272" s="197"/>
      <c r="M272" s="203"/>
    </row>
    <row r="273" spans="1:14" x14ac:dyDescent="0.25">
      <c r="A273" s="120"/>
      <c r="B273" s="182"/>
      <c r="C273" s="16" t="s">
        <v>158</v>
      </c>
      <c r="D273" s="34">
        <f t="shared" si="23"/>
        <v>0</v>
      </c>
      <c r="E273" s="34">
        <f t="shared" si="23"/>
        <v>0</v>
      </c>
      <c r="F273" s="34">
        <f t="shared" si="23"/>
        <v>0</v>
      </c>
      <c r="G273" s="56">
        <v>0</v>
      </c>
      <c r="H273" s="190"/>
      <c r="I273" s="40" t="s">
        <v>159</v>
      </c>
      <c r="J273" s="64">
        <f>COUNTIF($J$275:$J$289,"нет")</f>
        <v>0</v>
      </c>
      <c r="K273" s="198"/>
      <c r="L273" s="197"/>
      <c r="M273" s="203"/>
    </row>
    <row r="274" spans="1:14" x14ac:dyDescent="0.25">
      <c r="A274" s="121"/>
      <c r="B274" s="183"/>
      <c r="C274" s="16" t="s">
        <v>160</v>
      </c>
      <c r="D274" s="34">
        <f t="shared" si="23"/>
        <v>0</v>
      </c>
      <c r="E274" s="34">
        <f t="shared" si="23"/>
        <v>0</v>
      </c>
      <c r="F274" s="34">
        <f t="shared" si="23"/>
        <v>0</v>
      </c>
      <c r="G274" s="56">
        <v>0</v>
      </c>
      <c r="H274" s="190"/>
      <c r="I274" s="40" t="s">
        <v>161</v>
      </c>
      <c r="J274" s="13">
        <f>(J271+0.5*J272)/J270</f>
        <v>0.5</v>
      </c>
      <c r="K274" s="198"/>
      <c r="L274" s="197"/>
      <c r="M274" s="204"/>
    </row>
    <row r="275" spans="1:14" ht="33.75" customHeight="1" x14ac:dyDescent="0.25">
      <c r="A275" s="125" t="s">
        <v>94</v>
      </c>
      <c r="B275" s="132" t="s">
        <v>95</v>
      </c>
      <c r="C275" s="26" t="s">
        <v>153</v>
      </c>
      <c r="D275" s="31">
        <f>SUM(D276:D279)</f>
        <v>4959.92</v>
      </c>
      <c r="E275" s="31">
        <f>SUM(E276:E279)</f>
        <v>4959.92</v>
      </c>
      <c r="F275" s="31">
        <f>SUM(F276:F279)</f>
        <v>3259.9</v>
      </c>
      <c r="G275" s="53">
        <f>F275/D275</f>
        <v>0.65724850400812918</v>
      </c>
      <c r="H275" s="172" t="s">
        <v>272</v>
      </c>
      <c r="I275" s="172" t="s">
        <v>351</v>
      </c>
      <c r="J275" s="162" t="s">
        <v>289</v>
      </c>
      <c r="K275" s="104" t="s">
        <v>185</v>
      </c>
      <c r="L275" s="151" t="s">
        <v>352</v>
      </c>
      <c r="M275" s="112">
        <v>834</v>
      </c>
      <c r="N275" s="86">
        <v>3130160420</v>
      </c>
    </row>
    <row r="276" spans="1:14" ht="28.5" customHeight="1" x14ac:dyDescent="0.25">
      <c r="A276" s="126"/>
      <c r="B276" s="133"/>
      <c r="C276" s="2" t="s">
        <v>154</v>
      </c>
      <c r="D276" s="67">
        <v>4959.92</v>
      </c>
      <c r="E276" s="67">
        <v>4959.92</v>
      </c>
      <c r="F276" s="67">
        <v>3259.9</v>
      </c>
      <c r="G276" s="7">
        <f>F276/D276</f>
        <v>0.65724850400812918</v>
      </c>
      <c r="H276" s="173"/>
      <c r="I276" s="173"/>
      <c r="J276" s="163"/>
      <c r="K276" s="104"/>
      <c r="L276" s="151"/>
      <c r="M276" s="157"/>
    </row>
    <row r="277" spans="1:14" ht="25.5" customHeight="1" x14ac:dyDescent="0.25">
      <c r="A277" s="126"/>
      <c r="B277" s="133"/>
      <c r="C277" s="2" t="s">
        <v>156</v>
      </c>
      <c r="D277" s="29">
        <v>0</v>
      </c>
      <c r="E277" s="29">
        <v>0</v>
      </c>
      <c r="F277" s="29">
        <v>0</v>
      </c>
      <c r="G277" s="7">
        <v>0</v>
      </c>
      <c r="H277" s="173"/>
      <c r="I277" s="173"/>
      <c r="J277" s="163"/>
      <c r="K277" s="104"/>
      <c r="L277" s="151"/>
      <c r="M277" s="157"/>
    </row>
    <row r="278" spans="1:14" ht="23.25" customHeight="1" x14ac:dyDescent="0.25">
      <c r="A278" s="126"/>
      <c r="B278" s="133"/>
      <c r="C278" s="2" t="s">
        <v>158</v>
      </c>
      <c r="D278" s="29">
        <v>0</v>
      </c>
      <c r="E278" s="29">
        <v>0</v>
      </c>
      <c r="F278" s="29">
        <v>0</v>
      </c>
      <c r="G278" s="7">
        <v>0</v>
      </c>
      <c r="H278" s="173"/>
      <c r="I278" s="173"/>
      <c r="J278" s="163"/>
      <c r="K278" s="104"/>
      <c r="L278" s="151"/>
      <c r="M278" s="157"/>
    </row>
    <row r="279" spans="1:14" ht="24" customHeight="1" x14ac:dyDescent="0.25">
      <c r="A279" s="127"/>
      <c r="B279" s="134"/>
      <c r="C279" s="2" t="s">
        <v>160</v>
      </c>
      <c r="D279" s="29">
        <v>0</v>
      </c>
      <c r="E279" s="29">
        <v>0</v>
      </c>
      <c r="F279" s="29">
        <v>0</v>
      </c>
      <c r="G279" s="7">
        <v>0</v>
      </c>
      <c r="H279" s="174"/>
      <c r="I279" s="174"/>
      <c r="J279" s="164"/>
      <c r="K279" s="104"/>
      <c r="L279" s="151"/>
      <c r="M279" s="113"/>
    </row>
    <row r="280" spans="1:14" ht="29.25" customHeight="1" x14ac:dyDescent="0.25">
      <c r="A280" s="98" t="s">
        <v>96</v>
      </c>
      <c r="B280" s="132" t="s">
        <v>97</v>
      </c>
      <c r="C280" s="26" t="s">
        <v>153</v>
      </c>
      <c r="D280" s="31">
        <f>SUM(D281:D284)</f>
        <v>16274.78</v>
      </c>
      <c r="E280" s="31">
        <f>SUM(E281:E284)</f>
        <v>16274.78</v>
      </c>
      <c r="F280" s="31">
        <f>SUM(F281:F284)</f>
        <v>5793.4219999999996</v>
      </c>
      <c r="G280" s="53">
        <f>F280/D280</f>
        <v>0.35597544175712353</v>
      </c>
      <c r="H280" s="172" t="s">
        <v>273</v>
      </c>
      <c r="I280" s="172" t="s">
        <v>353</v>
      </c>
      <c r="J280" s="162" t="s">
        <v>289</v>
      </c>
      <c r="K280" s="104" t="s">
        <v>186</v>
      </c>
      <c r="L280" s="151" t="s">
        <v>352</v>
      </c>
      <c r="M280" s="112">
        <v>834</v>
      </c>
      <c r="N280" s="86">
        <v>3130160450</v>
      </c>
    </row>
    <row r="281" spans="1:14" ht="28.5" customHeight="1" x14ac:dyDescent="0.25">
      <c r="A281" s="115"/>
      <c r="B281" s="133"/>
      <c r="C281" s="2" t="s">
        <v>154</v>
      </c>
      <c r="D281" s="67">
        <v>16274.78</v>
      </c>
      <c r="E281" s="67">
        <v>16274.78</v>
      </c>
      <c r="F281" s="67">
        <v>5793.4219999999996</v>
      </c>
      <c r="G281" s="7">
        <f>F281/D281</f>
        <v>0.35597544175712353</v>
      </c>
      <c r="H281" s="173"/>
      <c r="I281" s="173"/>
      <c r="J281" s="163"/>
      <c r="K281" s="104"/>
      <c r="L281" s="151"/>
      <c r="M281" s="157"/>
    </row>
    <row r="282" spans="1:14" ht="30.75" customHeight="1" x14ac:dyDescent="0.25">
      <c r="A282" s="115"/>
      <c r="B282" s="133"/>
      <c r="C282" s="2" t="s">
        <v>156</v>
      </c>
      <c r="D282" s="29">
        <v>0</v>
      </c>
      <c r="E282" s="29">
        <v>0</v>
      </c>
      <c r="F282" s="29">
        <v>0</v>
      </c>
      <c r="G282" s="7">
        <v>0</v>
      </c>
      <c r="H282" s="173"/>
      <c r="I282" s="173"/>
      <c r="J282" s="163"/>
      <c r="K282" s="104"/>
      <c r="L282" s="151"/>
      <c r="M282" s="157"/>
    </row>
    <row r="283" spans="1:14" ht="29.25" customHeight="1" x14ac:dyDescent="0.25">
      <c r="A283" s="115"/>
      <c r="B283" s="133"/>
      <c r="C283" s="2" t="s">
        <v>158</v>
      </c>
      <c r="D283" s="29">
        <v>0</v>
      </c>
      <c r="E283" s="29">
        <v>0</v>
      </c>
      <c r="F283" s="29">
        <v>0</v>
      </c>
      <c r="G283" s="7">
        <v>0</v>
      </c>
      <c r="H283" s="173"/>
      <c r="I283" s="173"/>
      <c r="J283" s="163"/>
      <c r="K283" s="104"/>
      <c r="L283" s="151"/>
      <c r="M283" s="157"/>
    </row>
    <row r="284" spans="1:14" ht="26.25" customHeight="1" x14ac:dyDescent="0.25">
      <c r="A284" s="99"/>
      <c r="B284" s="134"/>
      <c r="C284" s="2" t="s">
        <v>160</v>
      </c>
      <c r="D284" s="29">
        <v>0</v>
      </c>
      <c r="E284" s="29">
        <v>0</v>
      </c>
      <c r="F284" s="29">
        <v>0</v>
      </c>
      <c r="G284" s="7">
        <v>0</v>
      </c>
      <c r="H284" s="174"/>
      <c r="I284" s="174"/>
      <c r="J284" s="164"/>
      <c r="K284" s="104"/>
      <c r="L284" s="151"/>
      <c r="M284" s="113"/>
    </row>
    <row r="285" spans="1:14" ht="21" customHeight="1" x14ac:dyDescent="0.25">
      <c r="A285" s="98" t="s">
        <v>98</v>
      </c>
      <c r="B285" s="132" t="s">
        <v>223</v>
      </c>
      <c r="C285" s="26" t="s">
        <v>153</v>
      </c>
      <c r="D285" s="31">
        <f>SUM(D286:D289)</f>
        <v>10240.08</v>
      </c>
      <c r="E285" s="31">
        <f>SUM(E286:E289)</f>
        <v>10240.08</v>
      </c>
      <c r="F285" s="31">
        <f>SUM(F286:F289)</f>
        <v>4553.652</v>
      </c>
      <c r="G285" s="53">
        <f>F285/D285</f>
        <v>0.44468910399137507</v>
      </c>
      <c r="H285" s="172" t="s">
        <v>274</v>
      </c>
      <c r="I285" s="106" t="s">
        <v>354</v>
      </c>
      <c r="J285" s="162" t="s">
        <v>289</v>
      </c>
      <c r="K285" s="104" t="s">
        <v>222</v>
      </c>
      <c r="L285" s="151" t="s">
        <v>355</v>
      </c>
      <c r="M285" s="112">
        <v>834</v>
      </c>
      <c r="N285" s="86">
        <v>3130162050</v>
      </c>
    </row>
    <row r="286" spans="1:14" ht="21" customHeight="1" x14ac:dyDescent="0.25">
      <c r="A286" s="115"/>
      <c r="B286" s="133"/>
      <c r="C286" s="2" t="s">
        <v>154</v>
      </c>
      <c r="D286" s="67">
        <v>10240.08</v>
      </c>
      <c r="E286" s="67">
        <v>10240.08</v>
      </c>
      <c r="F286" s="67">
        <v>4553.652</v>
      </c>
      <c r="G286" s="7">
        <f>F286/D286</f>
        <v>0.44468910399137507</v>
      </c>
      <c r="H286" s="173"/>
      <c r="I286" s="173"/>
      <c r="J286" s="163"/>
      <c r="K286" s="104"/>
      <c r="L286" s="151"/>
      <c r="M286" s="157"/>
    </row>
    <row r="287" spans="1:14" ht="21" customHeight="1" x14ac:dyDescent="0.25">
      <c r="A287" s="115"/>
      <c r="B287" s="133"/>
      <c r="C287" s="2" t="s">
        <v>156</v>
      </c>
      <c r="D287" s="29">
        <v>0</v>
      </c>
      <c r="E287" s="29">
        <v>0</v>
      </c>
      <c r="F287" s="29">
        <v>0</v>
      </c>
      <c r="G287" s="7">
        <v>0</v>
      </c>
      <c r="H287" s="173"/>
      <c r="I287" s="173"/>
      <c r="J287" s="163"/>
      <c r="K287" s="104"/>
      <c r="L287" s="151"/>
      <c r="M287" s="157"/>
    </row>
    <row r="288" spans="1:14" ht="21" customHeight="1" x14ac:dyDescent="0.25">
      <c r="A288" s="115"/>
      <c r="B288" s="133"/>
      <c r="C288" s="2" t="s">
        <v>158</v>
      </c>
      <c r="D288" s="29">
        <v>0</v>
      </c>
      <c r="E288" s="29">
        <v>0</v>
      </c>
      <c r="F288" s="29">
        <v>0</v>
      </c>
      <c r="G288" s="7">
        <v>0</v>
      </c>
      <c r="H288" s="173"/>
      <c r="I288" s="173"/>
      <c r="J288" s="163"/>
      <c r="K288" s="104"/>
      <c r="L288" s="151"/>
      <c r="M288" s="157"/>
    </row>
    <row r="289" spans="1:14" ht="21" customHeight="1" x14ac:dyDescent="0.25">
      <c r="A289" s="99"/>
      <c r="B289" s="134"/>
      <c r="C289" s="2" t="s">
        <v>160</v>
      </c>
      <c r="D289" s="29">
        <v>0</v>
      </c>
      <c r="E289" s="29">
        <v>0</v>
      </c>
      <c r="F289" s="29">
        <v>0</v>
      </c>
      <c r="G289" s="7">
        <v>0</v>
      </c>
      <c r="H289" s="174"/>
      <c r="I289" s="174"/>
      <c r="J289" s="164"/>
      <c r="K289" s="104"/>
      <c r="L289" s="151"/>
      <c r="M289" s="113"/>
    </row>
    <row r="290" spans="1:14" ht="15" customHeight="1" x14ac:dyDescent="0.25">
      <c r="A290" s="119" t="s">
        <v>99</v>
      </c>
      <c r="B290" s="181" t="s">
        <v>100</v>
      </c>
      <c r="C290" s="22" t="s">
        <v>153</v>
      </c>
      <c r="D290" s="34">
        <f>SUM(D291:D294)</f>
        <v>5120.5</v>
      </c>
      <c r="E290" s="34">
        <f>SUM(E291:E294)</f>
        <v>0</v>
      </c>
      <c r="F290" s="34">
        <f>SUM(F291:F294)</f>
        <v>0</v>
      </c>
      <c r="G290" s="56">
        <f>F290/D290</f>
        <v>0</v>
      </c>
      <c r="H290" s="189" t="s">
        <v>202</v>
      </c>
      <c r="I290" s="40" t="s">
        <v>218</v>
      </c>
      <c r="J290" s="12">
        <f>SUM(J291:J293)</f>
        <v>2</v>
      </c>
      <c r="K290" s="198" t="s">
        <v>187</v>
      </c>
      <c r="L290" s="188"/>
      <c r="M290" s="202"/>
    </row>
    <row r="291" spans="1:14" x14ac:dyDescent="0.25">
      <c r="A291" s="120"/>
      <c r="B291" s="182"/>
      <c r="C291" s="16" t="s">
        <v>154</v>
      </c>
      <c r="D291" s="34">
        <f>D296+D301</f>
        <v>5120.5</v>
      </c>
      <c r="E291" s="34">
        <f>E296+E301</f>
        <v>0</v>
      </c>
      <c r="F291" s="34">
        <f>F296+F301</f>
        <v>0</v>
      </c>
      <c r="G291" s="56">
        <f>F291/D291</f>
        <v>0</v>
      </c>
      <c r="H291" s="190"/>
      <c r="I291" s="40" t="s">
        <v>155</v>
      </c>
      <c r="J291" s="12">
        <f>COUNTIF($J$295:$J$304,"да")</f>
        <v>0</v>
      </c>
      <c r="K291" s="198"/>
      <c r="L291" s="197"/>
      <c r="M291" s="203"/>
    </row>
    <row r="292" spans="1:14" x14ac:dyDescent="0.25">
      <c r="A292" s="120"/>
      <c r="B292" s="182"/>
      <c r="C292" s="16" t="s">
        <v>156</v>
      </c>
      <c r="D292" s="34">
        <f t="shared" ref="D292:F294" si="24">D297+D302</f>
        <v>0</v>
      </c>
      <c r="E292" s="34">
        <f t="shared" si="24"/>
        <v>0</v>
      </c>
      <c r="F292" s="34">
        <f t="shared" si="24"/>
        <v>0</v>
      </c>
      <c r="G292" s="56">
        <v>0</v>
      </c>
      <c r="H292" s="190"/>
      <c r="I292" s="40" t="s">
        <v>157</v>
      </c>
      <c r="J292" s="64">
        <f>COUNTIF($J$295:$J$304,"частично")</f>
        <v>0</v>
      </c>
      <c r="K292" s="198"/>
      <c r="L292" s="197"/>
      <c r="M292" s="203"/>
    </row>
    <row r="293" spans="1:14" x14ac:dyDescent="0.25">
      <c r="A293" s="120"/>
      <c r="B293" s="182"/>
      <c r="C293" s="16" t="s">
        <v>158</v>
      </c>
      <c r="D293" s="34">
        <f t="shared" si="24"/>
        <v>0</v>
      </c>
      <c r="E293" s="34">
        <f t="shared" si="24"/>
        <v>0</v>
      </c>
      <c r="F293" s="34">
        <f t="shared" si="24"/>
        <v>0</v>
      </c>
      <c r="G293" s="56">
        <v>0</v>
      </c>
      <c r="H293" s="190"/>
      <c r="I293" s="40" t="s">
        <v>159</v>
      </c>
      <c r="J293" s="64">
        <f>COUNTIF($J$295:$J$304,"нет")</f>
        <v>2</v>
      </c>
      <c r="K293" s="198"/>
      <c r="L293" s="197"/>
      <c r="M293" s="203"/>
    </row>
    <row r="294" spans="1:14" x14ac:dyDescent="0.25">
      <c r="A294" s="121"/>
      <c r="B294" s="183"/>
      <c r="C294" s="16" t="s">
        <v>160</v>
      </c>
      <c r="D294" s="34">
        <f t="shared" si="24"/>
        <v>0</v>
      </c>
      <c r="E294" s="34">
        <f t="shared" si="24"/>
        <v>0</v>
      </c>
      <c r="F294" s="34">
        <f t="shared" si="24"/>
        <v>0</v>
      </c>
      <c r="G294" s="56">
        <v>0</v>
      </c>
      <c r="H294" s="190"/>
      <c r="I294" s="40" t="s">
        <v>161</v>
      </c>
      <c r="J294" s="13">
        <f>(J291+0.5*J292)/J290</f>
        <v>0</v>
      </c>
      <c r="K294" s="198"/>
      <c r="L294" s="197"/>
      <c r="M294" s="204"/>
    </row>
    <row r="295" spans="1:14" ht="17.25" customHeight="1" x14ac:dyDescent="0.25">
      <c r="A295" s="98" t="s">
        <v>101</v>
      </c>
      <c r="B295" s="132" t="s">
        <v>102</v>
      </c>
      <c r="C295" s="26" t="s">
        <v>153</v>
      </c>
      <c r="D295" s="68">
        <f>SUM(D296:D299)</f>
        <v>1120.5</v>
      </c>
      <c r="E295" s="68">
        <f>SUM(E296:E299)</f>
        <v>0</v>
      </c>
      <c r="F295" s="68">
        <f>SUM(F296:F299)</f>
        <v>0</v>
      </c>
      <c r="G295" s="70">
        <f>F295/D295</f>
        <v>0</v>
      </c>
      <c r="H295" s="172" t="s">
        <v>275</v>
      </c>
      <c r="I295" s="136" t="s">
        <v>300</v>
      </c>
      <c r="J295" s="178" t="s">
        <v>286</v>
      </c>
      <c r="K295" s="104" t="s">
        <v>9</v>
      </c>
      <c r="L295" s="151" t="s">
        <v>301</v>
      </c>
      <c r="M295" s="112">
        <v>834</v>
      </c>
      <c r="N295" s="86">
        <v>3130229990</v>
      </c>
    </row>
    <row r="296" spans="1:14" ht="17.25" customHeight="1" x14ac:dyDescent="0.25">
      <c r="A296" s="115"/>
      <c r="B296" s="133"/>
      <c r="C296" s="63" t="s">
        <v>154</v>
      </c>
      <c r="D296" s="67">
        <v>1120.5</v>
      </c>
      <c r="E296" s="67">
        <v>0</v>
      </c>
      <c r="F296" s="67">
        <v>0</v>
      </c>
      <c r="G296" s="71">
        <v>0</v>
      </c>
      <c r="H296" s="173"/>
      <c r="I296" s="137"/>
      <c r="J296" s="179"/>
      <c r="K296" s="104"/>
      <c r="L296" s="151"/>
      <c r="M296" s="157"/>
    </row>
    <row r="297" spans="1:14" ht="17.25" customHeight="1" x14ac:dyDescent="0.25">
      <c r="A297" s="115"/>
      <c r="B297" s="133"/>
      <c r="C297" s="63" t="s">
        <v>156</v>
      </c>
      <c r="D297" s="67">
        <v>0</v>
      </c>
      <c r="E297" s="67">
        <v>0</v>
      </c>
      <c r="F297" s="67">
        <v>0</v>
      </c>
      <c r="G297" s="71">
        <v>0</v>
      </c>
      <c r="H297" s="173"/>
      <c r="I297" s="137"/>
      <c r="J297" s="179"/>
      <c r="K297" s="104"/>
      <c r="L297" s="151"/>
      <c r="M297" s="157"/>
    </row>
    <row r="298" spans="1:14" ht="17.25" customHeight="1" x14ac:dyDescent="0.25">
      <c r="A298" s="115"/>
      <c r="B298" s="133"/>
      <c r="C298" s="63" t="s">
        <v>158</v>
      </c>
      <c r="D298" s="67">
        <v>0</v>
      </c>
      <c r="E298" s="67">
        <v>0</v>
      </c>
      <c r="F298" s="67">
        <v>0</v>
      </c>
      <c r="G298" s="71">
        <v>0</v>
      </c>
      <c r="H298" s="173"/>
      <c r="I298" s="137"/>
      <c r="J298" s="179"/>
      <c r="K298" s="104"/>
      <c r="L298" s="151"/>
      <c r="M298" s="157"/>
    </row>
    <row r="299" spans="1:14" ht="17.25" customHeight="1" x14ac:dyDescent="0.25">
      <c r="A299" s="99"/>
      <c r="B299" s="134"/>
      <c r="C299" s="63" t="s">
        <v>160</v>
      </c>
      <c r="D299" s="67">
        <v>0</v>
      </c>
      <c r="E299" s="67">
        <v>0</v>
      </c>
      <c r="F299" s="67">
        <v>0</v>
      </c>
      <c r="G299" s="71">
        <v>0</v>
      </c>
      <c r="H299" s="174"/>
      <c r="I299" s="138"/>
      <c r="J299" s="180"/>
      <c r="K299" s="104"/>
      <c r="L299" s="151"/>
      <c r="M299" s="113"/>
    </row>
    <row r="300" spans="1:14" ht="15" customHeight="1" x14ac:dyDescent="0.25">
      <c r="A300" s="98" t="s">
        <v>103</v>
      </c>
      <c r="B300" s="132" t="s">
        <v>104</v>
      </c>
      <c r="C300" s="26" t="s">
        <v>153</v>
      </c>
      <c r="D300" s="68">
        <f>SUM(D301:D304)</f>
        <v>4000</v>
      </c>
      <c r="E300" s="68">
        <f>SUM(E301:E304)</f>
        <v>0</v>
      </c>
      <c r="F300" s="68">
        <f>SUM(F301:F304)</f>
        <v>0</v>
      </c>
      <c r="G300" s="70">
        <f>F300/D300</f>
        <v>0</v>
      </c>
      <c r="H300" s="172" t="s">
        <v>276</v>
      </c>
      <c r="I300" s="168" t="s">
        <v>302</v>
      </c>
      <c r="J300" s="178" t="s">
        <v>286</v>
      </c>
      <c r="K300" s="104" t="s">
        <v>9</v>
      </c>
      <c r="L300" s="105" t="s">
        <v>356</v>
      </c>
      <c r="M300" s="112">
        <v>834</v>
      </c>
      <c r="N300" s="86">
        <v>3130261300</v>
      </c>
    </row>
    <row r="301" spans="1:14" x14ac:dyDescent="0.25">
      <c r="A301" s="115"/>
      <c r="B301" s="133"/>
      <c r="C301" s="63" t="s">
        <v>154</v>
      </c>
      <c r="D301" s="67">
        <v>4000</v>
      </c>
      <c r="E301" s="67">
        <v>0</v>
      </c>
      <c r="F301" s="67">
        <v>0</v>
      </c>
      <c r="G301" s="71">
        <f>F301/D301</f>
        <v>0</v>
      </c>
      <c r="H301" s="173"/>
      <c r="I301" s="169"/>
      <c r="J301" s="179"/>
      <c r="K301" s="104"/>
      <c r="L301" s="105"/>
      <c r="M301" s="157"/>
    </row>
    <row r="302" spans="1:14" x14ac:dyDescent="0.25">
      <c r="A302" s="115"/>
      <c r="B302" s="133"/>
      <c r="C302" s="63" t="s">
        <v>156</v>
      </c>
      <c r="D302" s="67">
        <v>0</v>
      </c>
      <c r="E302" s="67">
        <v>0</v>
      </c>
      <c r="F302" s="67">
        <v>0</v>
      </c>
      <c r="G302" s="71">
        <v>0</v>
      </c>
      <c r="H302" s="173"/>
      <c r="I302" s="169"/>
      <c r="J302" s="179"/>
      <c r="K302" s="104"/>
      <c r="L302" s="105"/>
      <c r="M302" s="157"/>
    </row>
    <row r="303" spans="1:14" ht="21" customHeight="1" x14ac:dyDescent="0.25">
      <c r="A303" s="115"/>
      <c r="B303" s="133"/>
      <c r="C303" s="63" t="s">
        <v>158</v>
      </c>
      <c r="D303" s="67">
        <v>0</v>
      </c>
      <c r="E303" s="67">
        <v>0</v>
      </c>
      <c r="F303" s="67">
        <v>0</v>
      </c>
      <c r="G303" s="71">
        <v>0</v>
      </c>
      <c r="H303" s="173"/>
      <c r="I303" s="169"/>
      <c r="J303" s="179"/>
      <c r="K303" s="104"/>
      <c r="L303" s="105"/>
      <c r="M303" s="157"/>
    </row>
    <row r="304" spans="1:14" ht="19.5" customHeight="1" x14ac:dyDescent="0.25">
      <c r="A304" s="99"/>
      <c r="B304" s="134"/>
      <c r="C304" s="63" t="s">
        <v>160</v>
      </c>
      <c r="D304" s="67">
        <v>0</v>
      </c>
      <c r="E304" s="67">
        <v>0</v>
      </c>
      <c r="F304" s="67">
        <v>0</v>
      </c>
      <c r="G304" s="71">
        <v>0</v>
      </c>
      <c r="H304" s="174"/>
      <c r="I304" s="170"/>
      <c r="J304" s="180"/>
      <c r="K304" s="104"/>
      <c r="L304" s="105"/>
      <c r="M304" s="113"/>
    </row>
    <row r="305" spans="1:14" ht="21.75" customHeight="1" x14ac:dyDescent="0.25">
      <c r="A305" s="116" t="s">
        <v>105</v>
      </c>
      <c r="B305" s="232" t="s">
        <v>188</v>
      </c>
      <c r="C305" s="24" t="s">
        <v>153</v>
      </c>
      <c r="D305" s="36">
        <f>SUM(D306:D309)</f>
        <v>23973.936170000001</v>
      </c>
      <c r="E305" s="36">
        <f>SUM(E306:E309)</f>
        <v>0</v>
      </c>
      <c r="F305" s="36">
        <f>SUM(F306:F309)</f>
        <v>0</v>
      </c>
      <c r="G305" s="59">
        <v>0</v>
      </c>
      <c r="H305" s="267" t="s">
        <v>203</v>
      </c>
      <c r="I305" s="42" t="s">
        <v>218</v>
      </c>
      <c r="J305" s="83">
        <f>SUM(J306:J308)</f>
        <v>1</v>
      </c>
      <c r="K305" s="116" t="s">
        <v>187</v>
      </c>
      <c r="L305" s="267"/>
      <c r="M305" s="270"/>
    </row>
    <row r="306" spans="1:14" ht="21.75" customHeight="1" x14ac:dyDescent="0.25">
      <c r="A306" s="117"/>
      <c r="B306" s="233"/>
      <c r="C306" s="24" t="s">
        <v>154</v>
      </c>
      <c r="D306" s="36">
        <f>D311</f>
        <v>1438.4361699999999</v>
      </c>
      <c r="E306" s="36">
        <f>E311</f>
        <v>0</v>
      </c>
      <c r="F306" s="36">
        <f>F311</f>
        <v>0</v>
      </c>
      <c r="G306" s="59">
        <v>0</v>
      </c>
      <c r="H306" s="268"/>
      <c r="I306" s="42" t="s">
        <v>155</v>
      </c>
      <c r="J306" s="83">
        <f>COUNTIF($J$310:$J$314,"да")</f>
        <v>0</v>
      </c>
      <c r="K306" s="117"/>
      <c r="L306" s="268"/>
      <c r="M306" s="271"/>
    </row>
    <row r="307" spans="1:14" ht="21.75" customHeight="1" x14ac:dyDescent="0.25">
      <c r="A307" s="117"/>
      <c r="B307" s="233"/>
      <c r="C307" s="24" t="s">
        <v>156</v>
      </c>
      <c r="D307" s="36">
        <f t="shared" ref="D307:F309" si="25">D312</f>
        <v>22535.5</v>
      </c>
      <c r="E307" s="36">
        <f t="shared" si="25"/>
        <v>0</v>
      </c>
      <c r="F307" s="36">
        <f t="shared" si="25"/>
        <v>0</v>
      </c>
      <c r="G307" s="59">
        <v>0</v>
      </c>
      <c r="H307" s="268"/>
      <c r="I307" s="42" t="s">
        <v>157</v>
      </c>
      <c r="J307" s="83">
        <f>COUNTIF($J$310:$J$314,"частично")</f>
        <v>0</v>
      </c>
      <c r="K307" s="117"/>
      <c r="L307" s="268"/>
      <c r="M307" s="271"/>
    </row>
    <row r="308" spans="1:14" ht="21.75" customHeight="1" x14ac:dyDescent="0.25">
      <c r="A308" s="117"/>
      <c r="B308" s="233"/>
      <c r="C308" s="24" t="s">
        <v>158</v>
      </c>
      <c r="D308" s="36">
        <f t="shared" si="25"/>
        <v>0</v>
      </c>
      <c r="E308" s="36">
        <f t="shared" si="25"/>
        <v>0</v>
      </c>
      <c r="F308" s="36">
        <f t="shared" si="25"/>
        <v>0</v>
      </c>
      <c r="G308" s="59">
        <v>0</v>
      </c>
      <c r="H308" s="268"/>
      <c r="I308" s="42" t="s">
        <v>159</v>
      </c>
      <c r="J308" s="83">
        <f>COUNTIF($J$310:$J$314,"нет")</f>
        <v>1</v>
      </c>
      <c r="K308" s="117"/>
      <c r="L308" s="268"/>
      <c r="M308" s="271"/>
    </row>
    <row r="309" spans="1:14" ht="21.75" customHeight="1" x14ac:dyDescent="0.25">
      <c r="A309" s="118"/>
      <c r="B309" s="234"/>
      <c r="C309" s="24" t="s">
        <v>160</v>
      </c>
      <c r="D309" s="36">
        <f t="shared" si="25"/>
        <v>0</v>
      </c>
      <c r="E309" s="36">
        <f t="shared" si="25"/>
        <v>0</v>
      </c>
      <c r="F309" s="36">
        <f t="shared" si="25"/>
        <v>0</v>
      </c>
      <c r="G309" s="59">
        <v>0</v>
      </c>
      <c r="H309" s="269"/>
      <c r="I309" s="42" t="s">
        <v>161</v>
      </c>
      <c r="J309" s="17">
        <f>(J306+0.5*J307)/J305</f>
        <v>0</v>
      </c>
      <c r="K309" s="118"/>
      <c r="L309" s="269"/>
      <c r="M309" s="272"/>
    </row>
    <row r="310" spans="1:14" s="76" customFormat="1" ht="21.75" customHeight="1" x14ac:dyDescent="0.25">
      <c r="A310" s="300" t="s">
        <v>224</v>
      </c>
      <c r="B310" s="247" t="s">
        <v>225</v>
      </c>
      <c r="C310" s="26" t="s">
        <v>153</v>
      </c>
      <c r="D310" s="68">
        <f>SUM(D311:D314)</f>
        <v>23973.936170000001</v>
      </c>
      <c r="E310" s="31">
        <f>SUM(E311:E314)</f>
        <v>0</v>
      </c>
      <c r="F310" s="31">
        <f>SUM(F311:F314)</f>
        <v>0</v>
      </c>
      <c r="G310" s="53">
        <f>F310/D310</f>
        <v>0</v>
      </c>
      <c r="H310" s="247" t="s">
        <v>277</v>
      </c>
      <c r="I310" s="247" t="s">
        <v>303</v>
      </c>
      <c r="J310" s="273" t="s">
        <v>286</v>
      </c>
      <c r="K310" s="273" t="s">
        <v>9</v>
      </c>
      <c r="L310" s="276" t="s">
        <v>304</v>
      </c>
      <c r="M310" s="273">
        <v>834</v>
      </c>
      <c r="N310" s="86" t="s">
        <v>235</v>
      </c>
    </row>
    <row r="311" spans="1:14" s="76" customFormat="1" ht="21.75" customHeight="1" x14ac:dyDescent="0.25">
      <c r="A311" s="300"/>
      <c r="B311" s="247"/>
      <c r="C311" s="81" t="s">
        <v>154</v>
      </c>
      <c r="D311" s="67">
        <v>1438.4361699999999</v>
      </c>
      <c r="E311" s="30">
        <v>0</v>
      </c>
      <c r="F311" s="30">
        <v>0</v>
      </c>
      <c r="G311" s="58">
        <f>F311/D311</f>
        <v>0</v>
      </c>
      <c r="H311" s="247"/>
      <c r="I311" s="247"/>
      <c r="J311" s="274"/>
      <c r="K311" s="274"/>
      <c r="L311" s="277"/>
      <c r="M311" s="274"/>
      <c r="N311" s="86"/>
    </row>
    <row r="312" spans="1:14" s="76" customFormat="1" ht="21.75" customHeight="1" x14ac:dyDescent="0.25">
      <c r="A312" s="300"/>
      <c r="B312" s="247"/>
      <c r="C312" s="81" t="s">
        <v>156</v>
      </c>
      <c r="D312" s="30">
        <v>22535.5</v>
      </c>
      <c r="E312" s="30">
        <v>0</v>
      </c>
      <c r="F312" s="30">
        <v>0</v>
      </c>
      <c r="G312" s="58">
        <f>F312/D312</f>
        <v>0</v>
      </c>
      <c r="H312" s="247"/>
      <c r="I312" s="247"/>
      <c r="J312" s="274"/>
      <c r="K312" s="274"/>
      <c r="L312" s="277"/>
      <c r="M312" s="274"/>
      <c r="N312" s="86"/>
    </row>
    <row r="313" spans="1:14" s="76" customFormat="1" ht="21.75" customHeight="1" x14ac:dyDescent="0.25">
      <c r="A313" s="300"/>
      <c r="B313" s="247"/>
      <c r="C313" s="81" t="s">
        <v>158</v>
      </c>
      <c r="D313" s="30">
        <v>0</v>
      </c>
      <c r="E313" s="30">
        <v>0</v>
      </c>
      <c r="F313" s="30">
        <v>0</v>
      </c>
      <c r="G313" s="58">
        <v>0</v>
      </c>
      <c r="H313" s="247"/>
      <c r="I313" s="247"/>
      <c r="J313" s="274"/>
      <c r="K313" s="274"/>
      <c r="L313" s="277"/>
      <c r="M313" s="274"/>
      <c r="N313" s="86"/>
    </row>
    <row r="314" spans="1:14" s="76" customFormat="1" ht="21.75" customHeight="1" x14ac:dyDescent="0.25">
      <c r="A314" s="300"/>
      <c r="B314" s="247"/>
      <c r="C314" s="81" t="s">
        <v>160</v>
      </c>
      <c r="D314" s="30">
        <v>0</v>
      </c>
      <c r="E314" s="30">
        <v>0</v>
      </c>
      <c r="F314" s="30">
        <v>0</v>
      </c>
      <c r="G314" s="58">
        <v>0</v>
      </c>
      <c r="H314" s="247"/>
      <c r="I314" s="247"/>
      <c r="J314" s="275"/>
      <c r="K314" s="275"/>
      <c r="L314" s="278"/>
      <c r="M314" s="275"/>
      <c r="N314" s="86"/>
    </row>
    <row r="315" spans="1:14" ht="18" customHeight="1" x14ac:dyDescent="0.25">
      <c r="A315" s="100" t="s">
        <v>106</v>
      </c>
      <c r="B315" s="184" t="s">
        <v>107</v>
      </c>
      <c r="C315" s="25" t="s">
        <v>153</v>
      </c>
      <c r="D315" s="32">
        <f>SUM(D316:D319)</f>
        <v>15472.002120000001</v>
      </c>
      <c r="E315" s="32">
        <f>SUM(E316:E319)</f>
        <v>59.9</v>
      </c>
      <c r="F315" s="32">
        <f>SUM(F316:F319)</f>
        <v>59.9</v>
      </c>
      <c r="G315" s="54">
        <f>F315/D315</f>
        <v>3.8715092937177025E-3</v>
      </c>
      <c r="H315" s="238"/>
      <c r="I315" s="39" t="s">
        <v>218</v>
      </c>
      <c r="J315" s="8">
        <f>SUM(J316:J318)</f>
        <v>4</v>
      </c>
      <c r="K315" s="261" t="s">
        <v>227</v>
      </c>
      <c r="L315" s="264"/>
      <c r="M315" s="261"/>
    </row>
    <row r="316" spans="1:14" ht="18" customHeight="1" x14ac:dyDescent="0.25">
      <c r="A316" s="101"/>
      <c r="B316" s="185"/>
      <c r="C316" s="10" t="s">
        <v>154</v>
      </c>
      <c r="D316" s="32">
        <f>D321+D341</f>
        <v>15472.002120000001</v>
      </c>
      <c r="E316" s="32">
        <f>E321+E341</f>
        <v>59.9</v>
      </c>
      <c r="F316" s="32">
        <f>F321+F341</f>
        <v>59.9</v>
      </c>
      <c r="G316" s="54">
        <f>F316/D316</f>
        <v>3.8715092937177025E-3</v>
      </c>
      <c r="H316" s="239"/>
      <c r="I316" s="39" t="s">
        <v>155</v>
      </c>
      <c r="J316" s="8">
        <f>COUNTIF($J$325:$J$349,"да")</f>
        <v>0</v>
      </c>
      <c r="K316" s="262"/>
      <c r="L316" s="265"/>
      <c r="M316" s="262"/>
    </row>
    <row r="317" spans="1:14" ht="18" customHeight="1" x14ac:dyDescent="0.25">
      <c r="A317" s="101"/>
      <c r="B317" s="185"/>
      <c r="C317" s="10" t="s">
        <v>156</v>
      </c>
      <c r="D317" s="32">
        <f>D322+D342</f>
        <v>0</v>
      </c>
      <c r="E317" s="32">
        <f t="shared" ref="E317:F319" si="26">E322+E342</f>
        <v>0</v>
      </c>
      <c r="F317" s="32">
        <f t="shared" si="26"/>
        <v>0</v>
      </c>
      <c r="G317" s="54">
        <v>0</v>
      </c>
      <c r="H317" s="239"/>
      <c r="I317" s="39" t="s">
        <v>157</v>
      </c>
      <c r="J317" s="65">
        <f>COUNTIF($J$325:$J$349,"частично")</f>
        <v>1</v>
      </c>
      <c r="K317" s="262"/>
      <c r="L317" s="265"/>
      <c r="M317" s="262"/>
    </row>
    <row r="318" spans="1:14" ht="18" customHeight="1" x14ac:dyDescent="0.25">
      <c r="A318" s="101"/>
      <c r="B318" s="185"/>
      <c r="C318" s="10" t="s">
        <v>158</v>
      </c>
      <c r="D318" s="32">
        <f>D323+D343</f>
        <v>0</v>
      </c>
      <c r="E318" s="32">
        <f t="shared" si="26"/>
        <v>0</v>
      </c>
      <c r="F318" s="32">
        <f t="shared" si="26"/>
        <v>0</v>
      </c>
      <c r="G318" s="54">
        <v>0</v>
      </c>
      <c r="H318" s="239"/>
      <c r="I318" s="39" t="s">
        <v>159</v>
      </c>
      <c r="J318" s="65">
        <f>COUNTIF($J$325:$J$349,"нет")</f>
        <v>3</v>
      </c>
      <c r="K318" s="262"/>
      <c r="L318" s="265"/>
      <c r="M318" s="262"/>
    </row>
    <row r="319" spans="1:14" ht="18" customHeight="1" x14ac:dyDescent="0.25">
      <c r="A319" s="102"/>
      <c r="B319" s="186"/>
      <c r="C319" s="10" t="s">
        <v>160</v>
      </c>
      <c r="D319" s="32">
        <f>D324+D344</f>
        <v>0</v>
      </c>
      <c r="E319" s="32">
        <f t="shared" si="26"/>
        <v>0</v>
      </c>
      <c r="F319" s="32">
        <f t="shared" si="26"/>
        <v>0</v>
      </c>
      <c r="G319" s="54">
        <v>0</v>
      </c>
      <c r="H319" s="240"/>
      <c r="I319" s="39" t="s">
        <v>161</v>
      </c>
      <c r="J319" s="9">
        <f>(J316+0.5*J317)/J315</f>
        <v>0.125</v>
      </c>
      <c r="K319" s="263"/>
      <c r="L319" s="266"/>
      <c r="M319" s="263"/>
    </row>
    <row r="320" spans="1:14" ht="18" customHeight="1" x14ac:dyDescent="0.25">
      <c r="A320" s="119" t="s">
        <v>108</v>
      </c>
      <c r="B320" s="181" t="s">
        <v>109</v>
      </c>
      <c r="C320" s="22" t="s">
        <v>153</v>
      </c>
      <c r="D320" s="34">
        <f>SUM(D321:D324)</f>
        <v>12572.002120000001</v>
      </c>
      <c r="E320" s="34">
        <f>SUM(E321:E324)</f>
        <v>59.9</v>
      </c>
      <c r="F320" s="34">
        <f>SUM(F321:F324)</f>
        <v>59.9</v>
      </c>
      <c r="G320" s="56">
        <f>F320/D320</f>
        <v>4.7645553530975696E-3</v>
      </c>
      <c r="H320" s="205" t="s">
        <v>204</v>
      </c>
      <c r="I320" s="40" t="s">
        <v>218</v>
      </c>
      <c r="J320" s="12">
        <f>SUM(J321:J323)</f>
        <v>3</v>
      </c>
      <c r="K320" s="202" t="s">
        <v>228</v>
      </c>
      <c r="L320" s="199"/>
      <c r="M320" s="202"/>
    </row>
    <row r="321" spans="1:14" ht="18" customHeight="1" x14ac:dyDescent="0.25">
      <c r="A321" s="120"/>
      <c r="B321" s="182"/>
      <c r="C321" s="16" t="s">
        <v>154</v>
      </c>
      <c r="D321" s="34">
        <f t="shared" ref="D321:F324" si="27">D326+D331+D336</f>
        <v>12572.002120000001</v>
      </c>
      <c r="E321" s="34">
        <f t="shared" si="27"/>
        <v>59.9</v>
      </c>
      <c r="F321" s="34">
        <f t="shared" si="27"/>
        <v>59.9</v>
      </c>
      <c r="G321" s="56">
        <f>F321/D321</f>
        <v>4.7645553530975696E-3</v>
      </c>
      <c r="H321" s="206"/>
      <c r="I321" s="40" t="s">
        <v>155</v>
      </c>
      <c r="J321" s="12">
        <f>COUNTIF($J$325:$J$339,"да")</f>
        <v>0</v>
      </c>
      <c r="K321" s="203"/>
      <c r="L321" s="200"/>
      <c r="M321" s="203"/>
    </row>
    <row r="322" spans="1:14" ht="18" customHeight="1" x14ac:dyDescent="0.25">
      <c r="A322" s="120"/>
      <c r="B322" s="182"/>
      <c r="C322" s="16" t="s">
        <v>156</v>
      </c>
      <c r="D322" s="34">
        <f t="shared" si="27"/>
        <v>0</v>
      </c>
      <c r="E322" s="34">
        <f t="shared" si="27"/>
        <v>0</v>
      </c>
      <c r="F322" s="34">
        <f t="shared" si="27"/>
        <v>0</v>
      </c>
      <c r="G322" s="56">
        <v>0</v>
      </c>
      <c r="H322" s="206"/>
      <c r="I322" s="40" t="s">
        <v>157</v>
      </c>
      <c r="J322" s="64">
        <f>COUNTIF($J$325:$J$339,"частично")</f>
        <v>0</v>
      </c>
      <c r="K322" s="203"/>
      <c r="L322" s="200"/>
      <c r="M322" s="203"/>
    </row>
    <row r="323" spans="1:14" ht="18" customHeight="1" x14ac:dyDescent="0.25">
      <c r="A323" s="120"/>
      <c r="B323" s="182"/>
      <c r="C323" s="16" t="s">
        <v>158</v>
      </c>
      <c r="D323" s="34">
        <f t="shared" si="27"/>
        <v>0</v>
      </c>
      <c r="E323" s="34">
        <f t="shared" si="27"/>
        <v>0</v>
      </c>
      <c r="F323" s="34">
        <f t="shared" si="27"/>
        <v>0</v>
      </c>
      <c r="G323" s="56">
        <v>0</v>
      </c>
      <c r="H323" s="206"/>
      <c r="I323" s="40" t="s">
        <v>159</v>
      </c>
      <c r="J323" s="64">
        <f>COUNTIF($J$325:$J$339,"нет")</f>
        <v>3</v>
      </c>
      <c r="K323" s="203"/>
      <c r="L323" s="200"/>
      <c r="M323" s="203"/>
    </row>
    <row r="324" spans="1:14" ht="18" customHeight="1" x14ac:dyDescent="0.25">
      <c r="A324" s="121"/>
      <c r="B324" s="183"/>
      <c r="C324" s="16" t="s">
        <v>160</v>
      </c>
      <c r="D324" s="34">
        <f t="shared" si="27"/>
        <v>0</v>
      </c>
      <c r="E324" s="34">
        <f t="shared" si="27"/>
        <v>0</v>
      </c>
      <c r="F324" s="34">
        <f t="shared" si="27"/>
        <v>0</v>
      </c>
      <c r="G324" s="56">
        <v>0</v>
      </c>
      <c r="H324" s="207"/>
      <c r="I324" s="40" t="s">
        <v>161</v>
      </c>
      <c r="J324" s="13">
        <f>(J321+0.5*J322)/J320</f>
        <v>0</v>
      </c>
      <c r="K324" s="204"/>
      <c r="L324" s="201"/>
      <c r="M324" s="204"/>
    </row>
    <row r="325" spans="1:14" ht="19.5" customHeight="1" x14ac:dyDescent="0.25">
      <c r="A325" s="98" t="s">
        <v>110</v>
      </c>
      <c r="B325" s="132" t="s">
        <v>111</v>
      </c>
      <c r="C325" s="26" t="s">
        <v>153</v>
      </c>
      <c r="D325" s="31">
        <f>SUM(D326:D329)</f>
        <v>557.80211999999995</v>
      </c>
      <c r="E325" s="31">
        <f>SUM(E326:E329)</f>
        <v>59.9</v>
      </c>
      <c r="F325" s="31">
        <f>SUM(F326:F329)</f>
        <v>59.9</v>
      </c>
      <c r="G325" s="53">
        <f>F325/D325</f>
        <v>0.10738575177878493</v>
      </c>
      <c r="H325" s="168" t="s">
        <v>229</v>
      </c>
      <c r="I325" s="168" t="s">
        <v>315</v>
      </c>
      <c r="J325" s="227" t="s">
        <v>286</v>
      </c>
      <c r="K325" s="112" t="s">
        <v>3</v>
      </c>
      <c r="L325" s="162" t="s">
        <v>292</v>
      </c>
      <c r="M325" s="112">
        <v>809</v>
      </c>
      <c r="N325" s="86">
        <v>3140129990</v>
      </c>
    </row>
    <row r="326" spans="1:14" ht="21.75" customHeight="1" x14ac:dyDescent="0.25">
      <c r="A326" s="115"/>
      <c r="B326" s="133"/>
      <c r="C326" s="2" t="s">
        <v>154</v>
      </c>
      <c r="D326" s="67">
        <v>557.80211999999995</v>
      </c>
      <c r="E326" s="96">
        <v>59.9</v>
      </c>
      <c r="F326" s="96">
        <v>59.9</v>
      </c>
      <c r="G326" s="7">
        <f>F326/D326</f>
        <v>0.10738575177878493</v>
      </c>
      <c r="H326" s="169"/>
      <c r="I326" s="169"/>
      <c r="J326" s="228"/>
      <c r="K326" s="157"/>
      <c r="L326" s="279"/>
      <c r="M326" s="157"/>
    </row>
    <row r="327" spans="1:14" ht="19.5" customHeight="1" x14ac:dyDescent="0.25">
      <c r="A327" s="115"/>
      <c r="B327" s="133"/>
      <c r="C327" s="2" t="s">
        <v>156</v>
      </c>
      <c r="D327" s="67">
        <v>0</v>
      </c>
      <c r="E327" s="67">
        <v>0</v>
      </c>
      <c r="F327" s="29">
        <v>0</v>
      </c>
      <c r="G327" s="7">
        <v>0</v>
      </c>
      <c r="H327" s="169"/>
      <c r="I327" s="169"/>
      <c r="J327" s="228"/>
      <c r="K327" s="157"/>
      <c r="L327" s="279"/>
      <c r="M327" s="157"/>
    </row>
    <row r="328" spans="1:14" ht="19.5" customHeight="1" x14ac:dyDescent="0.25">
      <c r="A328" s="115"/>
      <c r="B328" s="133"/>
      <c r="C328" s="2" t="s">
        <v>158</v>
      </c>
      <c r="D328" s="67">
        <v>0</v>
      </c>
      <c r="E328" s="67">
        <v>0</v>
      </c>
      <c r="F328" s="29">
        <v>0</v>
      </c>
      <c r="G328" s="7">
        <v>0</v>
      </c>
      <c r="H328" s="169"/>
      <c r="I328" s="169"/>
      <c r="J328" s="228"/>
      <c r="K328" s="157"/>
      <c r="L328" s="279"/>
      <c r="M328" s="157"/>
    </row>
    <row r="329" spans="1:14" ht="23.25" customHeight="1" x14ac:dyDescent="0.25">
      <c r="A329" s="99"/>
      <c r="B329" s="134"/>
      <c r="C329" s="2" t="s">
        <v>160</v>
      </c>
      <c r="D329" s="67">
        <v>0</v>
      </c>
      <c r="E329" s="67">
        <v>0</v>
      </c>
      <c r="F329" s="29">
        <v>0</v>
      </c>
      <c r="G329" s="7">
        <v>0</v>
      </c>
      <c r="H329" s="170"/>
      <c r="I329" s="170"/>
      <c r="J329" s="229"/>
      <c r="K329" s="113"/>
      <c r="L329" s="280"/>
      <c r="M329" s="113"/>
    </row>
    <row r="330" spans="1:14" ht="18.75" customHeight="1" x14ac:dyDescent="0.25">
      <c r="A330" s="98" t="s">
        <v>112</v>
      </c>
      <c r="B330" s="132" t="s">
        <v>113</v>
      </c>
      <c r="C330" s="26" t="s">
        <v>153</v>
      </c>
      <c r="D330" s="68">
        <f>SUM(D331:D334)</f>
        <v>2014.2</v>
      </c>
      <c r="E330" s="68">
        <f>SUM(E331:E334)</f>
        <v>0</v>
      </c>
      <c r="F330" s="31">
        <f>SUM(F331:F334)</f>
        <v>0</v>
      </c>
      <c r="G330" s="53">
        <f>F330/D330</f>
        <v>0</v>
      </c>
      <c r="H330" s="172" t="s">
        <v>189</v>
      </c>
      <c r="I330" s="112" t="s">
        <v>208</v>
      </c>
      <c r="J330" s="281" t="s">
        <v>286</v>
      </c>
      <c r="K330" s="112" t="s">
        <v>3</v>
      </c>
      <c r="L330" s="162" t="s">
        <v>314</v>
      </c>
      <c r="M330" s="112">
        <v>809</v>
      </c>
      <c r="N330" s="86">
        <v>3140129990</v>
      </c>
    </row>
    <row r="331" spans="1:14" ht="18.75" customHeight="1" x14ac:dyDescent="0.25">
      <c r="A331" s="115"/>
      <c r="B331" s="133"/>
      <c r="C331" s="2" t="s">
        <v>154</v>
      </c>
      <c r="D331" s="67">
        <v>2014.2</v>
      </c>
      <c r="E331" s="67">
        <v>0</v>
      </c>
      <c r="F331" s="29">
        <v>0</v>
      </c>
      <c r="G331" s="7">
        <f>F331/D331</f>
        <v>0</v>
      </c>
      <c r="H331" s="173"/>
      <c r="I331" s="157"/>
      <c r="J331" s="282"/>
      <c r="K331" s="157"/>
      <c r="L331" s="279"/>
      <c r="M331" s="157"/>
    </row>
    <row r="332" spans="1:14" ht="18.75" customHeight="1" x14ac:dyDescent="0.25">
      <c r="A332" s="115"/>
      <c r="B332" s="133"/>
      <c r="C332" s="2" t="s">
        <v>156</v>
      </c>
      <c r="D332" s="67">
        <v>0</v>
      </c>
      <c r="E332" s="67">
        <v>0</v>
      </c>
      <c r="F332" s="29">
        <v>0</v>
      </c>
      <c r="G332" s="7">
        <v>0</v>
      </c>
      <c r="H332" s="173"/>
      <c r="I332" s="157"/>
      <c r="J332" s="282"/>
      <c r="K332" s="157"/>
      <c r="L332" s="279"/>
      <c r="M332" s="157"/>
    </row>
    <row r="333" spans="1:14" ht="18.75" customHeight="1" x14ac:dyDescent="0.25">
      <c r="A333" s="115"/>
      <c r="B333" s="133"/>
      <c r="C333" s="2" t="s">
        <v>158</v>
      </c>
      <c r="D333" s="67">
        <v>0</v>
      </c>
      <c r="E333" s="67">
        <v>0</v>
      </c>
      <c r="F333" s="29">
        <v>0</v>
      </c>
      <c r="G333" s="7">
        <v>0</v>
      </c>
      <c r="H333" s="173"/>
      <c r="I333" s="157"/>
      <c r="J333" s="282"/>
      <c r="K333" s="157"/>
      <c r="L333" s="279"/>
      <c r="M333" s="157"/>
    </row>
    <row r="334" spans="1:14" ht="18.75" customHeight="1" x14ac:dyDescent="0.25">
      <c r="A334" s="99"/>
      <c r="B334" s="134"/>
      <c r="C334" s="2" t="s">
        <v>160</v>
      </c>
      <c r="D334" s="67">
        <v>0</v>
      </c>
      <c r="E334" s="67">
        <v>0</v>
      </c>
      <c r="F334" s="29">
        <v>0</v>
      </c>
      <c r="G334" s="7">
        <v>0</v>
      </c>
      <c r="H334" s="174"/>
      <c r="I334" s="113"/>
      <c r="J334" s="283"/>
      <c r="K334" s="113"/>
      <c r="L334" s="280"/>
      <c r="M334" s="113"/>
    </row>
    <row r="335" spans="1:14" ht="18.75" customHeight="1" x14ac:dyDescent="0.25">
      <c r="A335" s="98" t="s">
        <v>114</v>
      </c>
      <c r="B335" s="194" t="s">
        <v>230</v>
      </c>
      <c r="C335" s="26" t="s">
        <v>153</v>
      </c>
      <c r="D335" s="68">
        <f>SUM(D336:D339)</f>
        <v>10000</v>
      </c>
      <c r="E335" s="68">
        <f>SUM(E336:E339)</f>
        <v>0</v>
      </c>
      <c r="F335" s="31">
        <f>SUM(F336:F339)</f>
        <v>0</v>
      </c>
      <c r="G335" s="53">
        <f>F335/D335</f>
        <v>0</v>
      </c>
      <c r="H335" s="172" t="s">
        <v>278</v>
      </c>
      <c r="I335" s="139" t="s">
        <v>208</v>
      </c>
      <c r="J335" s="178" t="s">
        <v>286</v>
      </c>
      <c r="K335" s="178" t="s">
        <v>231</v>
      </c>
      <c r="L335" s="151" t="s">
        <v>323</v>
      </c>
      <c r="M335" s="112">
        <v>809</v>
      </c>
      <c r="N335" s="86">
        <v>3140162060</v>
      </c>
    </row>
    <row r="336" spans="1:14" ht="18.75" customHeight="1" x14ac:dyDescent="0.25">
      <c r="A336" s="115"/>
      <c r="B336" s="195"/>
      <c r="C336" s="2" t="s">
        <v>154</v>
      </c>
      <c r="D336" s="69">
        <v>10000</v>
      </c>
      <c r="E336" s="93">
        <v>0</v>
      </c>
      <c r="F336" s="94">
        <v>0</v>
      </c>
      <c r="G336" s="7">
        <f>F336/D336</f>
        <v>0</v>
      </c>
      <c r="H336" s="173"/>
      <c r="I336" s="140"/>
      <c r="J336" s="179"/>
      <c r="K336" s="179"/>
      <c r="L336" s="151"/>
      <c r="M336" s="157"/>
    </row>
    <row r="337" spans="1:14" ht="18.75" customHeight="1" x14ac:dyDescent="0.25">
      <c r="A337" s="115"/>
      <c r="B337" s="195"/>
      <c r="C337" s="2" t="s">
        <v>156</v>
      </c>
      <c r="D337" s="29">
        <v>0</v>
      </c>
      <c r="E337" s="29">
        <v>0</v>
      </c>
      <c r="F337" s="29">
        <v>0</v>
      </c>
      <c r="G337" s="7">
        <v>0</v>
      </c>
      <c r="H337" s="173"/>
      <c r="I337" s="140"/>
      <c r="J337" s="179"/>
      <c r="K337" s="179"/>
      <c r="L337" s="151"/>
      <c r="M337" s="157"/>
    </row>
    <row r="338" spans="1:14" ht="18.75" customHeight="1" x14ac:dyDescent="0.25">
      <c r="A338" s="115"/>
      <c r="B338" s="195"/>
      <c r="C338" s="2" t="s">
        <v>158</v>
      </c>
      <c r="D338" s="29">
        <v>0</v>
      </c>
      <c r="E338" s="29">
        <v>0</v>
      </c>
      <c r="F338" s="29">
        <v>0</v>
      </c>
      <c r="G338" s="7">
        <v>0</v>
      </c>
      <c r="H338" s="173"/>
      <c r="I338" s="140"/>
      <c r="J338" s="179"/>
      <c r="K338" s="179"/>
      <c r="L338" s="151"/>
      <c r="M338" s="157"/>
    </row>
    <row r="339" spans="1:14" ht="18.75" customHeight="1" x14ac:dyDescent="0.25">
      <c r="A339" s="99"/>
      <c r="B339" s="196"/>
      <c r="C339" s="2" t="s">
        <v>160</v>
      </c>
      <c r="D339" s="29">
        <v>0</v>
      </c>
      <c r="E339" s="29">
        <v>0</v>
      </c>
      <c r="F339" s="29">
        <v>0</v>
      </c>
      <c r="G339" s="7">
        <v>0</v>
      </c>
      <c r="H339" s="174"/>
      <c r="I339" s="141"/>
      <c r="J339" s="180"/>
      <c r="K339" s="180"/>
      <c r="L339" s="151"/>
      <c r="M339" s="113"/>
    </row>
    <row r="340" spans="1:14" ht="15" customHeight="1" x14ac:dyDescent="0.25">
      <c r="A340" s="116" t="s">
        <v>115</v>
      </c>
      <c r="B340" s="232" t="s">
        <v>116</v>
      </c>
      <c r="C340" s="91" t="s">
        <v>153</v>
      </c>
      <c r="D340" s="36">
        <f>SUM(D341:D344)</f>
        <v>2900</v>
      </c>
      <c r="E340" s="36">
        <f>SUM(E341:E344)</f>
        <v>0</v>
      </c>
      <c r="F340" s="36">
        <f>SUM(F341:F344)</f>
        <v>0</v>
      </c>
      <c r="G340" s="59">
        <f>F340/D340</f>
        <v>0</v>
      </c>
      <c r="H340" s="213" t="s">
        <v>205</v>
      </c>
      <c r="I340" s="42" t="s">
        <v>218</v>
      </c>
      <c r="J340" s="92">
        <f>SUM(J341:J343)</f>
        <v>1</v>
      </c>
      <c r="K340" s="208" t="s">
        <v>3</v>
      </c>
      <c r="L340" s="301"/>
      <c r="M340" s="304">
        <v>809</v>
      </c>
      <c r="N340" s="86" t="s">
        <v>236</v>
      </c>
    </row>
    <row r="341" spans="1:14" x14ac:dyDescent="0.25">
      <c r="A341" s="117"/>
      <c r="B341" s="233"/>
      <c r="C341" s="91" t="s">
        <v>154</v>
      </c>
      <c r="D341" s="36">
        <f>D346</f>
        <v>2900</v>
      </c>
      <c r="E341" s="36">
        <f>E346</f>
        <v>0</v>
      </c>
      <c r="F341" s="36">
        <f>F346</f>
        <v>0</v>
      </c>
      <c r="G341" s="59">
        <f>F341/D341</f>
        <v>0</v>
      </c>
      <c r="H341" s="214"/>
      <c r="I341" s="42" t="s">
        <v>155</v>
      </c>
      <c r="J341" s="92">
        <f>COUNTIF($J$345,"да")</f>
        <v>0</v>
      </c>
      <c r="K341" s="209"/>
      <c r="L341" s="302"/>
      <c r="M341" s="305"/>
    </row>
    <row r="342" spans="1:14" x14ac:dyDescent="0.25">
      <c r="A342" s="117"/>
      <c r="B342" s="233"/>
      <c r="C342" s="91" t="s">
        <v>156</v>
      </c>
      <c r="D342" s="36">
        <f t="shared" ref="D342:F344" si="28">D347</f>
        <v>0</v>
      </c>
      <c r="E342" s="36">
        <f t="shared" si="28"/>
        <v>0</v>
      </c>
      <c r="F342" s="36">
        <f t="shared" si="28"/>
        <v>0</v>
      </c>
      <c r="G342" s="59">
        <v>0</v>
      </c>
      <c r="H342" s="214"/>
      <c r="I342" s="42" t="s">
        <v>157</v>
      </c>
      <c r="J342" s="95">
        <f>COUNTIF($J$345,"частично")</f>
        <v>1</v>
      </c>
      <c r="K342" s="209"/>
      <c r="L342" s="302"/>
      <c r="M342" s="305"/>
    </row>
    <row r="343" spans="1:14" x14ac:dyDescent="0.25">
      <c r="A343" s="117"/>
      <c r="B343" s="233"/>
      <c r="C343" s="91" t="s">
        <v>158</v>
      </c>
      <c r="D343" s="36">
        <f t="shared" si="28"/>
        <v>0</v>
      </c>
      <c r="E343" s="36">
        <f t="shared" si="28"/>
        <v>0</v>
      </c>
      <c r="F343" s="36">
        <f t="shared" si="28"/>
        <v>0</v>
      </c>
      <c r="G343" s="59">
        <v>0</v>
      </c>
      <c r="H343" s="214"/>
      <c r="I343" s="42" t="s">
        <v>159</v>
      </c>
      <c r="J343" s="95">
        <f>COUNTIF($J$345,"нет")</f>
        <v>0</v>
      </c>
      <c r="K343" s="209"/>
      <c r="L343" s="302"/>
      <c r="M343" s="305"/>
    </row>
    <row r="344" spans="1:14" ht="48.75" customHeight="1" x14ac:dyDescent="0.25">
      <c r="A344" s="118"/>
      <c r="B344" s="234"/>
      <c r="C344" s="91" t="s">
        <v>160</v>
      </c>
      <c r="D344" s="36">
        <f t="shared" si="28"/>
        <v>0</v>
      </c>
      <c r="E344" s="36">
        <f t="shared" si="28"/>
        <v>0</v>
      </c>
      <c r="F344" s="36">
        <f t="shared" si="28"/>
        <v>0</v>
      </c>
      <c r="G344" s="59">
        <v>0</v>
      </c>
      <c r="H344" s="215"/>
      <c r="I344" s="42" t="s">
        <v>161</v>
      </c>
      <c r="J344" s="17">
        <f>(J341+0.5*J342)/J340</f>
        <v>0.5</v>
      </c>
      <c r="K344" s="210"/>
      <c r="L344" s="303"/>
      <c r="M344" s="306"/>
    </row>
    <row r="345" spans="1:14" s="76" customFormat="1" x14ac:dyDescent="0.25">
      <c r="A345" s="98" t="s">
        <v>279</v>
      </c>
      <c r="B345" s="194" t="s">
        <v>280</v>
      </c>
      <c r="C345" s="26" t="s">
        <v>153</v>
      </c>
      <c r="D345" s="68">
        <f>SUM(D346:D349)</f>
        <v>2900</v>
      </c>
      <c r="E345" s="68">
        <f>SUM(E346:E349)</f>
        <v>0</v>
      </c>
      <c r="F345" s="31">
        <f>SUM(F346:F349)</f>
        <v>0</v>
      </c>
      <c r="G345" s="53">
        <f>F345/D345</f>
        <v>0</v>
      </c>
      <c r="H345" s="172" t="s">
        <v>281</v>
      </c>
      <c r="I345" s="136" t="s">
        <v>316</v>
      </c>
      <c r="J345" s="178" t="s">
        <v>289</v>
      </c>
      <c r="K345" s="178" t="s">
        <v>3</v>
      </c>
      <c r="L345" s="151" t="s">
        <v>317</v>
      </c>
      <c r="M345" s="112">
        <v>809</v>
      </c>
      <c r="N345" s="86"/>
    </row>
    <row r="346" spans="1:14" s="76" customFormat="1" x14ac:dyDescent="0.25">
      <c r="A346" s="115"/>
      <c r="B346" s="195"/>
      <c r="C346" s="88" t="s">
        <v>154</v>
      </c>
      <c r="D346" s="69">
        <v>2900</v>
      </c>
      <c r="E346" s="93">
        <v>0</v>
      </c>
      <c r="F346" s="94">
        <v>0</v>
      </c>
      <c r="G346" s="7">
        <f>F346/D346</f>
        <v>0</v>
      </c>
      <c r="H346" s="173"/>
      <c r="I346" s="137"/>
      <c r="J346" s="179"/>
      <c r="K346" s="179"/>
      <c r="L346" s="151"/>
      <c r="M346" s="157"/>
      <c r="N346" s="86"/>
    </row>
    <row r="347" spans="1:14" s="76" customFormat="1" x14ac:dyDescent="0.25">
      <c r="A347" s="115"/>
      <c r="B347" s="195"/>
      <c r="C347" s="88" t="s">
        <v>156</v>
      </c>
      <c r="D347" s="29">
        <v>0</v>
      </c>
      <c r="E347" s="29">
        <v>0</v>
      </c>
      <c r="F347" s="29">
        <v>0</v>
      </c>
      <c r="G347" s="7">
        <v>0</v>
      </c>
      <c r="H347" s="173"/>
      <c r="I347" s="137"/>
      <c r="J347" s="179"/>
      <c r="K347" s="179"/>
      <c r="L347" s="151"/>
      <c r="M347" s="157"/>
      <c r="N347" s="86"/>
    </row>
    <row r="348" spans="1:14" s="76" customFormat="1" x14ac:dyDescent="0.25">
      <c r="A348" s="115"/>
      <c r="B348" s="195"/>
      <c r="C348" s="88" t="s">
        <v>158</v>
      </c>
      <c r="D348" s="29">
        <v>0</v>
      </c>
      <c r="E348" s="29">
        <v>0</v>
      </c>
      <c r="F348" s="29">
        <v>0</v>
      </c>
      <c r="G348" s="7">
        <v>0</v>
      </c>
      <c r="H348" s="173"/>
      <c r="I348" s="137"/>
      <c r="J348" s="179"/>
      <c r="K348" s="179"/>
      <c r="L348" s="151"/>
      <c r="M348" s="157"/>
      <c r="N348" s="86"/>
    </row>
    <row r="349" spans="1:14" s="76" customFormat="1" x14ac:dyDescent="0.25">
      <c r="A349" s="99"/>
      <c r="B349" s="196"/>
      <c r="C349" s="88" t="s">
        <v>160</v>
      </c>
      <c r="D349" s="29">
        <v>0</v>
      </c>
      <c r="E349" s="29">
        <v>0</v>
      </c>
      <c r="F349" s="29">
        <v>0</v>
      </c>
      <c r="G349" s="7">
        <v>0</v>
      </c>
      <c r="H349" s="174"/>
      <c r="I349" s="138"/>
      <c r="J349" s="180"/>
      <c r="K349" s="180"/>
      <c r="L349" s="151"/>
      <c r="M349" s="113"/>
      <c r="N349" s="86"/>
    </row>
    <row r="350" spans="1:14" ht="25.5" customHeight="1" x14ac:dyDescent="0.25">
      <c r="A350" s="100" t="s">
        <v>117</v>
      </c>
      <c r="B350" s="184" t="s">
        <v>118</v>
      </c>
      <c r="C350" s="25" t="s">
        <v>153</v>
      </c>
      <c r="D350" s="32">
        <f>SUM(D351:D354)</f>
        <v>300196.98889000004</v>
      </c>
      <c r="E350" s="32">
        <f>SUM(E351:E354)</f>
        <v>142300.82951000001</v>
      </c>
      <c r="F350" s="32">
        <f>SUM(F351:F354)</f>
        <v>127753.13151000001</v>
      </c>
      <c r="G350" s="54">
        <f>F350/D350</f>
        <v>0.42556433354770279</v>
      </c>
      <c r="H350" s="284"/>
      <c r="I350" s="39" t="s">
        <v>218</v>
      </c>
      <c r="J350" s="8">
        <f>SUM(J351:J353)</f>
        <v>8</v>
      </c>
      <c r="K350" s="161" t="s">
        <v>190</v>
      </c>
      <c r="L350" s="160"/>
      <c r="M350" s="258"/>
    </row>
    <row r="351" spans="1:14" ht="25.5" customHeight="1" x14ac:dyDescent="0.25">
      <c r="A351" s="101"/>
      <c r="B351" s="185"/>
      <c r="C351" s="10" t="s">
        <v>154</v>
      </c>
      <c r="D351" s="32">
        <f t="shared" ref="D351:F354" si="29">D356+D391+D401</f>
        <v>300196.98889000004</v>
      </c>
      <c r="E351" s="32">
        <f t="shared" si="29"/>
        <v>142300.82951000001</v>
      </c>
      <c r="F351" s="32">
        <f t="shared" si="29"/>
        <v>127753.13151000001</v>
      </c>
      <c r="G351" s="54">
        <f>F351/D351</f>
        <v>0.42556433354770279</v>
      </c>
      <c r="H351" s="285"/>
      <c r="I351" s="39" t="s">
        <v>155</v>
      </c>
      <c r="J351" s="8">
        <f>J356+J391+J401</f>
        <v>0</v>
      </c>
      <c r="K351" s="161"/>
      <c r="L351" s="160"/>
      <c r="M351" s="259"/>
    </row>
    <row r="352" spans="1:14" ht="25.5" customHeight="1" x14ac:dyDescent="0.25">
      <c r="A352" s="101"/>
      <c r="B352" s="185"/>
      <c r="C352" s="10" t="s">
        <v>156</v>
      </c>
      <c r="D352" s="32">
        <f t="shared" si="29"/>
        <v>0</v>
      </c>
      <c r="E352" s="32">
        <f t="shared" si="29"/>
        <v>0</v>
      </c>
      <c r="F352" s="32">
        <f t="shared" si="29"/>
        <v>0</v>
      </c>
      <c r="G352" s="54">
        <v>0</v>
      </c>
      <c r="H352" s="285"/>
      <c r="I352" s="39" t="s">
        <v>157</v>
      </c>
      <c r="J352" s="8">
        <f>J357+J392+J402</f>
        <v>7</v>
      </c>
      <c r="K352" s="161"/>
      <c r="L352" s="160"/>
      <c r="M352" s="259"/>
    </row>
    <row r="353" spans="1:14" ht="25.5" customHeight="1" x14ac:dyDescent="0.25">
      <c r="A353" s="101"/>
      <c r="B353" s="185"/>
      <c r="C353" s="10" t="s">
        <v>158</v>
      </c>
      <c r="D353" s="32">
        <f t="shared" si="29"/>
        <v>0</v>
      </c>
      <c r="E353" s="32">
        <f t="shared" si="29"/>
        <v>0</v>
      </c>
      <c r="F353" s="32">
        <f t="shared" si="29"/>
        <v>0</v>
      </c>
      <c r="G353" s="54">
        <v>0</v>
      </c>
      <c r="H353" s="285"/>
      <c r="I353" s="39" t="s">
        <v>159</v>
      </c>
      <c r="J353" s="8">
        <f>J358+J393+J403</f>
        <v>1</v>
      </c>
      <c r="K353" s="161"/>
      <c r="L353" s="160"/>
      <c r="M353" s="259"/>
    </row>
    <row r="354" spans="1:14" ht="25.5" customHeight="1" x14ac:dyDescent="0.25">
      <c r="A354" s="102"/>
      <c r="B354" s="186"/>
      <c r="C354" s="10" t="s">
        <v>160</v>
      </c>
      <c r="D354" s="32">
        <f t="shared" si="29"/>
        <v>0</v>
      </c>
      <c r="E354" s="32">
        <f t="shared" si="29"/>
        <v>0</v>
      </c>
      <c r="F354" s="32">
        <f t="shared" si="29"/>
        <v>0</v>
      </c>
      <c r="G354" s="54">
        <v>0</v>
      </c>
      <c r="H354" s="286"/>
      <c r="I354" s="39" t="s">
        <v>161</v>
      </c>
      <c r="J354" s="9">
        <f>(J351+0.5*J352)/J350</f>
        <v>0.4375</v>
      </c>
      <c r="K354" s="161"/>
      <c r="L354" s="160"/>
      <c r="M354" s="260"/>
    </row>
    <row r="355" spans="1:14" ht="37.5" customHeight="1" x14ac:dyDescent="0.25">
      <c r="A355" s="119" t="s">
        <v>119</v>
      </c>
      <c r="B355" s="181" t="s">
        <v>120</v>
      </c>
      <c r="C355" s="22" t="s">
        <v>153</v>
      </c>
      <c r="D355" s="34">
        <f>SUM(D356:D359)</f>
        <v>202045.90479999999</v>
      </c>
      <c r="E355" s="34">
        <f>SUM(E356:E359)</f>
        <v>96848.436260000002</v>
      </c>
      <c r="F355" s="34">
        <f>SUM(F356:F359)</f>
        <v>82300.738260000013</v>
      </c>
      <c r="G355" s="56">
        <f>F355/D355</f>
        <v>0.40733682942728971</v>
      </c>
      <c r="H355" s="287"/>
      <c r="I355" s="40" t="s">
        <v>218</v>
      </c>
      <c r="J355" s="21">
        <f>SUM(J356:J358)</f>
        <v>6</v>
      </c>
      <c r="K355" s="202" t="s">
        <v>3</v>
      </c>
      <c r="L355" s="199"/>
      <c r="M355" s="202"/>
    </row>
    <row r="356" spans="1:14" ht="37.5" customHeight="1" x14ac:dyDescent="0.25">
      <c r="A356" s="120"/>
      <c r="B356" s="182"/>
      <c r="C356" s="22" t="s">
        <v>154</v>
      </c>
      <c r="D356" s="34">
        <f>D361+D366+D371+D376+D381+D386</f>
        <v>202045.90479999999</v>
      </c>
      <c r="E356" s="34">
        <f>E361+E366+E371+E376+E381+E386</f>
        <v>96848.436260000002</v>
      </c>
      <c r="F356" s="34">
        <f>F361+F366+F371+F376+F381+F386</f>
        <v>82300.738260000013</v>
      </c>
      <c r="G356" s="56">
        <f>F356/D356</f>
        <v>0.40733682942728971</v>
      </c>
      <c r="H356" s="288"/>
      <c r="I356" s="40" t="s">
        <v>155</v>
      </c>
      <c r="J356" s="21">
        <f>COUNTIF($J$360:$J$389,"да")</f>
        <v>0</v>
      </c>
      <c r="K356" s="203"/>
      <c r="L356" s="200"/>
      <c r="M356" s="203"/>
    </row>
    <row r="357" spans="1:14" ht="37.5" customHeight="1" x14ac:dyDescent="0.25">
      <c r="A357" s="120"/>
      <c r="B357" s="182"/>
      <c r="C357" s="22" t="s">
        <v>156</v>
      </c>
      <c r="D357" s="34">
        <f t="shared" ref="D357:F359" si="30">D362+D367+D372+D377+D382+D387</f>
        <v>0</v>
      </c>
      <c r="E357" s="34">
        <f t="shared" si="30"/>
        <v>0</v>
      </c>
      <c r="F357" s="34">
        <f t="shared" si="30"/>
        <v>0</v>
      </c>
      <c r="G357" s="56">
        <v>0</v>
      </c>
      <c r="H357" s="288"/>
      <c r="I357" s="40" t="s">
        <v>157</v>
      </c>
      <c r="J357" s="64">
        <f>COUNTIF($J$360:$J$389,"частично")</f>
        <v>5</v>
      </c>
      <c r="K357" s="203"/>
      <c r="L357" s="200"/>
      <c r="M357" s="203"/>
    </row>
    <row r="358" spans="1:14" ht="37.5" customHeight="1" x14ac:dyDescent="0.25">
      <c r="A358" s="120"/>
      <c r="B358" s="182"/>
      <c r="C358" s="22" t="s">
        <v>158</v>
      </c>
      <c r="D358" s="34">
        <f t="shared" si="30"/>
        <v>0</v>
      </c>
      <c r="E358" s="34">
        <f t="shared" si="30"/>
        <v>0</v>
      </c>
      <c r="F358" s="34">
        <f t="shared" si="30"/>
        <v>0</v>
      </c>
      <c r="G358" s="56">
        <v>0</v>
      </c>
      <c r="H358" s="288"/>
      <c r="I358" s="40" t="s">
        <v>159</v>
      </c>
      <c r="J358" s="64">
        <f>COUNTIF($J$360:$J$389,"нет")</f>
        <v>1</v>
      </c>
      <c r="K358" s="203"/>
      <c r="L358" s="200"/>
      <c r="M358" s="203"/>
    </row>
    <row r="359" spans="1:14" ht="37.5" customHeight="1" x14ac:dyDescent="0.25">
      <c r="A359" s="121"/>
      <c r="B359" s="183"/>
      <c r="C359" s="22" t="s">
        <v>160</v>
      </c>
      <c r="D359" s="34">
        <f t="shared" si="30"/>
        <v>0</v>
      </c>
      <c r="E359" s="34">
        <f t="shared" si="30"/>
        <v>0</v>
      </c>
      <c r="F359" s="34">
        <f t="shared" si="30"/>
        <v>0</v>
      </c>
      <c r="G359" s="56">
        <v>0</v>
      </c>
      <c r="H359" s="289"/>
      <c r="I359" s="40" t="s">
        <v>161</v>
      </c>
      <c r="J359" s="13">
        <f>(J356+0.5*J357)/J355</f>
        <v>0.41666666666666669</v>
      </c>
      <c r="K359" s="204"/>
      <c r="L359" s="201"/>
      <c r="M359" s="204"/>
    </row>
    <row r="360" spans="1:14" ht="24.75" customHeight="1" x14ac:dyDescent="0.25">
      <c r="A360" s="98" t="s">
        <v>121</v>
      </c>
      <c r="B360" s="132" t="s">
        <v>122</v>
      </c>
      <c r="C360" s="26" t="s">
        <v>153</v>
      </c>
      <c r="D360" s="31">
        <f>SUM(D361:D364)</f>
        <v>160406.59479999999</v>
      </c>
      <c r="E360" s="31">
        <f>SUM(E361:E364)</f>
        <v>72406.716530000005</v>
      </c>
      <c r="F360" s="31">
        <f>SUM(F361:F364)</f>
        <v>72406.716530000005</v>
      </c>
      <c r="G360" s="53">
        <f>F360/D360</f>
        <v>0.45139488572947384</v>
      </c>
      <c r="H360" s="168" t="s">
        <v>191</v>
      </c>
      <c r="I360" s="136" t="s">
        <v>298</v>
      </c>
      <c r="J360" s="281" t="s">
        <v>289</v>
      </c>
      <c r="K360" s="112" t="s">
        <v>3</v>
      </c>
      <c r="L360" s="135" t="s">
        <v>310</v>
      </c>
      <c r="M360" s="112">
        <v>809</v>
      </c>
      <c r="N360" s="86">
        <v>3150100010</v>
      </c>
    </row>
    <row r="361" spans="1:14" ht="24.75" customHeight="1" x14ac:dyDescent="0.25">
      <c r="A361" s="115"/>
      <c r="B361" s="133"/>
      <c r="C361" s="2" t="s">
        <v>154</v>
      </c>
      <c r="D361" s="69">
        <v>160406.59479999999</v>
      </c>
      <c r="E361" s="29">
        <v>72406.716530000005</v>
      </c>
      <c r="F361" s="29">
        <v>72406.716530000005</v>
      </c>
      <c r="G361" s="7">
        <f>F361/D361</f>
        <v>0.45139488572947384</v>
      </c>
      <c r="H361" s="169"/>
      <c r="I361" s="137"/>
      <c r="J361" s="282"/>
      <c r="K361" s="157"/>
      <c r="L361" s="135"/>
      <c r="M361" s="157"/>
      <c r="N361" s="86">
        <v>3150100030</v>
      </c>
    </row>
    <row r="362" spans="1:14" ht="24.75" customHeight="1" x14ac:dyDescent="0.25">
      <c r="A362" s="115"/>
      <c r="B362" s="133"/>
      <c r="C362" s="2" t="s">
        <v>156</v>
      </c>
      <c r="D362" s="29">
        <v>0</v>
      </c>
      <c r="E362" s="29">
        <v>0</v>
      </c>
      <c r="F362" s="29">
        <v>0</v>
      </c>
      <c r="G362" s="7">
        <v>0</v>
      </c>
      <c r="H362" s="169"/>
      <c r="I362" s="137"/>
      <c r="J362" s="282"/>
      <c r="K362" s="157"/>
      <c r="L362" s="135"/>
      <c r="M362" s="157"/>
      <c r="N362" s="86">
        <v>3150113060</v>
      </c>
    </row>
    <row r="363" spans="1:14" ht="24.75" customHeight="1" x14ac:dyDescent="0.25">
      <c r="A363" s="115"/>
      <c r="B363" s="133"/>
      <c r="C363" s="2" t="s">
        <v>158</v>
      </c>
      <c r="D363" s="29">
        <v>0</v>
      </c>
      <c r="E363" s="29">
        <v>0</v>
      </c>
      <c r="F363" s="29">
        <v>0</v>
      </c>
      <c r="G363" s="7">
        <v>0</v>
      </c>
      <c r="H363" s="169"/>
      <c r="I363" s="137"/>
      <c r="J363" s="282"/>
      <c r="K363" s="157"/>
      <c r="L363" s="135"/>
      <c r="M363" s="157"/>
      <c r="N363" s="86">
        <v>3150120080</v>
      </c>
    </row>
    <row r="364" spans="1:14" ht="24.75" customHeight="1" x14ac:dyDescent="0.25">
      <c r="A364" s="99"/>
      <c r="B364" s="134"/>
      <c r="C364" s="2" t="s">
        <v>160</v>
      </c>
      <c r="D364" s="29">
        <v>0</v>
      </c>
      <c r="E364" s="29">
        <v>0</v>
      </c>
      <c r="F364" s="29">
        <v>0</v>
      </c>
      <c r="G364" s="7">
        <v>0</v>
      </c>
      <c r="H364" s="170"/>
      <c r="I364" s="138"/>
      <c r="J364" s="283"/>
      <c r="K364" s="113"/>
      <c r="L364" s="135"/>
      <c r="M364" s="113"/>
    </row>
    <row r="365" spans="1:14" ht="18.75" customHeight="1" x14ac:dyDescent="0.25">
      <c r="A365" s="98" t="s">
        <v>123</v>
      </c>
      <c r="B365" s="132" t="s">
        <v>124</v>
      </c>
      <c r="C365" s="26" t="s">
        <v>153</v>
      </c>
      <c r="D365" s="31">
        <f>SUM(D366:D369)</f>
        <v>22819.598000000002</v>
      </c>
      <c r="E365" s="31">
        <f>SUM(E366:E369)</f>
        <v>22819.598000000002</v>
      </c>
      <c r="F365" s="31">
        <f>SUM(F366:F369)</f>
        <v>8421.1</v>
      </c>
      <c r="G365" s="53">
        <f>F365/D365</f>
        <v>0.36902928789543094</v>
      </c>
      <c r="H365" s="168" t="s">
        <v>232</v>
      </c>
      <c r="I365" s="168" t="s">
        <v>291</v>
      </c>
      <c r="J365" s="227" t="s">
        <v>289</v>
      </c>
      <c r="K365" s="112" t="s">
        <v>233</v>
      </c>
      <c r="L365" s="135" t="s">
        <v>292</v>
      </c>
      <c r="M365" s="112">
        <v>809</v>
      </c>
      <c r="N365" s="86">
        <v>3150160470</v>
      </c>
    </row>
    <row r="366" spans="1:14" ht="18.75" customHeight="1" x14ac:dyDescent="0.25">
      <c r="A366" s="115"/>
      <c r="B366" s="133"/>
      <c r="C366" s="2" t="s">
        <v>154</v>
      </c>
      <c r="D366" s="67">
        <v>22819.598000000002</v>
      </c>
      <c r="E366" s="29">
        <v>22819.598000000002</v>
      </c>
      <c r="F366" s="67">
        <v>8421.1</v>
      </c>
      <c r="G366" s="53">
        <f>F366/D366</f>
        <v>0.36902928789543094</v>
      </c>
      <c r="H366" s="169"/>
      <c r="I366" s="169"/>
      <c r="J366" s="228"/>
      <c r="K366" s="157"/>
      <c r="L366" s="135"/>
      <c r="M366" s="157"/>
    </row>
    <row r="367" spans="1:14" ht="18.75" customHeight="1" x14ac:dyDescent="0.25">
      <c r="A367" s="115"/>
      <c r="B367" s="133"/>
      <c r="C367" s="2" t="s">
        <v>156</v>
      </c>
      <c r="D367" s="29">
        <v>0</v>
      </c>
      <c r="E367" s="29">
        <v>0</v>
      </c>
      <c r="F367" s="29">
        <v>0</v>
      </c>
      <c r="G367" s="53">
        <v>0</v>
      </c>
      <c r="H367" s="169"/>
      <c r="I367" s="169"/>
      <c r="J367" s="228"/>
      <c r="K367" s="157"/>
      <c r="L367" s="135"/>
      <c r="M367" s="157"/>
    </row>
    <row r="368" spans="1:14" ht="18.75" customHeight="1" x14ac:dyDescent="0.25">
      <c r="A368" s="115"/>
      <c r="B368" s="133"/>
      <c r="C368" s="2" t="s">
        <v>158</v>
      </c>
      <c r="D368" s="29">
        <v>0</v>
      </c>
      <c r="E368" s="29">
        <v>0</v>
      </c>
      <c r="F368" s="29">
        <v>0</v>
      </c>
      <c r="G368" s="53">
        <v>0</v>
      </c>
      <c r="H368" s="169"/>
      <c r="I368" s="169"/>
      <c r="J368" s="228"/>
      <c r="K368" s="157"/>
      <c r="L368" s="135"/>
      <c r="M368" s="157"/>
    </row>
    <row r="369" spans="1:14" ht="18.75" customHeight="1" x14ac:dyDescent="0.25">
      <c r="A369" s="99"/>
      <c r="B369" s="134"/>
      <c r="C369" s="2" t="s">
        <v>160</v>
      </c>
      <c r="D369" s="29">
        <v>0</v>
      </c>
      <c r="E369" s="29">
        <v>0</v>
      </c>
      <c r="F369" s="29">
        <v>0</v>
      </c>
      <c r="G369" s="53">
        <v>0</v>
      </c>
      <c r="H369" s="170"/>
      <c r="I369" s="170"/>
      <c r="J369" s="229"/>
      <c r="K369" s="113"/>
      <c r="L369" s="135"/>
      <c r="M369" s="113"/>
    </row>
    <row r="370" spans="1:14" ht="15" customHeight="1" x14ac:dyDescent="0.25">
      <c r="A370" s="98" t="s">
        <v>125</v>
      </c>
      <c r="B370" s="132" t="s">
        <v>234</v>
      </c>
      <c r="C370" s="26" t="s">
        <v>153</v>
      </c>
      <c r="D370" s="31">
        <f>SUM(D371:D374)</f>
        <v>1290.8</v>
      </c>
      <c r="E370" s="31">
        <f>SUM(E371:E374)</f>
        <v>444.81700000000001</v>
      </c>
      <c r="F370" s="31">
        <f>SUM(F371:F374)</f>
        <v>444.81700000000001</v>
      </c>
      <c r="G370" s="53">
        <f>F370/D370</f>
        <v>0.34460567090176636</v>
      </c>
      <c r="H370" s="172" t="s">
        <v>206</v>
      </c>
      <c r="I370" s="136" t="s">
        <v>297</v>
      </c>
      <c r="J370" s="281" t="s">
        <v>289</v>
      </c>
      <c r="K370" s="112" t="s">
        <v>3</v>
      </c>
      <c r="L370" s="135" t="s">
        <v>292</v>
      </c>
      <c r="M370" s="112">
        <v>809</v>
      </c>
      <c r="N370" s="86">
        <v>3150120100</v>
      </c>
    </row>
    <row r="371" spans="1:14" x14ac:dyDescent="0.25">
      <c r="A371" s="115"/>
      <c r="B371" s="133"/>
      <c r="C371" s="2" t="s">
        <v>154</v>
      </c>
      <c r="D371" s="67">
        <v>1290.8</v>
      </c>
      <c r="E371" s="29">
        <v>444.81700000000001</v>
      </c>
      <c r="F371" s="29">
        <v>444.81700000000001</v>
      </c>
      <c r="G371" s="53">
        <f>F371/D371</f>
        <v>0.34460567090176636</v>
      </c>
      <c r="H371" s="173"/>
      <c r="I371" s="137"/>
      <c r="J371" s="282"/>
      <c r="K371" s="157"/>
      <c r="L371" s="135"/>
      <c r="M371" s="157"/>
    </row>
    <row r="372" spans="1:14" x14ac:dyDescent="0.25">
      <c r="A372" s="115"/>
      <c r="B372" s="133"/>
      <c r="C372" s="2" t="s">
        <v>156</v>
      </c>
      <c r="D372" s="29">
        <v>0</v>
      </c>
      <c r="E372" s="29">
        <v>0</v>
      </c>
      <c r="F372" s="29">
        <v>0</v>
      </c>
      <c r="G372" s="53">
        <v>0</v>
      </c>
      <c r="H372" s="173"/>
      <c r="I372" s="137"/>
      <c r="J372" s="282"/>
      <c r="K372" s="157"/>
      <c r="L372" s="135"/>
      <c r="M372" s="157"/>
    </row>
    <row r="373" spans="1:14" x14ac:dyDescent="0.25">
      <c r="A373" s="115"/>
      <c r="B373" s="133"/>
      <c r="C373" s="2" t="s">
        <v>158</v>
      </c>
      <c r="D373" s="29">
        <v>0</v>
      </c>
      <c r="E373" s="29">
        <v>0</v>
      </c>
      <c r="F373" s="29">
        <v>0</v>
      </c>
      <c r="G373" s="53">
        <v>0</v>
      </c>
      <c r="H373" s="173"/>
      <c r="I373" s="137"/>
      <c r="J373" s="282"/>
      <c r="K373" s="157"/>
      <c r="L373" s="135"/>
      <c r="M373" s="157"/>
    </row>
    <row r="374" spans="1:14" x14ac:dyDescent="0.25">
      <c r="A374" s="99"/>
      <c r="B374" s="134"/>
      <c r="C374" s="2" t="s">
        <v>160</v>
      </c>
      <c r="D374" s="29">
        <v>0</v>
      </c>
      <c r="E374" s="29">
        <v>0</v>
      </c>
      <c r="F374" s="29">
        <v>0</v>
      </c>
      <c r="G374" s="53">
        <v>0</v>
      </c>
      <c r="H374" s="174"/>
      <c r="I374" s="138"/>
      <c r="J374" s="283"/>
      <c r="K374" s="113"/>
      <c r="L374" s="135"/>
      <c r="M374" s="113"/>
    </row>
    <row r="375" spans="1:14" ht="15" customHeight="1" x14ac:dyDescent="0.25">
      <c r="A375" s="98" t="s">
        <v>126</v>
      </c>
      <c r="B375" s="132" t="s">
        <v>127</v>
      </c>
      <c r="C375" s="26" t="s">
        <v>153</v>
      </c>
      <c r="D375" s="31">
        <f>SUM(D376:D379)</f>
        <v>15000</v>
      </c>
      <c r="E375" s="31">
        <f>SUM(E376:E379)</f>
        <v>0</v>
      </c>
      <c r="F375" s="31">
        <f>SUM(F376:F379)</f>
        <v>0</v>
      </c>
      <c r="G375" s="53">
        <f>F375/D375</f>
        <v>0</v>
      </c>
      <c r="H375" s="172" t="s">
        <v>282</v>
      </c>
      <c r="I375" s="175" t="s">
        <v>293</v>
      </c>
      <c r="J375" s="281" t="s">
        <v>286</v>
      </c>
      <c r="K375" s="112" t="s">
        <v>3</v>
      </c>
      <c r="L375" s="178" t="s">
        <v>294</v>
      </c>
      <c r="M375" s="112">
        <v>809</v>
      </c>
      <c r="N375" s="86">
        <v>3150177070</v>
      </c>
    </row>
    <row r="376" spans="1:14" x14ac:dyDescent="0.25">
      <c r="A376" s="115"/>
      <c r="B376" s="133"/>
      <c r="C376" s="2" t="s">
        <v>154</v>
      </c>
      <c r="D376" s="67">
        <v>15000</v>
      </c>
      <c r="E376" s="29">
        <v>0</v>
      </c>
      <c r="F376" s="29">
        <v>0</v>
      </c>
      <c r="G376" s="7">
        <v>0</v>
      </c>
      <c r="H376" s="173"/>
      <c r="I376" s="176"/>
      <c r="J376" s="282"/>
      <c r="K376" s="157"/>
      <c r="L376" s="179"/>
      <c r="M376" s="157"/>
    </row>
    <row r="377" spans="1:14" x14ac:dyDescent="0.25">
      <c r="A377" s="115"/>
      <c r="B377" s="133"/>
      <c r="C377" s="2" t="s">
        <v>156</v>
      </c>
      <c r="D377" s="29">
        <v>0</v>
      </c>
      <c r="E377" s="29">
        <v>0</v>
      </c>
      <c r="F377" s="29">
        <v>0</v>
      </c>
      <c r="G377" s="7">
        <v>0</v>
      </c>
      <c r="H377" s="173"/>
      <c r="I377" s="176"/>
      <c r="J377" s="282"/>
      <c r="K377" s="157"/>
      <c r="L377" s="179"/>
      <c r="M377" s="157"/>
    </row>
    <row r="378" spans="1:14" x14ac:dyDescent="0.25">
      <c r="A378" s="115"/>
      <c r="B378" s="133"/>
      <c r="C378" s="2" t="s">
        <v>158</v>
      </c>
      <c r="D378" s="29">
        <v>0</v>
      </c>
      <c r="E378" s="29">
        <v>0</v>
      </c>
      <c r="F378" s="29">
        <v>0</v>
      </c>
      <c r="G378" s="7">
        <v>0</v>
      </c>
      <c r="H378" s="173"/>
      <c r="I378" s="176"/>
      <c r="J378" s="282"/>
      <c r="K378" s="157"/>
      <c r="L378" s="179"/>
      <c r="M378" s="157"/>
    </row>
    <row r="379" spans="1:14" x14ac:dyDescent="0.25">
      <c r="A379" s="99"/>
      <c r="B379" s="134"/>
      <c r="C379" s="2" t="s">
        <v>160</v>
      </c>
      <c r="D379" s="29">
        <v>0</v>
      </c>
      <c r="E379" s="29">
        <v>0</v>
      </c>
      <c r="F379" s="29">
        <v>0</v>
      </c>
      <c r="G379" s="7">
        <v>0</v>
      </c>
      <c r="H379" s="174"/>
      <c r="I379" s="177"/>
      <c r="J379" s="283"/>
      <c r="K379" s="113"/>
      <c r="L379" s="180"/>
      <c r="M379" s="113"/>
    </row>
    <row r="380" spans="1:14" ht="15" customHeight="1" x14ac:dyDescent="0.25">
      <c r="A380" s="98" t="s">
        <v>128</v>
      </c>
      <c r="B380" s="132" t="s">
        <v>129</v>
      </c>
      <c r="C380" s="26" t="s">
        <v>153</v>
      </c>
      <c r="D380" s="31">
        <f>SUM(D381:D384)</f>
        <v>628.91200000000003</v>
      </c>
      <c r="E380" s="31">
        <f>SUM(E381:E384)</f>
        <v>227.30473000000001</v>
      </c>
      <c r="F380" s="31">
        <f>SUM(F381:F384)</f>
        <v>227.30473000000001</v>
      </c>
      <c r="G380" s="53">
        <f>F380/D380</f>
        <v>0.36142533454600961</v>
      </c>
      <c r="H380" s="106" t="s">
        <v>192</v>
      </c>
      <c r="I380" s="136" t="s">
        <v>296</v>
      </c>
      <c r="J380" s="281" t="s">
        <v>289</v>
      </c>
      <c r="K380" s="112" t="s">
        <v>193</v>
      </c>
      <c r="L380" s="178" t="s">
        <v>295</v>
      </c>
      <c r="M380" s="112">
        <v>809</v>
      </c>
      <c r="N380" s="86">
        <v>3150175510</v>
      </c>
    </row>
    <row r="381" spans="1:14" x14ac:dyDescent="0.25">
      <c r="A381" s="115"/>
      <c r="B381" s="133"/>
      <c r="C381" s="3" t="s">
        <v>154</v>
      </c>
      <c r="D381" s="67">
        <v>628.91200000000003</v>
      </c>
      <c r="E381" s="29">
        <v>227.30473000000001</v>
      </c>
      <c r="F381" s="29">
        <v>227.30473000000001</v>
      </c>
      <c r="G381" s="7">
        <f>E381/D381</f>
        <v>0.36142533454600961</v>
      </c>
      <c r="H381" s="107"/>
      <c r="I381" s="137"/>
      <c r="J381" s="282"/>
      <c r="K381" s="157"/>
      <c r="L381" s="179"/>
      <c r="M381" s="157"/>
    </row>
    <row r="382" spans="1:14" x14ac:dyDescent="0.25">
      <c r="A382" s="115"/>
      <c r="B382" s="133"/>
      <c r="C382" s="3" t="s">
        <v>156</v>
      </c>
      <c r="D382" s="29">
        <v>0</v>
      </c>
      <c r="E382" s="29">
        <v>0</v>
      </c>
      <c r="F382" s="29">
        <v>0</v>
      </c>
      <c r="G382" s="7">
        <v>0</v>
      </c>
      <c r="H382" s="107"/>
      <c r="I382" s="137"/>
      <c r="J382" s="282"/>
      <c r="K382" s="157"/>
      <c r="L382" s="179"/>
      <c r="M382" s="157"/>
    </row>
    <row r="383" spans="1:14" x14ac:dyDescent="0.25">
      <c r="A383" s="115"/>
      <c r="B383" s="133"/>
      <c r="C383" s="3" t="s">
        <v>158</v>
      </c>
      <c r="D383" s="29">
        <v>0</v>
      </c>
      <c r="E383" s="29">
        <v>0</v>
      </c>
      <c r="F383" s="29">
        <v>0</v>
      </c>
      <c r="G383" s="7">
        <v>0</v>
      </c>
      <c r="H383" s="107"/>
      <c r="I383" s="137"/>
      <c r="J383" s="282"/>
      <c r="K383" s="157"/>
      <c r="L383" s="179"/>
      <c r="M383" s="157"/>
    </row>
    <row r="384" spans="1:14" x14ac:dyDescent="0.25">
      <c r="A384" s="99"/>
      <c r="B384" s="134"/>
      <c r="C384" s="3" t="s">
        <v>160</v>
      </c>
      <c r="D384" s="29">
        <v>0</v>
      </c>
      <c r="E384" s="29">
        <v>0</v>
      </c>
      <c r="F384" s="29">
        <v>0</v>
      </c>
      <c r="G384" s="7">
        <v>0</v>
      </c>
      <c r="H384" s="107"/>
      <c r="I384" s="138"/>
      <c r="J384" s="283"/>
      <c r="K384" s="113"/>
      <c r="L384" s="180"/>
      <c r="M384" s="113"/>
    </row>
    <row r="385" spans="1:14" ht="15" customHeight="1" x14ac:dyDescent="0.25">
      <c r="A385" s="125" t="s">
        <v>130</v>
      </c>
      <c r="B385" s="132" t="s">
        <v>131</v>
      </c>
      <c r="C385" s="26" t="s">
        <v>153</v>
      </c>
      <c r="D385" s="31">
        <f>SUM(D386:D389)</f>
        <v>1900</v>
      </c>
      <c r="E385" s="31">
        <f>SUM(E386:E389)</f>
        <v>950</v>
      </c>
      <c r="F385" s="31">
        <f>SUM(F386:F389)</f>
        <v>800.8</v>
      </c>
      <c r="G385" s="53">
        <f>F385/D385</f>
        <v>0.42147368421052628</v>
      </c>
      <c r="H385" s="168" t="s">
        <v>194</v>
      </c>
      <c r="I385" s="293" t="s">
        <v>299</v>
      </c>
      <c r="J385" s="281" t="s">
        <v>289</v>
      </c>
      <c r="K385" s="296" t="s">
        <v>3</v>
      </c>
      <c r="L385" s="151" t="s">
        <v>292</v>
      </c>
      <c r="M385" s="112">
        <v>809</v>
      </c>
      <c r="N385" s="86">
        <v>3150164090</v>
      </c>
    </row>
    <row r="386" spans="1:14" x14ac:dyDescent="0.25">
      <c r="A386" s="126"/>
      <c r="B386" s="133"/>
      <c r="C386" s="2" t="s">
        <v>154</v>
      </c>
      <c r="D386" s="67">
        <v>1900</v>
      </c>
      <c r="E386" s="29">
        <v>950</v>
      </c>
      <c r="F386" s="29">
        <v>800.8</v>
      </c>
      <c r="G386" s="7">
        <f>F386/D386</f>
        <v>0.42147368421052628</v>
      </c>
      <c r="H386" s="169"/>
      <c r="I386" s="294"/>
      <c r="J386" s="282"/>
      <c r="K386" s="297"/>
      <c r="L386" s="151"/>
      <c r="M386" s="157"/>
    </row>
    <row r="387" spans="1:14" x14ac:dyDescent="0.25">
      <c r="A387" s="126"/>
      <c r="B387" s="133"/>
      <c r="C387" s="2" t="s">
        <v>156</v>
      </c>
      <c r="D387" s="29">
        <v>0</v>
      </c>
      <c r="E387" s="29">
        <v>0</v>
      </c>
      <c r="F387" s="29">
        <v>0</v>
      </c>
      <c r="G387" s="7">
        <v>0</v>
      </c>
      <c r="H387" s="169"/>
      <c r="I387" s="294"/>
      <c r="J387" s="282"/>
      <c r="K387" s="297"/>
      <c r="L387" s="151"/>
      <c r="M387" s="157"/>
    </row>
    <row r="388" spans="1:14" x14ac:dyDescent="0.25">
      <c r="A388" s="126"/>
      <c r="B388" s="133"/>
      <c r="C388" s="2" t="s">
        <v>158</v>
      </c>
      <c r="D388" s="29">
        <v>0</v>
      </c>
      <c r="E388" s="29">
        <v>0</v>
      </c>
      <c r="F388" s="29">
        <v>0</v>
      </c>
      <c r="G388" s="7">
        <v>0</v>
      </c>
      <c r="H388" s="169"/>
      <c r="I388" s="294"/>
      <c r="J388" s="282"/>
      <c r="K388" s="297"/>
      <c r="L388" s="151"/>
      <c r="M388" s="157"/>
    </row>
    <row r="389" spans="1:14" ht="19.5" customHeight="1" x14ac:dyDescent="0.25">
      <c r="A389" s="127"/>
      <c r="B389" s="134"/>
      <c r="C389" s="2" t="s">
        <v>160</v>
      </c>
      <c r="D389" s="29">
        <v>0</v>
      </c>
      <c r="E389" s="29">
        <v>0</v>
      </c>
      <c r="F389" s="29">
        <v>0</v>
      </c>
      <c r="G389" s="7">
        <v>0</v>
      </c>
      <c r="H389" s="170"/>
      <c r="I389" s="295"/>
      <c r="J389" s="283"/>
      <c r="K389" s="298"/>
      <c r="L389" s="151"/>
      <c r="M389" s="113"/>
    </row>
    <row r="390" spans="1:14" ht="27.75" customHeight="1" x14ac:dyDescent="0.25">
      <c r="A390" s="119" t="s">
        <v>132</v>
      </c>
      <c r="B390" s="181" t="s">
        <v>133</v>
      </c>
      <c r="C390" s="22" t="s">
        <v>153</v>
      </c>
      <c r="D390" s="34">
        <f>SUM(D391:D394)</f>
        <v>62987.85338</v>
      </c>
      <c r="E390" s="34">
        <f>SUM(E391:E394)</f>
        <v>28593.272130000001</v>
      </c>
      <c r="F390" s="34">
        <f>SUM(F391:F394)</f>
        <v>28593.272130000001</v>
      </c>
      <c r="G390" s="56">
        <f>F390/D390</f>
        <v>0.45394898533054279</v>
      </c>
      <c r="H390" s="189"/>
      <c r="I390" s="40" t="s">
        <v>218</v>
      </c>
      <c r="J390" s="12">
        <f>SUM(J391:J393)</f>
        <v>1</v>
      </c>
      <c r="K390" s="198" t="s">
        <v>8</v>
      </c>
      <c r="L390" s="197"/>
      <c r="M390" s="198">
        <v>824</v>
      </c>
    </row>
    <row r="391" spans="1:14" ht="27.75" customHeight="1" x14ac:dyDescent="0.25">
      <c r="A391" s="120"/>
      <c r="B391" s="182"/>
      <c r="C391" s="16" t="s">
        <v>154</v>
      </c>
      <c r="D391" s="34">
        <f>D396</f>
        <v>62987.85338</v>
      </c>
      <c r="E391" s="34">
        <f>E396</f>
        <v>28593.272130000001</v>
      </c>
      <c r="F391" s="34">
        <f>F396</f>
        <v>28593.272130000001</v>
      </c>
      <c r="G391" s="56">
        <f>E391/D391</f>
        <v>0.45394898533054279</v>
      </c>
      <c r="H391" s="189"/>
      <c r="I391" s="40" t="s">
        <v>155</v>
      </c>
      <c r="J391" s="12">
        <f>COUNTIF($J$395,"да")</f>
        <v>0</v>
      </c>
      <c r="K391" s="198"/>
      <c r="L391" s="197"/>
      <c r="M391" s="198"/>
    </row>
    <row r="392" spans="1:14" ht="27.75" customHeight="1" x14ac:dyDescent="0.25">
      <c r="A392" s="120"/>
      <c r="B392" s="182"/>
      <c r="C392" s="16" t="s">
        <v>156</v>
      </c>
      <c r="D392" s="34">
        <f t="shared" ref="D392:F394" si="31">D397</f>
        <v>0</v>
      </c>
      <c r="E392" s="34">
        <f t="shared" si="31"/>
        <v>0</v>
      </c>
      <c r="F392" s="34">
        <f t="shared" si="31"/>
        <v>0</v>
      </c>
      <c r="G392" s="56">
        <v>0</v>
      </c>
      <c r="H392" s="189"/>
      <c r="I392" s="40" t="s">
        <v>157</v>
      </c>
      <c r="J392" s="89">
        <f>COUNTIF($J$395,"частично")</f>
        <v>1</v>
      </c>
      <c r="K392" s="198"/>
      <c r="L392" s="197"/>
      <c r="M392" s="198"/>
    </row>
    <row r="393" spans="1:14" ht="27.75" customHeight="1" x14ac:dyDescent="0.25">
      <c r="A393" s="120"/>
      <c r="B393" s="182"/>
      <c r="C393" s="16" t="s">
        <v>158</v>
      </c>
      <c r="D393" s="34">
        <f t="shared" si="31"/>
        <v>0</v>
      </c>
      <c r="E393" s="34">
        <f t="shared" si="31"/>
        <v>0</v>
      </c>
      <c r="F393" s="34">
        <f t="shared" si="31"/>
        <v>0</v>
      </c>
      <c r="G393" s="56">
        <v>0</v>
      </c>
      <c r="H393" s="189"/>
      <c r="I393" s="40" t="s">
        <v>159</v>
      </c>
      <c r="J393" s="89">
        <f>COUNTIF($J$395,"нет")</f>
        <v>0</v>
      </c>
      <c r="K393" s="198"/>
      <c r="L393" s="197"/>
      <c r="M393" s="198"/>
    </row>
    <row r="394" spans="1:14" ht="27.75" customHeight="1" x14ac:dyDescent="0.25">
      <c r="A394" s="121"/>
      <c r="B394" s="183"/>
      <c r="C394" s="16" t="s">
        <v>160</v>
      </c>
      <c r="D394" s="34">
        <f t="shared" si="31"/>
        <v>0</v>
      </c>
      <c r="E394" s="34">
        <f t="shared" si="31"/>
        <v>0</v>
      </c>
      <c r="F394" s="34">
        <f t="shared" si="31"/>
        <v>0</v>
      </c>
      <c r="G394" s="56">
        <v>0</v>
      </c>
      <c r="H394" s="189"/>
      <c r="I394" s="40" t="s">
        <v>161</v>
      </c>
      <c r="J394" s="13">
        <f>(J391+0.5*J392)/J390</f>
        <v>0.5</v>
      </c>
      <c r="K394" s="198"/>
      <c r="L394" s="197"/>
      <c r="M394" s="198"/>
    </row>
    <row r="395" spans="1:14" ht="15" customHeight="1" x14ac:dyDescent="0.25">
      <c r="A395" s="98" t="s">
        <v>134</v>
      </c>
      <c r="B395" s="132" t="s">
        <v>135</v>
      </c>
      <c r="C395" s="26" t="s">
        <v>153</v>
      </c>
      <c r="D395" s="68">
        <f>SUM(D396:D399)</f>
        <v>62987.85338</v>
      </c>
      <c r="E395" s="68">
        <f>SUM(E396:E399)</f>
        <v>28593.272130000001</v>
      </c>
      <c r="F395" s="68">
        <f>SUM(F396:F399)</f>
        <v>28593.272130000001</v>
      </c>
      <c r="G395" s="70">
        <f>F395/D395</f>
        <v>0.45394898533054279</v>
      </c>
      <c r="H395" s="243" t="s">
        <v>207</v>
      </c>
      <c r="I395" s="136" t="s">
        <v>308</v>
      </c>
      <c r="J395" s="162" t="s">
        <v>289</v>
      </c>
      <c r="K395" s="104" t="s">
        <v>8</v>
      </c>
      <c r="L395" s="112" t="s">
        <v>309</v>
      </c>
      <c r="M395" s="104">
        <v>824</v>
      </c>
    </row>
    <row r="396" spans="1:14" x14ac:dyDescent="0.25">
      <c r="A396" s="115"/>
      <c r="B396" s="133"/>
      <c r="C396" s="2" t="s">
        <v>154</v>
      </c>
      <c r="D396" s="67">
        <v>62987.85338</v>
      </c>
      <c r="E396" s="67">
        <v>28593.272130000001</v>
      </c>
      <c r="F396" s="67">
        <v>28593.272130000001</v>
      </c>
      <c r="G396" s="71">
        <f>F396/D396</f>
        <v>0.45394898533054279</v>
      </c>
      <c r="H396" s="243"/>
      <c r="I396" s="137"/>
      <c r="J396" s="163"/>
      <c r="K396" s="104"/>
      <c r="L396" s="157"/>
      <c r="M396" s="104"/>
    </row>
    <row r="397" spans="1:14" x14ac:dyDescent="0.25">
      <c r="A397" s="115"/>
      <c r="B397" s="133"/>
      <c r="C397" s="2" t="s">
        <v>156</v>
      </c>
      <c r="D397" s="67">
        <v>0</v>
      </c>
      <c r="E397" s="67">
        <v>0</v>
      </c>
      <c r="F397" s="67">
        <v>0</v>
      </c>
      <c r="G397" s="71">
        <v>0</v>
      </c>
      <c r="H397" s="243"/>
      <c r="I397" s="137"/>
      <c r="J397" s="163"/>
      <c r="K397" s="104"/>
      <c r="L397" s="157"/>
      <c r="M397" s="104"/>
    </row>
    <row r="398" spans="1:14" x14ac:dyDescent="0.25">
      <c r="A398" s="115"/>
      <c r="B398" s="133"/>
      <c r="C398" s="2" t="s">
        <v>158</v>
      </c>
      <c r="D398" s="67">
        <v>0</v>
      </c>
      <c r="E398" s="67">
        <v>0</v>
      </c>
      <c r="F398" s="67">
        <v>0</v>
      </c>
      <c r="G398" s="71">
        <v>0</v>
      </c>
      <c r="H398" s="243"/>
      <c r="I398" s="137"/>
      <c r="J398" s="163"/>
      <c r="K398" s="104"/>
      <c r="L398" s="157"/>
      <c r="M398" s="104"/>
    </row>
    <row r="399" spans="1:14" x14ac:dyDescent="0.25">
      <c r="A399" s="99"/>
      <c r="B399" s="134"/>
      <c r="C399" s="2" t="s">
        <v>160</v>
      </c>
      <c r="D399" s="67">
        <v>0</v>
      </c>
      <c r="E399" s="67">
        <v>0</v>
      </c>
      <c r="F399" s="67">
        <v>0</v>
      </c>
      <c r="G399" s="71">
        <v>0</v>
      </c>
      <c r="H399" s="243"/>
      <c r="I399" s="138"/>
      <c r="J399" s="164"/>
      <c r="K399" s="104"/>
      <c r="L399" s="113"/>
      <c r="M399" s="104"/>
    </row>
    <row r="400" spans="1:14" ht="21" customHeight="1" x14ac:dyDescent="0.25">
      <c r="A400" s="119" t="s">
        <v>136</v>
      </c>
      <c r="B400" s="181" t="s">
        <v>137</v>
      </c>
      <c r="C400" s="22" t="s">
        <v>153</v>
      </c>
      <c r="D400" s="34">
        <f>SUM(D401:D404)</f>
        <v>35163.230710000003</v>
      </c>
      <c r="E400" s="34">
        <f>SUM(E401:E404)</f>
        <v>16859.12112</v>
      </c>
      <c r="F400" s="34">
        <f>SUM(F401:F404)</f>
        <v>16859.12112</v>
      </c>
      <c r="G400" s="56">
        <f>F400/D400</f>
        <v>0.47945313270675854</v>
      </c>
      <c r="H400" s="290"/>
      <c r="I400" s="40" t="s">
        <v>218</v>
      </c>
      <c r="J400" s="12">
        <f>SUM(J401:J403)</f>
        <v>1</v>
      </c>
      <c r="K400" s="198" t="s">
        <v>9</v>
      </c>
      <c r="L400" s="197"/>
      <c r="M400" s="202">
        <v>834</v>
      </c>
    </row>
    <row r="401" spans="1:13" ht="21" customHeight="1" x14ac:dyDescent="0.25">
      <c r="A401" s="120"/>
      <c r="B401" s="182"/>
      <c r="C401" s="16" t="s">
        <v>154</v>
      </c>
      <c r="D401" s="34">
        <f t="shared" ref="D401:F404" si="32">D406</f>
        <v>35163.230710000003</v>
      </c>
      <c r="E401" s="34">
        <f t="shared" si="32"/>
        <v>16859.12112</v>
      </c>
      <c r="F401" s="34">
        <f t="shared" si="32"/>
        <v>16859.12112</v>
      </c>
      <c r="G401" s="56">
        <f>F401/D401</f>
        <v>0.47945313270675854</v>
      </c>
      <c r="H401" s="291"/>
      <c r="I401" s="40" t="s">
        <v>155</v>
      </c>
      <c r="J401" s="89">
        <f>COUNTIF($J$405,"да")</f>
        <v>0</v>
      </c>
      <c r="K401" s="198"/>
      <c r="L401" s="197"/>
      <c r="M401" s="203"/>
    </row>
    <row r="402" spans="1:13" ht="21" customHeight="1" x14ac:dyDescent="0.25">
      <c r="A402" s="120"/>
      <c r="B402" s="182"/>
      <c r="C402" s="16" t="s">
        <v>156</v>
      </c>
      <c r="D402" s="34">
        <f t="shared" si="32"/>
        <v>0</v>
      </c>
      <c r="E402" s="34">
        <f t="shared" si="32"/>
        <v>0</v>
      </c>
      <c r="F402" s="34">
        <f t="shared" si="32"/>
        <v>0</v>
      </c>
      <c r="G402" s="56">
        <v>0</v>
      </c>
      <c r="H402" s="291"/>
      <c r="I402" s="40" t="s">
        <v>157</v>
      </c>
      <c r="J402" s="89">
        <f>COUNTIF($J$405,"частично")</f>
        <v>1</v>
      </c>
      <c r="K402" s="198"/>
      <c r="L402" s="197"/>
      <c r="M402" s="203"/>
    </row>
    <row r="403" spans="1:13" ht="21" customHeight="1" x14ac:dyDescent="0.25">
      <c r="A403" s="120"/>
      <c r="B403" s="182"/>
      <c r="C403" s="16" t="s">
        <v>158</v>
      </c>
      <c r="D403" s="34">
        <f t="shared" si="32"/>
        <v>0</v>
      </c>
      <c r="E403" s="34">
        <f t="shared" si="32"/>
        <v>0</v>
      </c>
      <c r="F403" s="34">
        <f t="shared" si="32"/>
        <v>0</v>
      </c>
      <c r="G403" s="56">
        <v>0</v>
      </c>
      <c r="H403" s="291"/>
      <c r="I403" s="40" t="s">
        <v>159</v>
      </c>
      <c r="J403" s="89">
        <f>COUNTIF($J$405,"нет")</f>
        <v>0</v>
      </c>
      <c r="K403" s="198"/>
      <c r="L403" s="197"/>
      <c r="M403" s="203"/>
    </row>
    <row r="404" spans="1:13" ht="21" customHeight="1" x14ac:dyDescent="0.25">
      <c r="A404" s="121"/>
      <c r="B404" s="183"/>
      <c r="C404" s="16" t="s">
        <v>160</v>
      </c>
      <c r="D404" s="34">
        <f t="shared" si="32"/>
        <v>0</v>
      </c>
      <c r="E404" s="34">
        <f t="shared" si="32"/>
        <v>0</v>
      </c>
      <c r="F404" s="34">
        <f t="shared" si="32"/>
        <v>0</v>
      </c>
      <c r="G404" s="56">
        <v>0</v>
      </c>
      <c r="H404" s="292"/>
      <c r="I404" s="40" t="s">
        <v>161</v>
      </c>
      <c r="J404" s="13">
        <f>(J401+0.5*J402)/J400</f>
        <v>0.5</v>
      </c>
      <c r="K404" s="198"/>
      <c r="L404" s="197"/>
      <c r="M404" s="204"/>
    </row>
    <row r="405" spans="1:13" ht="15" customHeight="1" x14ac:dyDescent="0.25">
      <c r="A405" s="98" t="s">
        <v>138</v>
      </c>
      <c r="B405" s="132" t="s">
        <v>139</v>
      </c>
      <c r="C405" s="26" t="s">
        <v>153</v>
      </c>
      <c r="D405" s="31">
        <f>SUM(D406:D409)</f>
        <v>35163.230710000003</v>
      </c>
      <c r="E405" s="31">
        <f>SUM(E406:E409)</f>
        <v>16859.12112</v>
      </c>
      <c r="F405" s="31">
        <f>SUM(F406:F409)</f>
        <v>16859.12112</v>
      </c>
      <c r="G405" s="53">
        <f>F405/D405</f>
        <v>0.47945313270675854</v>
      </c>
      <c r="H405" s="172" t="s">
        <v>195</v>
      </c>
      <c r="I405" s="136" t="s">
        <v>305</v>
      </c>
      <c r="J405" s="178" t="s">
        <v>289</v>
      </c>
      <c r="K405" s="104" t="s">
        <v>9</v>
      </c>
      <c r="L405" s="104" t="s">
        <v>292</v>
      </c>
      <c r="M405" s="112">
        <v>834</v>
      </c>
    </row>
    <row r="406" spans="1:13" x14ac:dyDescent="0.25">
      <c r="A406" s="115"/>
      <c r="B406" s="133"/>
      <c r="C406" s="2" t="s">
        <v>154</v>
      </c>
      <c r="D406" s="67">
        <v>35163.230710000003</v>
      </c>
      <c r="E406" s="67">
        <v>16859.12112</v>
      </c>
      <c r="F406" s="67">
        <v>16859.12112</v>
      </c>
      <c r="G406" s="7">
        <f>F406/D406</f>
        <v>0.47945313270675854</v>
      </c>
      <c r="H406" s="173"/>
      <c r="I406" s="137"/>
      <c r="J406" s="179"/>
      <c r="K406" s="104"/>
      <c r="L406" s="104"/>
      <c r="M406" s="157"/>
    </row>
    <row r="407" spans="1:13" x14ac:dyDescent="0.25">
      <c r="A407" s="115"/>
      <c r="B407" s="133"/>
      <c r="C407" s="2" t="s">
        <v>156</v>
      </c>
      <c r="D407" s="29">
        <v>0</v>
      </c>
      <c r="E407" s="29">
        <v>0</v>
      </c>
      <c r="F407" s="29">
        <v>0</v>
      </c>
      <c r="G407" s="7">
        <v>0</v>
      </c>
      <c r="H407" s="173"/>
      <c r="I407" s="137"/>
      <c r="J407" s="179"/>
      <c r="K407" s="104"/>
      <c r="L407" s="104"/>
      <c r="M407" s="157"/>
    </row>
    <row r="408" spans="1:13" x14ac:dyDescent="0.25">
      <c r="A408" s="115"/>
      <c r="B408" s="133"/>
      <c r="C408" s="2" t="s">
        <v>158</v>
      </c>
      <c r="D408" s="29">
        <v>0</v>
      </c>
      <c r="E408" s="29">
        <v>0</v>
      </c>
      <c r="F408" s="29">
        <v>0</v>
      </c>
      <c r="G408" s="7">
        <v>0</v>
      </c>
      <c r="H408" s="173"/>
      <c r="I408" s="137"/>
      <c r="J408" s="179"/>
      <c r="K408" s="104"/>
      <c r="L408" s="104"/>
      <c r="M408" s="157"/>
    </row>
    <row r="409" spans="1:13" x14ac:dyDescent="0.25">
      <c r="A409" s="99"/>
      <c r="B409" s="134"/>
      <c r="C409" s="2" t="s">
        <v>160</v>
      </c>
      <c r="D409" s="29">
        <v>0</v>
      </c>
      <c r="E409" s="29">
        <v>0</v>
      </c>
      <c r="F409" s="29">
        <v>0</v>
      </c>
      <c r="G409" s="7">
        <v>0</v>
      </c>
      <c r="H409" s="174"/>
      <c r="I409" s="138"/>
      <c r="J409" s="180"/>
      <c r="K409" s="104"/>
      <c r="L409" s="104"/>
      <c r="M409" s="113"/>
    </row>
  </sheetData>
  <autoFilter ref="A3:M409">
    <filterColumn colId="2" showButton="0"/>
    <filterColumn colId="3" showButton="0"/>
    <filterColumn colId="4" showButton="0"/>
    <filterColumn colId="7" showButton="0"/>
    <filterColumn colId="8" showButton="0"/>
  </autoFilter>
  <mergeCells count="590">
    <mergeCell ref="B345:B349"/>
    <mergeCell ref="H345:H349"/>
    <mergeCell ref="I345:I349"/>
    <mergeCell ref="J345:J349"/>
    <mergeCell ref="K345:K349"/>
    <mergeCell ref="L345:L349"/>
    <mergeCell ref="M345:M349"/>
    <mergeCell ref="B310:B314"/>
    <mergeCell ref="A310:A314"/>
    <mergeCell ref="H310:H314"/>
    <mergeCell ref="H340:H344"/>
    <mergeCell ref="K340:K344"/>
    <mergeCell ref="L340:L344"/>
    <mergeCell ref="M340:M344"/>
    <mergeCell ref="H335:H339"/>
    <mergeCell ref="I335:I339"/>
    <mergeCell ref="J335:J339"/>
    <mergeCell ref="K335:K339"/>
    <mergeCell ref="L335:L339"/>
    <mergeCell ref="M335:M339"/>
    <mergeCell ref="H330:H334"/>
    <mergeCell ref="I330:I334"/>
    <mergeCell ref="J330:J334"/>
    <mergeCell ref="K330:K334"/>
    <mergeCell ref="H195:H199"/>
    <mergeCell ref="I195:I199"/>
    <mergeCell ref="J195:J199"/>
    <mergeCell ref="K195:K199"/>
    <mergeCell ref="L195:L199"/>
    <mergeCell ref="M195:M199"/>
    <mergeCell ref="H250:H254"/>
    <mergeCell ref="I250:I254"/>
    <mergeCell ref="J250:J254"/>
    <mergeCell ref="K250:K254"/>
    <mergeCell ref="L250:L254"/>
    <mergeCell ref="M250:M254"/>
    <mergeCell ref="H245:H249"/>
    <mergeCell ref="I245:I249"/>
    <mergeCell ref="J245:J249"/>
    <mergeCell ref="K245:K249"/>
    <mergeCell ref="L245:L249"/>
    <mergeCell ref="M245:M249"/>
    <mergeCell ref="H240:H244"/>
    <mergeCell ref="I240:I244"/>
    <mergeCell ref="J240:J244"/>
    <mergeCell ref="K240:K244"/>
    <mergeCell ref="L240:L244"/>
    <mergeCell ref="M240:M244"/>
    <mergeCell ref="H385:H389"/>
    <mergeCell ref="I385:I389"/>
    <mergeCell ref="J385:J389"/>
    <mergeCell ref="K385:K389"/>
    <mergeCell ref="L385:L389"/>
    <mergeCell ref="M385:M389"/>
    <mergeCell ref="H390:H394"/>
    <mergeCell ref="K390:K394"/>
    <mergeCell ref="L390:L394"/>
    <mergeCell ref="M390:M394"/>
    <mergeCell ref="H395:H399"/>
    <mergeCell ref="I395:I399"/>
    <mergeCell ref="J395:J399"/>
    <mergeCell ref="K395:K399"/>
    <mergeCell ref="L395:L399"/>
    <mergeCell ref="M395:M399"/>
    <mergeCell ref="H405:H409"/>
    <mergeCell ref="I405:I409"/>
    <mergeCell ref="J405:J409"/>
    <mergeCell ref="K405:K409"/>
    <mergeCell ref="L405:L409"/>
    <mergeCell ref="M405:M409"/>
    <mergeCell ref="H400:H404"/>
    <mergeCell ref="K400:K404"/>
    <mergeCell ref="L400:L404"/>
    <mergeCell ref="M400:M404"/>
    <mergeCell ref="H380:H384"/>
    <mergeCell ref="I380:I384"/>
    <mergeCell ref="J380:J384"/>
    <mergeCell ref="K380:K384"/>
    <mergeCell ref="L380:L384"/>
    <mergeCell ref="M380:M384"/>
    <mergeCell ref="H375:H379"/>
    <mergeCell ref="I375:I379"/>
    <mergeCell ref="J375:J379"/>
    <mergeCell ref="K375:K379"/>
    <mergeCell ref="L375:L379"/>
    <mergeCell ref="M375:M379"/>
    <mergeCell ref="H370:H374"/>
    <mergeCell ref="I370:I374"/>
    <mergeCell ref="J370:J374"/>
    <mergeCell ref="K370:K374"/>
    <mergeCell ref="L370:L374"/>
    <mergeCell ref="M370:M374"/>
    <mergeCell ref="H365:H369"/>
    <mergeCell ref="I365:I369"/>
    <mergeCell ref="J365:J369"/>
    <mergeCell ref="K365:K369"/>
    <mergeCell ref="L365:L369"/>
    <mergeCell ref="M365:M369"/>
    <mergeCell ref="H360:H364"/>
    <mergeCell ref="I360:I364"/>
    <mergeCell ref="J360:J364"/>
    <mergeCell ref="K360:K364"/>
    <mergeCell ref="L360:L364"/>
    <mergeCell ref="M360:M364"/>
    <mergeCell ref="H350:H354"/>
    <mergeCell ref="K350:K354"/>
    <mergeCell ref="L350:L354"/>
    <mergeCell ref="M350:M354"/>
    <mergeCell ref="H355:H359"/>
    <mergeCell ref="K355:K359"/>
    <mergeCell ref="L355:L359"/>
    <mergeCell ref="M355:M359"/>
    <mergeCell ref="L325:L329"/>
    <mergeCell ref="M330:M334"/>
    <mergeCell ref="H325:H329"/>
    <mergeCell ref="I325:I329"/>
    <mergeCell ref="J325:J329"/>
    <mergeCell ref="K325:K329"/>
    <mergeCell ref="M325:M329"/>
    <mergeCell ref="L330:L334"/>
    <mergeCell ref="H320:H324"/>
    <mergeCell ref="K320:K324"/>
    <mergeCell ref="L320:L324"/>
    <mergeCell ref="M320:M324"/>
    <mergeCell ref="H315:H319"/>
    <mergeCell ref="K315:K319"/>
    <mergeCell ref="L315:L319"/>
    <mergeCell ref="M315:M319"/>
    <mergeCell ref="H300:H304"/>
    <mergeCell ref="I300:I304"/>
    <mergeCell ref="J300:J304"/>
    <mergeCell ref="K300:K304"/>
    <mergeCell ref="L295:L299"/>
    <mergeCell ref="M300:M304"/>
    <mergeCell ref="L300:L304"/>
    <mergeCell ref="H305:H309"/>
    <mergeCell ref="K305:K309"/>
    <mergeCell ref="L305:L309"/>
    <mergeCell ref="M305:M309"/>
    <mergeCell ref="I310:I314"/>
    <mergeCell ref="J310:J314"/>
    <mergeCell ref="K310:K314"/>
    <mergeCell ref="L310:L314"/>
    <mergeCell ref="M310:M314"/>
    <mergeCell ref="H290:H294"/>
    <mergeCell ref="K290:K294"/>
    <mergeCell ref="L290:L294"/>
    <mergeCell ref="M290:M294"/>
    <mergeCell ref="H295:H299"/>
    <mergeCell ref="I295:I299"/>
    <mergeCell ref="J295:J299"/>
    <mergeCell ref="K295:K299"/>
    <mergeCell ref="M295:M299"/>
    <mergeCell ref="H285:H289"/>
    <mergeCell ref="I285:I289"/>
    <mergeCell ref="J285:J289"/>
    <mergeCell ref="K285:K289"/>
    <mergeCell ref="L285:L289"/>
    <mergeCell ref="M285:M289"/>
    <mergeCell ref="H280:H284"/>
    <mergeCell ref="I280:I284"/>
    <mergeCell ref="J280:J284"/>
    <mergeCell ref="K280:K284"/>
    <mergeCell ref="L280:L284"/>
    <mergeCell ref="M280:M284"/>
    <mergeCell ref="H275:H279"/>
    <mergeCell ref="I275:I279"/>
    <mergeCell ref="J275:J279"/>
    <mergeCell ref="K275:K279"/>
    <mergeCell ref="L275:L279"/>
    <mergeCell ref="M275:M279"/>
    <mergeCell ref="H265:H269"/>
    <mergeCell ref="K265:K269"/>
    <mergeCell ref="L265:L269"/>
    <mergeCell ref="M265:M269"/>
    <mergeCell ref="H270:H274"/>
    <mergeCell ref="K270:K274"/>
    <mergeCell ref="L270:L274"/>
    <mergeCell ref="M270:M274"/>
    <mergeCell ref="H255:H259"/>
    <mergeCell ref="K255:K259"/>
    <mergeCell ref="L255:L259"/>
    <mergeCell ref="M255:M259"/>
    <mergeCell ref="H260:H264"/>
    <mergeCell ref="I260:I264"/>
    <mergeCell ref="J260:J264"/>
    <mergeCell ref="K260:K264"/>
    <mergeCell ref="L260:L264"/>
    <mergeCell ref="M260:M264"/>
    <mergeCell ref="H235:H239"/>
    <mergeCell ref="I235:I239"/>
    <mergeCell ref="J235:J239"/>
    <mergeCell ref="K235:K239"/>
    <mergeCell ref="L235:L239"/>
    <mergeCell ref="M235:M239"/>
    <mergeCell ref="H230:H234"/>
    <mergeCell ref="K230:K234"/>
    <mergeCell ref="L230:L234"/>
    <mergeCell ref="M230:M234"/>
    <mergeCell ref="H225:H229"/>
    <mergeCell ref="I225:I229"/>
    <mergeCell ref="J225:J229"/>
    <mergeCell ref="K225:K229"/>
    <mergeCell ref="L225:L229"/>
    <mergeCell ref="M225:M229"/>
    <mergeCell ref="H215:H219"/>
    <mergeCell ref="K215:K219"/>
    <mergeCell ref="L215:L219"/>
    <mergeCell ref="M215:M219"/>
    <mergeCell ref="H220:H224"/>
    <mergeCell ref="I220:I224"/>
    <mergeCell ref="J220:J224"/>
    <mergeCell ref="K220:K224"/>
    <mergeCell ref="L220:L224"/>
    <mergeCell ref="M220:M224"/>
    <mergeCell ref="H210:H214"/>
    <mergeCell ref="I210:I214"/>
    <mergeCell ref="J210:J214"/>
    <mergeCell ref="K210:K214"/>
    <mergeCell ref="L210:L214"/>
    <mergeCell ref="M210:M214"/>
    <mergeCell ref="H200:H204"/>
    <mergeCell ref="K200:K204"/>
    <mergeCell ref="L200:L204"/>
    <mergeCell ref="M200:M204"/>
    <mergeCell ref="H205:H209"/>
    <mergeCell ref="I205:I209"/>
    <mergeCell ref="J205:J209"/>
    <mergeCell ref="K205:K209"/>
    <mergeCell ref="L205:L209"/>
    <mergeCell ref="M205:M209"/>
    <mergeCell ref="H180:H184"/>
    <mergeCell ref="I180:I184"/>
    <mergeCell ref="J180:J184"/>
    <mergeCell ref="K180:K184"/>
    <mergeCell ref="L180:L184"/>
    <mergeCell ref="M180:M184"/>
    <mergeCell ref="H190:H194"/>
    <mergeCell ref="I190:I194"/>
    <mergeCell ref="J190:J194"/>
    <mergeCell ref="K190:K194"/>
    <mergeCell ref="L190:L194"/>
    <mergeCell ref="M190:M194"/>
    <mergeCell ref="H185:H189"/>
    <mergeCell ref="I185:I189"/>
    <mergeCell ref="J185:J189"/>
    <mergeCell ref="K185:K189"/>
    <mergeCell ref="L185:L189"/>
    <mergeCell ref="M185:M189"/>
    <mergeCell ref="H175:H179"/>
    <mergeCell ref="I175:I179"/>
    <mergeCell ref="J175:J179"/>
    <mergeCell ref="K175:K179"/>
    <mergeCell ref="L175:L179"/>
    <mergeCell ref="M175:M179"/>
    <mergeCell ref="H165:H169"/>
    <mergeCell ref="K165:K169"/>
    <mergeCell ref="L165:L169"/>
    <mergeCell ref="M165:M169"/>
    <mergeCell ref="H170:H174"/>
    <mergeCell ref="I170:I174"/>
    <mergeCell ref="J170:J174"/>
    <mergeCell ref="K170:K174"/>
    <mergeCell ref="L170:L174"/>
    <mergeCell ref="M170:M174"/>
    <mergeCell ref="K155:K159"/>
    <mergeCell ref="L155:L159"/>
    <mergeCell ref="M155:M159"/>
    <mergeCell ref="H160:H164"/>
    <mergeCell ref="I160:I164"/>
    <mergeCell ref="J160:J164"/>
    <mergeCell ref="K160:K164"/>
    <mergeCell ref="L160:L164"/>
    <mergeCell ref="M160:M164"/>
    <mergeCell ref="H155:H159"/>
    <mergeCell ref="H140:H144"/>
    <mergeCell ref="I140:I144"/>
    <mergeCell ref="J140:J144"/>
    <mergeCell ref="K140:K144"/>
    <mergeCell ref="L140:L144"/>
    <mergeCell ref="M140:M144"/>
    <mergeCell ref="H150:H154"/>
    <mergeCell ref="I150:I154"/>
    <mergeCell ref="J150:J154"/>
    <mergeCell ref="K150:K154"/>
    <mergeCell ref="L150:L154"/>
    <mergeCell ref="M150:M154"/>
    <mergeCell ref="H145:H149"/>
    <mergeCell ref="I145:I149"/>
    <mergeCell ref="J145:J149"/>
    <mergeCell ref="K145:K149"/>
    <mergeCell ref="L145:L149"/>
    <mergeCell ref="M145:M149"/>
    <mergeCell ref="L135:L139"/>
    <mergeCell ref="M135:M139"/>
    <mergeCell ref="H125:H129"/>
    <mergeCell ref="K125:K129"/>
    <mergeCell ref="L125:L129"/>
    <mergeCell ref="M125:M129"/>
    <mergeCell ref="H130:H134"/>
    <mergeCell ref="K130:K134"/>
    <mergeCell ref="L130:L134"/>
    <mergeCell ref="M130:M134"/>
    <mergeCell ref="H135:H139"/>
    <mergeCell ref="I135:I139"/>
    <mergeCell ref="J135:J139"/>
    <mergeCell ref="K135:K139"/>
    <mergeCell ref="B390:B394"/>
    <mergeCell ref="B395:B399"/>
    <mergeCell ref="B340:B344"/>
    <mergeCell ref="B315:B319"/>
    <mergeCell ref="B400:B404"/>
    <mergeCell ref="B405:B409"/>
    <mergeCell ref="H35:H39"/>
    <mergeCell ref="H40:H44"/>
    <mergeCell ref="H45:H49"/>
    <mergeCell ref="H90:H94"/>
    <mergeCell ref="H100:H104"/>
    <mergeCell ref="B380:B384"/>
    <mergeCell ref="B385:B389"/>
    <mergeCell ref="B350:B354"/>
    <mergeCell ref="B355:B359"/>
    <mergeCell ref="B360:B364"/>
    <mergeCell ref="B365:B369"/>
    <mergeCell ref="B370:B374"/>
    <mergeCell ref="B375:B379"/>
    <mergeCell ref="B320:B324"/>
    <mergeCell ref="B325:B329"/>
    <mergeCell ref="B330:B334"/>
    <mergeCell ref="B335:B339"/>
    <mergeCell ref="B280:B284"/>
    <mergeCell ref="B305:B309"/>
    <mergeCell ref="B270:B274"/>
    <mergeCell ref="B275:B279"/>
    <mergeCell ref="B235:B239"/>
    <mergeCell ref="B240:B244"/>
    <mergeCell ref="B190:B194"/>
    <mergeCell ref="B195:B199"/>
    <mergeCell ref="B200:B204"/>
    <mergeCell ref="B205:B209"/>
    <mergeCell ref="B210:B214"/>
    <mergeCell ref="B215:B219"/>
    <mergeCell ref="B285:B289"/>
    <mergeCell ref="B290:B294"/>
    <mergeCell ref="B295:B299"/>
    <mergeCell ref="B245:B249"/>
    <mergeCell ref="B250:B254"/>
    <mergeCell ref="B255:B259"/>
    <mergeCell ref="B260:B264"/>
    <mergeCell ref="B265:B269"/>
    <mergeCell ref="B300:B304"/>
    <mergeCell ref="B175:B179"/>
    <mergeCell ref="B180:B184"/>
    <mergeCell ref="B185:B189"/>
    <mergeCell ref="B225:B229"/>
    <mergeCell ref="B230:B234"/>
    <mergeCell ref="B165:B169"/>
    <mergeCell ref="B170:B174"/>
    <mergeCell ref="B220:B224"/>
    <mergeCell ref="B155:B159"/>
    <mergeCell ref="B160:B164"/>
    <mergeCell ref="B130:B134"/>
    <mergeCell ref="B135:B139"/>
    <mergeCell ref="B140:B144"/>
    <mergeCell ref="B145:B149"/>
    <mergeCell ref="B150:B154"/>
    <mergeCell ref="B105:B109"/>
    <mergeCell ref="B110:B114"/>
    <mergeCell ref="B115:B119"/>
    <mergeCell ref="B120:B124"/>
    <mergeCell ref="B125:B129"/>
    <mergeCell ref="K105:K109"/>
    <mergeCell ref="L105:L109"/>
    <mergeCell ref="M105:M109"/>
    <mergeCell ref="H110:H114"/>
    <mergeCell ref="I110:I114"/>
    <mergeCell ref="J110:J114"/>
    <mergeCell ref="B100:B104"/>
    <mergeCell ref="I100:I104"/>
    <mergeCell ref="J100:J104"/>
    <mergeCell ref="K100:K104"/>
    <mergeCell ref="M100:M104"/>
    <mergeCell ref="K110:K114"/>
    <mergeCell ref="L110:L114"/>
    <mergeCell ref="M110:M114"/>
    <mergeCell ref="H105:H109"/>
    <mergeCell ref="L95:L104"/>
    <mergeCell ref="M95:M99"/>
    <mergeCell ref="H95:H99"/>
    <mergeCell ref="I95:I99"/>
    <mergeCell ref="K120:K124"/>
    <mergeCell ref="L120:L124"/>
    <mergeCell ref="M120:M124"/>
    <mergeCell ref="H115:H119"/>
    <mergeCell ref="I115:I119"/>
    <mergeCell ref="J115:J119"/>
    <mergeCell ref="K115:K119"/>
    <mergeCell ref="L115:L119"/>
    <mergeCell ref="M115:M119"/>
    <mergeCell ref="H120:H124"/>
    <mergeCell ref="I120:I124"/>
    <mergeCell ref="J120:J124"/>
    <mergeCell ref="L75:L79"/>
    <mergeCell ref="M75:M79"/>
    <mergeCell ref="K80:K84"/>
    <mergeCell ref="L80:L84"/>
    <mergeCell ref="M80:M84"/>
    <mergeCell ref="L85:L89"/>
    <mergeCell ref="M85:M89"/>
    <mergeCell ref="H80:H84"/>
    <mergeCell ref="L90:L94"/>
    <mergeCell ref="M90:M94"/>
    <mergeCell ref="H85:H89"/>
    <mergeCell ref="I85:I89"/>
    <mergeCell ref="B75:B79"/>
    <mergeCell ref="B80:B84"/>
    <mergeCell ref="B85:B89"/>
    <mergeCell ref="B90:B94"/>
    <mergeCell ref="B95:B99"/>
    <mergeCell ref="K90:K94"/>
    <mergeCell ref="H75:H79"/>
    <mergeCell ref="I75:I79"/>
    <mergeCell ref="J75:J79"/>
    <mergeCell ref="K75:K79"/>
    <mergeCell ref="J95:J99"/>
    <mergeCell ref="K95:K99"/>
    <mergeCell ref="K85:K89"/>
    <mergeCell ref="J65:J69"/>
    <mergeCell ref="K65:K69"/>
    <mergeCell ref="L65:L69"/>
    <mergeCell ref="M65:M69"/>
    <mergeCell ref="H70:H74"/>
    <mergeCell ref="I70:I74"/>
    <mergeCell ref="J70:J74"/>
    <mergeCell ref="B55:B59"/>
    <mergeCell ref="B50:B54"/>
    <mergeCell ref="B60:B64"/>
    <mergeCell ref="B65:B69"/>
    <mergeCell ref="B70:B74"/>
    <mergeCell ref="K55:K59"/>
    <mergeCell ref="L55:L59"/>
    <mergeCell ref="M55:M59"/>
    <mergeCell ref="H55:H59"/>
    <mergeCell ref="K70:K74"/>
    <mergeCell ref="L70:L74"/>
    <mergeCell ref="M70:M74"/>
    <mergeCell ref="H65:H69"/>
    <mergeCell ref="I65:I69"/>
    <mergeCell ref="M35:M39"/>
    <mergeCell ref="K40:K44"/>
    <mergeCell ref="L40:L44"/>
    <mergeCell ref="M40:M44"/>
    <mergeCell ref="K45:K49"/>
    <mergeCell ref="L45:L49"/>
    <mergeCell ref="M45:M49"/>
    <mergeCell ref="H60:H64"/>
    <mergeCell ref="I60:I64"/>
    <mergeCell ref="J60:J64"/>
    <mergeCell ref="K60:K64"/>
    <mergeCell ref="L60:L64"/>
    <mergeCell ref="M60:M64"/>
    <mergeCell ref="A400:A404"/>
    <mergeCell ref="A275:A279"/>
    <mergeCell ref="A255:A259"/>
    <mergeCell ref="A260:A264"/>
    <mergeCell ref="A240:A244"/>
    <mergeCell ref="A245:A249"/>
    <mergeCell ref="A250:A254"/>
    <mergeCell ref="A340:A344"/>
    <mergeCell ref="A315:A319"/>
    <mergeCell ref="A320:A324"/>
    <mergeCell ref="A325:A329"/>
    <mergeCell ref="A305:A309"/>
    <mergeCell ref="A295:A299"/>
    <mergeCell ref="A300:A304"/>
    <mergeCell ref="A345:A349"/>
    <mergeCell ref="A290:A294"/>
    <mergeCell ref="A265:A269"/>
    <mergeCell ref="A270:A274"/>
    <mergeCell ref="L3:L4"/>
    <mergeCell ref="M3:M4"/>
    <mergeCell ref="H5:H9"/>
    <mergeCell ref="K5:K9"/>
    <mergeCell ref="L5:L9"/>
    <mergeCell ref="M5:M9"/>
    <mergeCell ref="A110:A114"/>
    <mergeCell ref="A75:A79"/>
    <mergeCell ref="A15:A19"/>
    <mergeCell ref="A20:A24"/>
    <mergeCell ref="A3:A4"/>
    <mergeCell ref="A5:A9"/>
    <mergeCell ref="A10:A14"/>
    <mergeCell ref="L15:L19"/>
    <mergeCell ref="M15:M19"/>
    <mergeCell ref="L30:L34"/>
    <mergeCell ref="M30:M34"/>
    <mergeCell ref="H50:H54"/>
    <mergeCell ref="K50:K54"/>
    <mergeCell ref="L50:L54"/>
    <mergeCell ref="M50:M54"/>
    <mergeCell ref="K35:K39"/>
    <mergeCell ref="L35:L39"/>
    <mergeCell ref="J85:J89"/>
    <mergeCell ref="A115:A119"/>
    <mergeCell ref="L25:L29"/>
    <mergeCell ref="M25:M29"/>
    <mergeCell ref="H20:H24"/>
    <mergeCell ref="K20:K24"/>
    <mergeCell ref="L20:L24"/>
    <mergeCell ref="M20:M24"/>
    <mergeCell ref="H25:H29"/>
    <mergeCell ref="L10:L14"/>
    <mergeCell ref="M10:M14"/>
    <mergeCell ref="H15:H19"/>
    <mergeCell ref="K15:K19"/>
    <mergeCell ref="A55:A59"/>
    <mergeCell ref="A60:A64"/>
    <mergeCell ref="A35:A39"/>
    <mergeCell ref="A40:A44"/>
    <mergeCell ref="A45:A49"/>
    <mergeCell ref="A25:A29"/>
    <mergeCell ref="A30:A34"/>
    <mergeCell ref="A90:A94"/>
    <mergeCell ref="A80:A84"/>
    <mergeCell ref="A85:A89"/>
    <mergeCell ref="A65:A69"/>
    <mergeCell ref="A70:A74"/>
    <mergeCell ref="A180:A184"/>
    <mergeCell ref="A170:A174"/>
    <mergeCell ref="A160:A164"/>
    <mergeCell ref="A405:A409"/>
    <mergeCell ref="C3:F3"/>
    <mergeCell ref="G3:G4"/>
    <mergeCell ref="B5:B9"/>
    <mergeCell ref="B10:B14"/>
    <mergeCell ref="B15:B19"/>
    <mergeCell ref="B20:B24"/>
    <mergeCell ref="A390:A394"/>
    <mergeCell ref="A395:A399"/>
    <mergeCell ref="A385:A389"/>
    <mergeCell ref="A380:A384"/>
    <mergeCell ref="A365:A369"/>
    <mergeCell ref="A370:A374"/>
    <mergeCell ref="A375:A379"/>
    <mergeCell ref="A350:A354"/>
    <mergeCell ref="A355:A359"/>
    <mergeCell ref="A360:A364"/>
    <mergeCell ref="A330:A334"/>
    <mergeCell ref="A335:A339"/>
    <mergeCell ref="A280:A284"/>
    <mergeCell ref="A285:A289"/>
    <mergeCell ref="A235:A239"/>
    <mergeCell ref="A215:A219"/>
    <mergeCell ref="A220:A224"/>
    <mergeCell ref="A225:A229"/>
    <mergeCell ref="A195:A199"/>
    <mergeCell ref="A95:A99"/>
    <mergeCell ref="A100:A104"/>
    <mergeCell ref="A165:A169"/>
    <mergeCell ref="A145:A149"/>
    <mergeCell ref="A120:A124"/>
    <mergeCell ref="A125:A129"/>
    <mergeCell ref="A130:A134"/>
    <mergeCell ref="A200:A204"/>
    <mergeCell ref="A205:A209"/>
    <mergeCell ref="A105:A109"/>
    <mergeCell ref="A210:A214"/>
    <mergeCell ref="A230:A234"/>
    <mergeCell ref="A150:A154"/>
    <mergeCell ref="A155:A159"/>
    <mergeCell ref="A135:A139"/>
    <mergeCell ref="A140:A144"/>
    <mergeCell ref="A185:A189"/>
    <mergeCell ref="A190:A194"/>
    <mergeCell ref="A175:A179"/>
    <mergeCell ref="C1:K1"/>
    <mergeCell ref="B3:B4"/>
    <mergeCell ref="A50:A54"/>
    <mergeCell ref="H10:H14"/>
    <mergeCell ref="K10:K14"/>
    <mergeCell ref="K25:K29"/>
    <mergeCell ref="K30:K34"/>
    <mergeCell ref="B25:B29"/>
    <mergeCell ref="B30:B34"/>
    <mergeCell ref="B35:B39"/>
    <mergeCell ref="B40:B44"/>
    <mergeCell ref="B45:B49"/>
    <mergeCell ref="H3:J3"/>
    <mergeCell ref="K3:K4"/>
    <mergeCell ref="H30:H34"/>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План реализации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Максимов А.П.</dc:creator>
  <cp:lastModifiedBy>Пашинцева В.С.</cp:lastModifiedBy>
  <dcterms:created xsi:type="dcterms:W3CDTF">2022-06-30T08:00:48Z</dcterms:created>
  <dcterms:modified xsi:type="dcterms:W3CDTF">2023-07-21T06:20:44Z</dcterms:modified>
</cp:coreProperties>
</file>