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shintseva\Desktop\ГП\ОТЧЕТЫ по ГП\2023\+ ГП Экономический потенциал\"/>
    </mc:Choice>
  </mc:AlternateContent>
  <bookViews>
    <workbookView xWindow="-120" yWindow="-120" windowWidth="15480" windowHeight="8460"/>
  </bookViews>
  <sheets>
    <sheet name="отчет План реализации" sheetId="1" r:id="rId1"/>
  </sheets>
  <definedNames>
    <definedName name="_xlnm._FilterDatabase" localSheetId="0" hidden="1">'отчет План реализации'!$A$3:$M$409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 l="1"/>
  <c r="N7" i="1"/>
  <c r="N6" i="1"/>
  <c r="J343" i="1" l="1"/>
  <c r="J342" i="1"/>
  <c r="J341" i="1"/>
  <c r="F27" i="1" l="1"/>
  <c r="F28" i="1"/>
  <c r="F29" i="1"/>
  <c r="E27" i="1"/>
  <c r="E28" i="1"/>
  <c r="E29" i="1"/>
  <c r="D27" i="1"/>
  <c r="D28" i="1"/>
  <c r="D29" i="1"/>
  <c r="E26" i="1"/>
  <c r="F26" i="1"/>
  <c r="D26" i="1"/>
  <c r="J403" i="1"/>
  <c r="J402" i="1"/>
  <c r="J401" i="1"/>
  <c r="J393" i="1"/>
  <c r="J392" i="1"/>
  <c r="J391" i="1"/>
  <c r="F357" i="1"/>
  <c r="F358" i="1"/>
  <c r="F359" i="1"/>
  <c r="F356" i="1"/>
  <c r="E357" i="1"/>
  <c r="E358" i="1"/>
  <c r="E359" i="1"/>
  <c r="E356" i="1"/>
  <c r="D357" i="1"/>
  <c r="D358" i="1"/>
  <c r="D359" i="1"/>
  <c r="D356" i="1"/>
  <c r="F342" i="1"/>
  <c r="F343" i="1"/>
  <c r="F344" i="1"/>
  <c r="F341" i="1"/>
  <c r="E342" i="1"/>
  <c r="E343" i="1"/>
  <c r="E344" i="1"/>
  <c r="E341" i="1"/>
  <c r="D342" i="1"/>
  <c r="D343" i="1"/>
  <c r="D344" i="1"/>
  <c r="D341" i="1"/>
  <c r="G346" i="1"/>
  <c r="F345" i="1"/>
  <c r="E345" i="1"/>
  <c r="D345" i="1"/>
  <c r="F307" i="1"/>
  <c r="F308" i="1"/>
  <c r="F309" i="1"/>
  <c r="F306" i="1"/>
  <c r="E307" i="1"/>
  <c r="E308" i="1"/>
  <c r="E309" i="1"/>
  <c r="E306" i="1"/>
  <c r="D307" i="1"/>
  <c r="D308" i="1"/>
  <c r="D309" i="1"/>
  <c r="D306" i="1"/>
  <c r="F292" i="1"/>
  <c r="F293" i="1"/>
  <c r="F294" i="1"/>
  <c r="F291" i="1"/>
  <c r="E292" i="1"/>
  <c r="E293" i="1"/>
  <c r="E294" i="1"/>
  <c r="E291" i="1"/>
  <c r="D292" i="1"/>
  <c r="D293" i="1"/>
  <c r="D294" i="1"/>
  <c r="D291" i="1"/>
  <c r="J258" i="1"/>
  <c r="J257" i="1"/>
  <c r="J256" i="1"/>
  <c r="J218" i="1"/>
  <c r="J217" i="1"/>
  <c r="J216" i="1"/>
  <c r="J203" i="1"/>
  <c r="J202" i="1"/>
  <c r="J201" i="1"/>
  <c r="J158" i="1"/>
  <c r="J157" i="1"/>
  <c r="J156" i="1"/>
  <c r="F157" i="1"/>
  <c r="F158" i="1"/>
  <c r="F159" i="1"/>
  <c r="F156" i="1"/>
  <c r="E157" i="1"/>
  <c r="E158" i="1"/>
  <c r="E159" i="1"/>
  <c r="E156" i="1"/>
  <c r="D157" i="1"/>
  <c r="D158" i="1"/>
  <c r="D159" i="1"/>
  <c r="D156" i="1"/>
  <c r="F132" i="1"/>
  <c r="F133" i="1"/>
  <c r="F134" i="1"/>
  <c r="F131" i="1"/>
  <c r="E132" i="1"/>
  <c r="E133" i="1"/>
  <c r="E134" i="1"/>
  <c r="E131" i="1"/>
  <c r="D132" i="1"/>
  <c r="D133" i="1"/>
  <c r="D134" i="1"/>
  <c r="D131" i="1"/>
  <c r="J108" i="1"/>
  <c r="J107" i="1"/>
  <c r="J106" i="1"/>
  <c r="J93" i="1"/>
  <c r="J92" i="1"/>
  <c r="J91" i="1"/>
  <c r="F92" i="1"/>
  <c r="F93" i="1"/>
  <c r="F94" i="1"/>
  <c r="E92" i="1"/>
  <c r="E93" i="1"/>
  <c r="E94" i="1"/>
  <c r="F91" i="1"/>
  <c r="E91" i="1"/>
  <c r="D92" i="1"/>
  <c r="D93" i="1"/>
  <c r="D94" i="1"/>
  <c r="D91" i="1"/>
  <c r="J83" i="1"/>
  <c r="J82" i="1"/>
  <c r="J81" i="1"/>
  <c r="G345" i="1" l="1"/>
  <c r="J340" i="1"/>
  <c r="J344" i="1" l="1"/>
  <c r="J317" i="1"/>
  <c r="J316" i="1"/>
  <c r="J318" i="1"/>
  <c r="F57" i="1" l="1"/>
  <c r="F58" i="1"/>
  <c r="F59" i="1"/>
  <c r="F56" i="1"/>
  <c r="E57" i="1"/>
  <c r="E58" i="1"/>
  <c r="E59" i="1"/>
  <c r="E56" i="1"/>
  <c r="D57" i="1"/>
  <c r="D58" i="1"/>
  <c r="D59" i="1"/>
  <c r="D56" i="1"/>
  <c r="G312" i="1" l="1"/>
  <c r="G301" i="1"/>
  <c r="G111" i="1" l="1"/>
  <c r="G112" i="1"/>
  <c r="E394" i="1" l="1"/>
  <c r="F394" i="1"/>
  <c r="E393" i="1"/>
  <c r="F393" i="1"/>
  <c r="E392" i="1"/>
  <c r="F392" i="1"/>
  <c r="E391" i="1"/>
  <c r="F391" i="1"/>
  <c r="D392" i="1"/>
  <c r="D393" i="1"/>
  <c r="D394" i="1"/>
  <c r="D391" i="1"/>
  <c r="J308" i="1"/>
  <c r="J307" i="1"/>
  <c r="J306" i="1"/>
  <c r="G311" i="1"/>
  <c r="F310" i="1"/>
  <c r="E310" i="1"/>
  <c r="D310" i="1"/>
  <c r="G310" i="1" l="1"/>
  <c r="J305" i="1"/>
  <c r="J309" i="1" s="1"/>
  <c r="E169" i="1" l="1"/>
  <c r="F169" i="1"/>
  <c r="E168" i="1"/>
  <c r="F168" i="1"/>
  <c r="E167" i="1"/>
  <c r="F167" i="1"/>
  <c r="E166" i="1"/>
  <c r="F166" i="1"/>
  <c r="D167" i="1"/>
  <c r="D168" i="1"/>
  <c r="D169" i="1"/>
  <c r="D166" i="1"/>
  <c r="J15" i="1" l="1"/>
  <c r="J19" i="1" s="1"/>
  <c r="E234" i="1" l="1"/>
  <c r="F234" i="1"/>
  <c r="E233" i="1"/>
  <c r="F233" i="1"/>
  <c r="E232" i="1"/>
  <c r="E231" i="1"/>
  <c r="D234" i="1"/>
  <c r="D233" i="1"/>
  <c r="D232" i="1"/>
  <c r="D231" i="1"/>
  <c r="J80" i="1" l="1"/>
  <c r="J58" i="1"/>
  <c r="J57" i="1"/>
  <c r="J56" i="1"/>
  <c r="J55" i="1" l="1"/>
  <c r="G341" i="1"/>
  <c r="J293" i="1"/>
  <c r="J292" i="1"/>
  <c r="J291" i="1"/>
  <c r="J273" i="1"/>
  <c r="J272" i="1"/>
  <c r="J271" i="1"/>
  <c r="G286" i="1"/>
  <c r="G281" i="1"/>
  <c r="J290" i="1" l="1"/>
  <c r="J270" i="1"/>
  <c r="J390" i="1"/>
  <c r="G396" i="1"/>
  <c r="J358" i="1" l="1"/>
  <c r="J357" i="1"/>
  <c r="J356" i="1"/>
  <c r="G386" i="1"/>
  <c r="J355" i="1" l="1"/>
  <c r="G371" i="1"/>
  <c r="G366" i="1"/>
  <c r="J323" i="1" l="1"/>
  <c r="J322" i="1"/>
  <c r="J321" i="1"/>
  <c r="J233" i="1"/>
  <c r="J232" i="1"/>
  <c r="J231" i="1"/>
  <c r="F232" i="1"/>
  <c r="F231" i="1"/>
  <c r="J315" i="1" l="1"/>
  <c r="J230" i="1"/>
  <c r="J320" i="1"/>
  <c r="J255" i="1"/>
  <c r="J105" i="1"/>
  <c r="J215" i="1" l="1"/>
  <c r="J200" i="1"/>
  <c r="J168" i="1"/>
  <c r="J167" i="1"/>
  <c r="J166" i="1"/>
  <c r="J165" i="1" l="1"/>
  <c r="J133" i="1"/>
  <c r="J132" i="1"/>
  <c r="J131" i="1"/>
  <c r="J155" i="1" l="1"/>
  <c r="J130" i="1"/>
  <c r="F120" i="1" l="1"/>
  <c r="E120" i="1"/>
  <c r="J90" i="1" l="1"/>
  <c r="J94" i="1" s="1"/>
  <c r="F34" i="1" l="1"/>
  <c r="E34" i="1"/>
  <c r="F33" i="1"/>
  <c r="E33" i="1"/>
  <c r="F32" i="1"/>
  <c r="E32" i="1"/>
  <c r="F31" i="1"/>
  <c r="E31" i="1"/>
  <c r="D34" i="1"/>
  <c r="D33" i="1"/>
  <c r="D32" i="1"/>
  <c r="D31" i="1"/>
  <c r="F24" i="1"/>
  <c r="E24" i="1"/>
  <c r="F23" i="1"/>
  <c r="E23" i="1"/>
  <c r="F22" i="1"/>
  <c r="E22" i="1"/>
  <c r="F21" i="1"/>
  <c r="E21" i="1"/>
  <c r="D24" i="1"/>
  <c r="D23" i="1"/>
  <c r="D22" i="1"/>
  <c r="D21" i="1"/>
  <c r="D49" i="1" l="1"/>
  <c r="D48" i="1"/>
  <c r="D47" i="1"/>
  <c r="F49" i="1"/>
  <c r="E49" i="1"/>
  <c r="F48" i="1"/>
  <c r="E48" i="1"/>
  <c r="F47" i="1"/>
  <c r="E47" i="1"/>
  <c r="F46" i="1"/>
  <c r="E46" i="1"/>
  <c r="D46" i="1"/>
  <c r="F401" i="1"/>
  <c r="E401" i="1"/>
  <c r="F404" i="1"/>
  <c r="E404" i="1"/>
  <c r="D404" i="1"/>
  <c r="F403" i="1"/>
  <c r="E403" i="1"/>
  <c r="D403" i="1"/>
  <c r="F402" i="1"/>
  <c r="E402" i="1"/>
  <c r="D402" i="1"/>
  <c r="D401" i="1"/>
  <c r="D39" i="1"/>
  <c r="D38" i="1"/>
  <c r="D37" i="1"/>
  <c r="F39" i="1"/>
  <c r="E39" i="1"/>
  <c r="F38" i="1"/>
  <c r="E38" i="1"/>
  <c r="F37" i="1"/>
  <c r="E37" i="1"/>
  <c r="F36" i="1"/>
  <c r="E36" i="1"/>
  <c r="D324" i="1"/>
  <c r="D319" i="1" s="1"/>
  <c r="D323" i="1"/>
  <c r="D318" i="1" s="1"/>
  <c r="D322" i="1"/>
  <c r="D317" i="1" s="1"/>
  <c r="F324" i="1"/>
  <c r="F319" i="1" s="1"/>
  <c r="E324" i="1"/>
  <c r="E319" i="1" s="1"/>
  <c r="F323" i="1"/>
  <c r="F318" i="1" s="1"/>
  <c r="E323" i="1"/>
  <c r="E318" i="1" s="1"/>
  <c r="F322" i="1"/>
  <c r="F317" i="1" s="1"/>
  <c r="E322" i="1"/>
  <c r="E317" i="1" s="1"/>
  <c r="F321" i="1"/>
  <c r="F316" i="1" s="1"/>
  <c r="E321" i="1"/>
  <c r="E316" i="1" s="1"/>
  <c r="D321" i="1"/>
  <c r="D274" i="1"/>
  <c r="D273" i="1"/>
  <c r="D272" i="1"/>
  <c r="F274" i="1"/>
  <c r="E274" i="1"/>
  <c r="F273" i="1"/>
  <c r="E273" i="1"/>
  <c r="F272" i="1"/>
  <c r="E272" i="1"/>
  <c r="F271" i="1"/>
  <c r="E271" i="1"/>
  <c r="D259" i="1"/>
  <c r="D258" i="1"/>
  <c r="D257" i="1"/>
  <c r="F259" i="1"/>
  <c r="E259" i="1"/>
  <c r="F258" i="1"/>
  <c r="E258" i="1"/>
  <c r="F257" i="1"/>
  <c r="E257" i="1"/>
  <c r="F256" i="1"/>
  <c r="E256" i="1"/>
  <c r="D219" i="1"/>
  <c r="D218" i="1"/>
  <c r="D217" i="1"/>
  <c r="F219" i="1"/>
  <c r="E219" i="1"/>
  <c r="F218" i="1"/>
  <c r="E218" i="1"/>
  <c r="F217" i="1"/>
  <c r="E217" i="1"/>
  <c r="F216" i="1"/>
  <c r="E216" i="1"/>
  <c r="D204" i="1"/>
  <c r="D203" i="1"/>
  <c r="D202" i="1"/>
  <c r="F204" i="1"/>
  <c r="E204" i="1"/>
  <c r="F203" i="1"/>
  <c r="E203" i="1"/>
  <c r="F202" i="1"/>
  <c r="E202" i="1"/>
  <c r="F201" i="1"/>
  <c r="E201" i="1"/>
  <c r="F110" i="1"/>
  <c r="E110" i="1"/>
  <c r="D110" i="1"/>
  <c r="F106" i="1"/>
  <c r="E106" i="1"/>
  <c r="F109" i="1"/>
  <c r="E109" i="1"/>
  <c r="D109" i="1"/>
  <c r="F108" i="1"/>
  <c r="E108" i="1"/>
  <c r="D108" i="1"/>
  <c r="F107" i="1"/>
  <c r="E107" i="1"/>
  <c r="D107" i="1"/>
  <c r="D106" i="1"/>
  <c r="D84" i="1"/>
  <c r="D14" i="1" s="1"/>
  <c r="D83" i="1"/>
  <c r="D82" i="1"/>
  <c r="F84" i="1"/>
  <c r="F14" i="1" s="1"/>
  <c r="E84" i="1"/>
  <c r="E14" i="1" s="1"/>
  <c r="F83" i="1"/>
  <c r="F13" i="1" s="1"/>
  <c r="E83" i="1"/>
  <c r="F82" i="1"/>
  <c r="E82" i="1"/>
  <c r="F81" i="1"/>
  <c r="E81" i="1"/>
  <c r="D81" i="1"/>
  <c r="F15" i="1"/>
  <c r="E15" i="1"/>
  <c r="F20" i="1"/>
  <c r="E20" i="1"/>
  <c r="F30" i="1"/>
  <c r="E30" i="1"/>
  <c r="F60" i="1"/>
  <c r="E60" i="1"/>
  <c r="D60" i="1"/>
  <c r="F65" i="1"/>
  <c r="E65" i="1"/>
  <c r="D65" i="1"/>
  <c r="F70" i="1"/>
  <c r="E70" i="1"/>
  <c r="D70" i="1"/>
  <c r="F75" i="1"/>
  <c r="E75" i="1"/>
  <c r="D75" i="1"/>
  <c r="F85" i="1"/>
  <c r="E85" i="1"/>
  <c r="D85" i="1"/>
  <c r="F95" i="1"/>
  <c r="F25" i="1" s="1"/>
  <c r="E95" i="1"/>
  <c r="E25" i="1" s="1"/>
  <c r="D95" i="1"/>
  <c r="D25" i="1" s="1"/>
  <c r="F100" i="1"/>
  <c r="E100" i="1"/>
  <c r="D100" i="1"/>
  <c r="D120" i="1"/>
  <c r="F115" i="1"/>
  <c r="E115" i="1"/>
  <c r="D115" i="1"/>
  <c r="F135" i="1"/>
  <c r="E135" i="1"/>
  <c r="D135" i="1"/>
  <c r="F140" i="1"/>
  <c r="E140" i="1"/>
  <c r="D140" i="1"/>
  <c r="F145" i="1"/>
  <c r="E145" i="1"/>
  <c r="D145" i="1"/>
  <c r="F150" i="1"/>
  <c r="E150" i="1"/>
  <c r="D150" i="1"/>
  <c r="F160" i="1"/>
  <c r="E160" i="1"/>
  <c r="D160" i="1"/>
  <c r="F170" i="1"/>
  <c r="E170" i="1"/>
  <c r="D170" i="1"/>
  <c r="F175" i="1"/>
  <c r="E175" i="1"/>
  <c r="D175" i="1"/>
  <c r="F180" i="1"/>
  <c r="E180" i="1"/>
  <c r="D180" i="1"/>
  <c r="F185" i="1"/>
  <c r="E185" i="1"/>
  <c r="D185" i="1"/>
  <c r="F190" i="1"/>
  <c r="E190" i="1"/>
  <c r="D190" i="1"/>
  <c r="F195" i="1"/>
  <c r="E195" i="1"/>
  <c r="D195" i="1"/>
  <c r="F205" i="1"/>
  <c r="E205" i="1"/>
  <c r="D205" i="1"/>
  <c r="F210" i="1"/>
  <c r="E210" i="1"/>
  <c r="D210" i="1"/>
  <c r="F220" i="1"/>
  <c r="E220" i="1"/>
  <c r="D220" i="1"/>
  <c r="F225" i="1"/>
  <c r="E225" i="1"/>
  <c r="D225" i="1"/>
  <c r="F235" i="1"/>
  <c r="E235" i="1"/>
  <c r="D235" i="1"/>
  <c r="F240" i="1"/>
  <c r="E240" i="1"/>
  <c r="D240" i="1"/>
  <c r="F245" i="1"/>
  <c r="E245" i="1"/>
  <c r="D245" i="1"/>
  <c r="F250" i="1"/>
  <c r="E250" i="1"/>
  <c r="D250" i="1"/>
  <c r="F260" i="1"/>
  <c r="E260" i="1"/>
  <c r="D260" i="1"/>
  <c r="F275" i="1"/>
  <c r="E275" i="1"/>
  <c r="D275" i="1"/>
  <c r="F280" i="1"/>
  <c r="E280" i="1"/>
  <c r="D280" i="1"/>
  <c r="F285" i="1"/>
  <c r="E285" i="1"/>
  <c r="D285" i="1"/>
  <c r="F295" i="1"/>
  <c r="E295" i="1"/>
  <c r="D295" i="1"/>
  <c r="F300" i="1"/>
  <c r="E300" i="1"/>
  <c r="D300" i="1"/>
  <c r="F325" i="1"/>
  <c r="E325" i="1"/>
  <c r="D325" i="1"/>
  <c r="F330" i="1"/>
  <c r="E330" i="1"/>
  <c r="D330" i="1"/>
  <c r="F335" i="1"/>
  <c r="E335" i="1"/>
  <c r="D335" i="1"/>
  <c r="F340" i="1"/>
  <c r="E340" i="1"/>
  <c r="D340" i="1"/>
  <c r="F360" i="1"/>
  <c r="E360" i="1"/>
  <c r="D360" i="1"/>
  <c r="F365" i="1"/>
  <c r="E365" i="1"/>
  <c r="D365" i="1"/>
  <c r="F370" i="1"/>
  <c r="E370" i="1"/>
  <c r="D370" i="1"/>
  <c r="F375" i="1"/>
  <c r="E375" i="1"/>
  <c r="D375" i="1"/>
  <c r="F380" i="1"/>
  <c r="E380" i="1"/>
  <c r="D380" i="1"/>
  <c r="F385" i="1"/>
  <c r="E385" i="1"/>
  <c r="D385" i="1"/>
  <c r="F395" i="1"/>
  <c r="E395" i="1"/>
  <c r="D395" i="1"/>
  <c r="F405" i="1"/>
  <c r="E405" i="1"/>
  <c r="D405" i="1"/>
  <c r="D52" i="1" l="1"/>
  <c r="D12" i="1"/>
  <c r="D53" i="1"/>
  <c r="D13" i="1"/>
  <c r="E11" i="1"/>
  <c r="F11" i="1"/>
  <c r="E12" i="1"/>
  <c r="F12" i="1"/>
  <c r="E13" i="1"/>
  <c r="E51" i="1"/>
  <c r="F51" i="1"/>
  <c r="E52" i="1"/>
  <c r="F52" i="1"/>
  <c r="F53" i="1"/>
  <c r="E54" i="1"/>
  <c r="F54" i="1"/>
  <c r="E53" i="1"/>
  <c r="D54" i="1"/>
  <c r="D51" i="1"/>
  <c r="E80" i="1"/>
  <c r="E90" i="1"/>
  <c r="F45" i="1"/>
  <c r="G210" i="1"/>
  <c r="G185" i="1"/>
  <c r="G85" i="1"/>
  <c r="F35" i="1"/>
  <c r="E35" i="1"/>
  <c r="E45" i="1"/>
  <c r="G395" i="1"/>
  <c r="G60" i="1"/>
  <c r="G365" i="1"/>
  <c r="G295" i="1"/>
  <c r="E155" i="1"/>
  <c r="E270" i="1"/>
  <c r="F315" i="1"/>
  <c r="G370" i="1"/>
  <c r="D355" i="1"/>
  <c r="D268" i="1"/>
  <c r="D43" i="1" s="1"/>
  <c r="G160" i="1"/>
  <c r="G140" i="1"/>
  <c r="G100" i="1"/>
  <c r="G65" i="1"/>
  <c r="D90" i="1"/>
  <c r="G110" i="1"/>
  <c r="E215" i="1"/>
  <c r="F255" i="1"/>
  <c r="E267" i="1"/>
  <c r="E42" i="1" s="1"/>
  <c r="E269" i="1"/>
  <c r="E44" i="1" s="1"/>
  <c r="D269" i="1"/>
  <c r="D44" i="1" s="1"/>
  <c r="F290" i="1"/>
  <c r="E351" i="1"/>
  <c r="E353" i="1"/>
  <c r="D352" i="1"/>
  <c r="F400" i="1"/>
  <c r="F266" i="1"/>
  <c r="F41" i="1" s="1"/>
  <c r="F268" i="1"/>
  <c r="F43" i="1" s="1"/>
  <c r="G325" i="1"/>
  <c r="G285" i="1"/>
  <c r="G250" i="1"/>
  <c r="G180" i="1"/>
  <c r="E130" i="1"/>
  <c r="E128" i="1"/>
  <c r="D127" i="1"/>
  <c r="D165" i="1"/>
  <c r="E200" i="1"/>
  <c r="F270" i="1"/>
  <c r="E290" i="1"/>
  <c r="E268" i="1"/>
  <c r="E43" i="1" s="1"/>
  <c r="D267" i="1"/>
  <c r="D42" i="1" s="1"/>
  <c r="G300" i="1"/>
  <c r="G260" i="1"/>
  <c r="G220" i="1"/>
  <c r="D105" i="1"/>
  <c r="F352" i="1"/>
  <c r="F354" i="1"/>
  <c r="D400" i="1"/>
  <c r="G340" i="1"/>
  <c r="G245" i="1"/>
  <c r="G225" i="1"/>
  <c r="F351" i="1"/>
  <c r="F353" i="1"/>
  <c r="D353" i="1"/>
  <c r="F127" i="1"/>
  <c r="F129" i="1"/>
  <c r="E127" i="1"/>
  <c r="E129" i="1"/>
  <c r="D129" i="1"/>
  <c r="D230" i="1"/>
  <c r="F128" i="1"/>
  <c r="D128" i="1"/>
  <c r="F269" i="1"/>
  <c r="F44" i="1" s="1"/>
  <c r="D305" i="1"/>
  <c r="D320" i="1"/>
  <c r="E352" i="1"/>
  <c r="E354" i="1"/>
  <c r="D354" i="1"/>
  <c r="G375" i="1"/>
  <c r="G275" i="1"/>
  <c r="G235" i="1"/>
  <c r="G190" i="1"/>
  <c r="G175" i="1"/>
  <c r="G145" i="1"/>
  <c r="G70" i="1"/>
  <c r="G25" i="1"/>
  <c r="E55" i="1"/>
  <c r="F80" i="1"/>
  <c r="F390" i="1"/>
  <c r="F126" i="1"/>
  <c r="F267" i="1"/>
  <c r="E315" i="1"/>
  <c r="E266" i="1"/>
  <c r="E41" i="1" s="1"/>
  <c r="G385" i="1"/>
  <c r="G330" i="1"/>
  <c r="G380" i="1"/>
  <c r="G360" i="1"/>
  <c r="G335" i="1"/>
  <c r="G280" i="1"/>
  <c r="G240" i="1"/>
  <c r="G205" i="1"/>
  <c r="G195" i="1"/>
  <c r="G170" i="1"/>
  <c r="G150" i="1"/>
  <c r="G135" i="1"/>
  <c r="G95" i="1"/>
  <c r="G75" i="1"/>
  <c r="F155" i="1"/>
  <c r="F215" i="1"/>
  <c r="E255" i="1"/>
  <c r="E126" i="1"/>
  <c r="E390" i="1"/>
  <c r="E400" i="1"/>
  <c r="E355" i="1"/>
  <c r="F355" i="1"/>
  <c r="E320" i="1"/>
  <c r="F320" i="1"/>
  <c r="F305" i="1"/>
  <c r="E305" i="1"/>
  <c r="F230" i="1"/>
  <c r="E230" i="1"/>
  <c r="F165" i="1"/>
  <c r="E165" i="1"/>
  <c r="F200" i="1"/>
  <c r="D155" i="1"/>
  <c r="F130" i="1"/>
  <c r="E105" i="1"/>
  <c r="F105" i="1"/>
  <c r="F90" i="1"/>
  <c r="D80" i="1"/>
  <c r="F55" i="1"/>
  <c r="F42" i="1" l="1"/>
  <c r="G267" i="1"/>
  <c r="E10" i="1"/>
  <c r="F10" i="1"/>
  <c r="G355" i="1"/>
  <c r="E9" i="1"/>
  <c r="D9" i="1"/>
  <c r="D8" i="1"/>
  <c r="E7" i="1"/>
  <c r="F50" i="1"/>
  <c r="F8" i="1"/>
  <c r="F7" i="1"/>
  <c r="F6" i="1"/>
  <c r="F9" i="1"/>
  <c r="D7" i="1"/>
  <c r="G80" i="1"/>
  <c r="G165" i="1"/>
  <c r="G400" i="1"/>
  <c r="E8" i="1"/>
  <c r="E6" i="1"/>
  <c r="G90" i="1"/>
  <c r="E350" i="1"/>
  <c r="F40" i="1"/>
  <c r="E265" i="1"/>
  <c r="E40" i="1"/>
  <c r="F350" i="1"/>
  <c r="G155" i="1"/>
  <c r="G320" i="1"/>
  <c r="E125" i="1"/>
  <c r="F265" i="1"/>
  <c r="G105" i="1"/>
  <c r="G230" i="1"/>
  <c r="F125" i="1"/>
  <c r="E50" i="1"/>
  <c r="F5" i="1" l="1"/>
  <c r="E5" i="1"/>
  <c r="G196" i="1" l="1"/>
  <c r="G406" i="1"/>
  <c r="G405" i="1"/>
  <c r="G401" i="1"/>
  <c r="J400" i="1"/>
  <c r="J404" i="1" s="1"/>
  <c r="J394" i="1"/>
  <c r="G381" i="1"/>
  <c r="G361" i="1"/>
  <c r="J359" i="1"/>
  <c r="G356" i="1"/>
  <c r="J353" i="1"/>
  <c r="J352" i="1"/>
  <c r="J351" i="1"/>
  <c r="G336" i="1"/>
  <c r="G331" i="1"/>
  <c r="G326" i="1"/>
  <c r="J324" i="1"/>
  <c r="G321" i="1"/>
  <c r="J319" i="1"/>
  <c r="J294" i="1"/>
  <c r="D271" i="1"/>
  <c r="G276" i="1"/>
  <c r="J274" i="1"/>
  <c r="G262" i="1"/>
  <c r="G261" i="1"/>
  <c r="J259" i="1"/>
  <c r="G259" i="1"/>
  <c r="G258" i="1"/>
  <c r="D256" i="1"/>
  <c r="G252" i="1"/>
  <c r="G251" i="1"/>
  <c r="G247" i="1"/>
  <c r="G246" i="1"/>
  <c r="G242" i="1"/>
  <c r="G241" i="1"/>
  <c r="G237" i="1"/>
  <c r="G236" i="1"/>
  <c r="J234" i="1"/>
  <c r="G232" i="1"/>
  <c r="G227" i="1"/>
  <c r="G226" i="1"/>
  <c r="G222" i="1"/>
  <c r="G221" i="1"/>
  <c r="J219" i="1"/>
  <c r="G217" i="1"/>
  <c r="D216" i="1"/>
  <c r="G211" i="1"/>
  <c r="G206" i="1"/>
  <c r="J204" i="1"/>
  <c r="D201" i="1"/>
  <c r="G191" i="1"/>
  <c r="G186" i="1"/>
  <c r="G184" i="1"/>
  <c r="G182" i="1"/>
  <c r="G181" i="1"/>
  <c r="G176" i="1"/>
  <c r="G171" i="1"/>
  <c r="J169" i="1"/>
  <c r="G169" i="1"/>
  <c r="G167" i="1"/>
  <c r="G161" i="1"/>
  <c r="J159" i="1"/>
  <c r="G156" i="1"/>
  <c r="G151" i="1"/>
  <c r="G146" i="1"/>
  <c r="G141" i="1"/>
  <c r="G136" i="1"/>
  <c r="J134" i="1"/>
  <c r="J128" i="1"/>
  <c r="J127" i="1"/>
  <c r="J126" i="1"/>
  <c r="G101" i="1"/>
  <c r="G96" i="1"/>
  <c r="G91" i="1"/>
  <c r="J35" i="1"/>
  <c r="J39" i="1" s="1"/>
  <c r="J45" i="1"/>
  <c r="J49" i="1" s="1"/>
  <c r="J109" i="1"/>
  <c r="G107" i="1"/>
  <c r="G86" i="1"/>
  <c r="J84" i="1"/>
  <c r="G81" i="1"/>
  <c r="G76" i="1"/>
  <c r="G66" i="1"/>
  <c r="G61" i="1"/>
  <c r="J59" i="1"/>
  <c r="G52" i="1"/>
  <c r="J30" i="1"/>
  <c r="J34" i="1" s="1"/>
  <c r="G26" i="1"/>
  <c r="J25" i="1"/>
  <c r="J29" i="1" s="1"/>
  <c r="G21" i="1"/>
  <c r="J20" i="1"/>
  <c r="J24" i="1" s="1"/>
  <c r="D15" i="1"/>
  <c r="G14" i="1"/>
  <c r="G12" i="1"/>
  <c r="G7" i="1"/>
  <c r="D200" i="1" l="1"/>
  <c r="G200" i="1" s="1"/>
  <c r="J268" i="1"/>
  <c r="J267" i="1"/>
  <c r="J266" i="1"/>
  <c r="J51" i="1"/>
  <c r="J52" i="1"/>
  <c r="J53" i="1"/>
  <c r="D390" i="1"/>
  <c r="G390" i="1" s="1"/>
  <c r="D36" i="1"/>
  <c r="D35" i="1" s="1"/>
  <c r="G35" i="1" s="1"/>
  <c r="D20" i="1"/>
  <c r="G20" i="1" s="1"/>
  <c r="G291" i="1"/>
  <c r="D290" i="1"/>
  <c r="G290" i="1" s="1"/>
  <c r="G31" i="1"/>
  <c r="D30" i="1"/>
  <c r="G30" i="1" s="1"/>
  <c r="G216" i="1"/>
  <c r="D215" i="1"/>
  <c r="G215" i="1" s="1"/>
  <c r="D55" i="1"/>
  <c r="G55" i="1" s="1"/>
  <c r="G256" i="1"/>
  <c r="D255" i="1"/>
  <c r="G255" i="1" s="1"/>
  <c r="D270" i="1"/>
  <c r="G270" i="1" s="1"/>
  <c r="D266" i="1"/>
  <c r="D41" i="1" s="1"/>
  <c r="G41" i="1" s="1"/>
  <c r="G131" i="1"/>
  <c r="D130" i="1"/>
  <c r="G130" i="1" s="1"/>
  <c r="D45" i="1"/>
  <c r="G45" i="1" s="1"/>
  <c r="D351" i="1"/>
  <c r="D316" i="1"/>
  <c r="D315" i="1" s="1"/>
  <c r="G315" i="1" s="1"/>
  <c r="J350" i="1"/>
  <c r="J354" i="1" s="1"/>
  <c r="G391" i="1"/>
  <c r="G271" i="1"/>
  <c r="J125" i="1"/>
  <c r="J129" i="1" s="1"/>
  <c r="G129" i="1"/>
  <c r="G231" i="1"/>
  <c r="D126" i="1"/>
  <c r="G166" i="1"/>
  <c r="G201" i="1"/>
  <c r="G257" i="1"/>
  <c r="G46" i="1"/>
  <c r="G56" i="1"/>
  <c r="D11" i="1" l="1"/>
  <c r="J265" i="1"/>
  <c r="J269" i="1"/>
  <c r="J11" i="1" s="1"/>
  <c r="J50" i="1"/>
  <c r="J54" i="1" s="1"/>
  <c r="G36" i="1"/>
  <c r="D6" i="1"/>
  <c r="D40" i="1"/>
  <c r="G40" i="1" s="1"/>
  <c r="D50" i="1"/>
  <c r="G50" i="1" s="1"/>
  <c r="G51" i="1"/>
  <c r="G351" i="1"/>
  <c r="D350" i="1"/>
  <c r="G350" i="1" s="1"/>
  <c r="D265" i="1"/>
  <c r="G265" i="1" s="1"/>
  <c r="G127" i="1"/>
  <c r="D125" i="1"/>
  <c r="G125" i="1" s="1"/>
  <c r="G316" i="1"/>
  <c r="G266" i="1"/>
  <c r="G126" i="1"/>
  <c r="G11" i="1" l="1"/>
  <c r="D10" i="1"/>
  <c r="G10" i="1" s="1"/>
  <c r="J41" i="1"/>
  <c r="J6" i="1" s="1"/>
  <c r="J13" i="1"/>
  <c r="J42" i="1"/>
  <c r="J12" i="1"/>
  <c r="J43" i="1"/>
  <c r="G6" i="1"/>
  <c r="D5" i="1"/>
  <c r="G5" i="1" s="1"/>
  <c r="J7" i="1" l="1"/>
  <c r="J8" i="1"/>
  <c r="J40" i="1"/>
  <c r="J44" i="1" s="1"/>
  <c r="J10" i="1"/>
  <c r="J14" i="1" s="1"/>
  <c r="J5" i="1" l="1"/>
  <c r="J9" i="1" s="1"/>
</calcChain>
</file>

<file path=xl/sharedStrings.xml><?xml version="1.0" encoding="utf-8"?>
<sst xmlns="http://schemas.openxmlformats.org/spreadsheetml/2006/main" count="1040" uniqueCount="359">
  <si>
    <t xml:space="preserve"> № п/п</t>
  </si>
  <si>
    <t>Государственная программа, подпрограмма, основное мероприятие, проект, мероприятие</t>
  </si>
  <si>
    <t xml:space="preserve">Государственная программа Мурманской области "Экономический потенциал"
</t>
  </si>
  <si>
    <t>Министерство развития Арктики и экономики Мурманской области</t>
  </si>
  <si>
    <t>Министерство строительства Мурманской области</t>
  </si>
  <si>
    <t>Министерство цифрового развития Мурманской области</t>
  </si>
  <si>
    <t>Министерство транспорта и дорожного хозяйства Мурманской области</t>
  </si>
  <si>
    <t>Министерство энергетики и жилищно-коммунального хозяйства Мурманской области</t>
  </si>
  <si>
    <t>Комитет по тарифному регулированию Мурманской области</t>
  </si>
  <si>
    <t>Комитет по туризму Мурманской области</t>
  </si>
  <si>
    <t>Комитет по конкурентной политике Мурманской области</t>
  </si>
  <si>
    <t>1.</t>
  </si>
  <si>
    <t>Подпрограмма 1. Создание условий для привлечения инвестиций, развития и модернизации промышленного комплекса, повышения конкурентоспособности производства (деятельности)</t>
  </si>
  <si>
    <t>ОМ 1.1.</t>
  </si>
  <si>
    <t>Основное мероприятие 1. Поддержка инвестиционной деятельности, сопровождение инвестиционных проектов, информирование бизнес-сообщества об инвестиционном потенциале территории региона</t>
  </si>
  <si>
    <t>1.1.1.</t>
  </si>
  <si>
    <t>Реализация функции "одного окна" АО "Корпорация развития Мурманской области"</t>
  </si>
  <si>
    <t>1.1.2.</t>
  </si>
  <si>
    <t>Проведение и участие в форумах, семинарах, круглых столах, программах повышения квалификации, конференциях, рабочих встречах по вопросам привлечения инвестиций, улучшения инвестиционного и предпринимательского климата</t>
  </si>
  <si>
    <t>1.1.3.</t>
  </si>
  <si>
    <t>Проведение мониторинга состояния конкурентной среды на рынках товаров, работ, услуг Мурманской области</t>
  </si>
  <si>
    <t>1.1.4.</t>
  </si>
  <si>
    <t>Стимулирование органов местного самоуправления к повышению инвестиционной привлекательности территории муниципального образования</t>
  </si>
  <si>
    <t>ОМ 1.2.</t>
  </si>
  <si>
    <t xml:space="preserve">Основное мероприятие 2. Обеспечение условий для реализации инвестиционных проектов резидентами Арктической зоны Российской Федерации и территории опережающего социально-экономического развития «Столица Арктики» </t>
  </si>
  <si>
    <t>1.2.1.</t>
  </si>
  <si>
    <t>ОМ 1.3.</t>
  </si>
  <si>
    <t>Основное мероприятие 3.Реализация инфраструктурного проекта «Культурно-деловой центр «Новый Мурманск» в рамках привлечения инфраструктурного бюджетного кредита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предоставленного в рамках отобранного в соответствии с постановлением Правительства Российской Федерации от 14.07.2021 № 1189 «Об утверждении Правил отбора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 и о внесении изменений в Положение о Правительственной комиссии по региональному развитию в Российской Федерации»)</t>
  </si>
  <si>
    <t>1.3.1.</t>
  </si>
  <si>
    <t>1.3.2.</t>
  </si>
  <si>
    <t>П 1.1.</t>
  </si>
  <si>
    <t>Реализация регионального проекта "Адресная поддержка повышения производительности труда на предприятиях"</t>
  </si>
  <si>
    <t>П 1.1.1.</t>
  </si>
  <si>
    <t>Предоставление субсидии АНО "Арктический центр компетенций" на финансовое обеспечение деятельности по реализации регионального проекта "Адресная поддержка повышения производительности труда на предприятиях"</t>
  </si>
  <si>
    <t>П 1.2.</t>
  </si>
  <si>
    <t>Региональный проект "Системные меры по повышению производительности труда"</t>
  </si>
  <si>
    <t>П 1.3.</t>
  </si>
  <si>
    <t>Региональный проект "Промышленный экспорт"*</t>
  </si>
  <si>
    <t>2.</t>
  </si>
  <si>
    <t>Подпрограмма 2. Поддержка малого и среднего предпринимательства</t>
  </si>
  <si>
    <t>ОМ 2.1.</t>
  </si>
  <si>
    <t>Основное мероприятие 1. Оказание финансовой поддержки субъектам малого и среднего предпринимательства</t>
  </si>
  <si>
    <t>2.1.1.</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</si>
  <si>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</si>
  <si>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2.1.2.</t>
  </si>
  <si>
    <t>Предоставление субсидий субъектам предпринимательства, осуществляющим общественно-значимую деятельность</t>
  </si>
  <si>
    <t>2.1.4.</t>
  </si>
  <si>
    <t>Предоставление Губернаторского стартапа на поддержку предпринимательских инициатив</t>
  </si>
  <si>
    <t>2.1.5.</t>
  </si>
  <si>
    <t>Предоставление грантов для действующих предпринимателей на приобретение франшизы</t>
  </si>
  <si>
    <t>ОМ 2.2.</t>
  </si>
  <si>
    <t>Основное мероприятие 2. Создание и развитие объектов инфраструктуры поддержки малого и среднего предпринимательства</t>
  </si>
  <si>
    <t>2.2.8.</t>
  </si>
  <si>
    <t>ОМ 2.3.</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</si>
  <si>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</si>
  <si>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2.3.1.</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</si>
  <si>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</si>
  <si>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2.3.6.</t>
  </si>
  <si>
    <t xml:space="preserve">Подготовка управленческих кадров для организаций народного хозяйства Российской Федерации </t>
  </si>
  <si>
    <t>2.3.7.</t>
  </si>
  <si>
    <t>Организация предоставления государственных и муниципальных услуг в Центрах оказания услуг для бизнеса (ЦОУ)</t>
  </si>
  <si>
    <t>2.3.8.</t>
  </si>
  <si>
    <t xml:space="preserve">Имущественный взнос в организацию инфраструктуры поддержки для предоставления инновационных ваучеров субъектам малого и среднего предпринимательства </t>
  </si>
  <si>
    <t>2.3.9.</t>
  </si>
  <si>
    <t>Организация и проведение мероприятий Центром поддержки предпринимательства Мурманской области  по вопросам предпринимательской деятельности, в том числе проведение исследований  по проблемам и перспективам развития предпринимательства и инноваций,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t>
  </si>
  <si>
    <t>ОМ 2.4.</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</si>
  <si>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</si>
  <si>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2.4.1.</t>
  </si>
  <si>
    <t>Субсидия на финансовое обеспечение выполнения государственного задания</t>
  </si>
  <si>
    <t>2.4.2.</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</si>
  <si>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</si>
  <si>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П 2.1.</t>
  </si>
  <si>
    <t>Региональный проект "Создание условий для лёгкого старта и комфортного ведения бизнеса"</t>
  </si>
  <si>
    <t>П 2.1.1.</t>
  </si>
  <si>
    <t>Предоставление комплекса услуг организаций инфраструктуры поддержки, направленных на вовлечение в предпринимательскую деятельность</t>
  </si>
  <si>
    <t>П 2.1.2.</t>
  </si>
  <si>
    <t>Предоставление финансовой поддержки в виде грантов субъектам малого и среднего предпринимательства, включенным в реестр социальных предприятий, и субъектам малого и среднего предпринимательства, созданным физическими лицами в возрасте до 25 лет включительно</t>
  </si>
  <si>
    <t>П 2.2.</t>
  </si>
  <si>
    <t>Региональный проект "Акселерация субъектов малого и среднего предпринимательства"</t>
  </si>
  <si>
    <t>П 2.2.2.</t>
  </si>
  <si>
    <t>Развитие Центра "Мой бизнес"</t>
  </si>
  <si>
    <t>П 2.2.3.</t>
  </si>
  <si>
    <t>Развитие ЦПП и осуществление им деятельности по поддержке субъектов малого и среднего предпринимательства</t>
  </si>
  <si>
    <t>П 2.2.4.</t>
  </si>
  <si>
    <t>П 2.2.5.</t>
  </si>
  <si>
    <t>Обеспечение деятельности Центра поддержки экспорта</t>
  </si>
  <si>
    <t>П 2.3.</t>
  </si>
  <si>
    <t>Региональный проект "Создание благоприятных условий для осуществления деятельности самозанятыми гражданами"</t>
  </si>
  <si>
    <t>П. 2.3.1</t>
  </si>
  <si>
    <t>Предоставление комплекса услуг организациями инфраструктуры поддержки самозанятым гражданам</t>
  </si>
  <si>
    <t>3.</t>
  </si>
  <si>
    <t xml:space="preserve">Подпрограмма 3. Развитие туризма </t>
  </si>
  <si>
    <t>ОМ 3.1.</t>
  </si>
  <si>
    <t>Основное мероприятие 1. Продвижение Мурманской области как привлекательного для туристов региона</t>
  </si>
  <si>
    <t>3.1.1.</t>
  </si>
  <si>
    <t>Субсидия на финансовое обеспечение затрат регионального Центра кластерного развития Мурманской области в сфере туризма</t>
  </si>
  <si>
    <t>3.1.2.</t>
  </si>
  <si>
    <t>Функционирование АНО "Туристский информационный центр Мурманской области"</t>
  </si>
  <si>
    <t>3.1.3.</t>
  </si>
  <si>
    <t>ОМ 3.2.</t>
  </si>
  <si>
    <t>Основное мероприятие 2. Государственная поддержка субъектов туриндустрии</t>
  </si>
  <si>
    <t>3.2.1.</t>
  </si>
  <si>
    <t xml:space="preserve">Внедрение системы навигации и ориентирующей информации для туристов на территории Мурманской области </t>
  </si>
  <si>
    <t>3.2.2.</t>
  </si>
  <si>
    <t>Предоставление субсидий субъектам туриндустрии Мурманской области, осуществляющим деятельность в сфере развития внутреннего и въездного туризма</t>
  </si>
  <si>
    <t>П. 3.1</t>
  </si>
  <si>
    <t>4.</t>
  </si>
  <si>
    <t>Подпрограмма 4 "Развитие международных и внешнеэкономических связей, приграничного, межрегионального сотрудничества"</t>
  </si>
  <si>
    <t>ОМ 4.1.</t>
  </si>
  <si>
    <t>Основное мероприятие 1. Содействие в подготовке и проведении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</si>
  <si>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4.1.1.</t>
  </si>
  <si>
    <t>Организация и проведение международных и межрегиональных мероприятий в сфере развития международных, внешнеэкономических связей и межрегионального сотрудничества</t>
  </si>
  <si>
    <t>4.1.2.</t>
  </si>
  <si>
    <t>Изготовление имиджевой презентационной, полиграфической и аудиовизуальной продукции  по вопросам, связанным с развитием международных, внешнеэкономических связей, межрегионального сотрудничества, экспортного потенциала региона</t>
  </si>
  <si>
    <t>4.1.3.</t>
  </si>
  <si>
    <t>П 4.1.</t>
  </si>
  <si>
    <t>Региональный проект "Системные меры развития международной кооперации и экспорта"</t>
  </si>
  <si>
    <t>5.</t>
  </si>
  <si>
    <t>Подпрограмма 5. Обеспечение реализации государственной программы</t>
  </si>
  <si>
    <t>ОМ 5.1.</t>
  </si>
  <si>
    <t>Основное мероприятие 1. Обеспечение реализации государственных функций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</si>
  <si>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5.1.1.</t>
  </si>
  <si>
    <t>Обеспечение реализации государственных функций Министерства развития Арктики и экономики Мурманской области</t>
  </si>
  <si>
    <t>5.1.2.</t>
  </si>
  <si>
    <t>Предоставление субсидии Арктическому центру компетенций на финансовое обеспечение затрат, связанных с осуществлением уставной деятельности</t>
  </si>
  <si>
    <t>5.1.3.</t>
  </si>
  <si>
    <t>5.1.4.</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</si>
  <si>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</si>
  <si>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5.1.5.</t>
  </si>
  <si>
    <t xml:space="preserve">Предоставление субвенций на исполнение органами местного самоуправления муниципальных образований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</si>
  <si>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5.1.8.</t>
  </si>
  <si>
    <t>Предоставление субсидии некоммерческим организациям на осуществление деятельности Ресурсного центра СО НКО</t>
  </si>
  <si>
    <t>ОМ 5.3.</t>
  </si>
  <si>
    <t>Основное мероприятие 3. Обеспечение реализации функций в сфере тарифного регулирования на территории Мурманской области</t>
  </si>
  <si>
    <t>5.3.1.</t>
  </si>
  <si>
    <t>Обеспечение реализации функций в сфере государственного регулирования цен (тарифов) на территории МО</t>
  </si>
  <si>
    <t>ОМ 5.4.</t>
  </si>
  <si>
    <t>Основное мероприятие 4. Обеспечение реализации государственных функций в сфере туризма</t>
  </si>
  <si>
    <t>5.4.1.</t>
  </si>
  <si>
    <t>Обеспечение реализации государственных функций Комитета по туризму Мурманской области</t>
  </si>
  <si>
    <t>Объемы и источники финансирования (тыс. руб.)</t>
  </si>
  <si>
    <t>Степень освоения средств</t>
  </si>
  <si>
    <t xml:space="preserve"> Результаты выполнения мероприятий </t>
  </si>
  <si>
    <t>Соисполнители, участники, исполнители</t>
  </si>
  <si>
    <t>Причины низкой степени освоения средств, невыполнения мероприятий</t>
  </si>
  <si>
    <t>Код ГРБС</t>
  </si>
  <si>
    <t>Источник</t>
  </si>
  <si>
    <t>Запланировано на отчетный год</t>
  </si>
  <si>
    <t>Кассовое исполнение ГРБС</t>
  </si>
  <si>
    <t>Фактическое исполнение</t>
  </si>
  <si>
    <t>Ожидаемые результаты реализации (краткая характеристика) мероприятий</t>
  </si>
  <si>
    <t>Фактические результаты реализации (краткая характеристика) мероприятий</t>
  </si>
  <si>
    <t>Выполнение (да/нет/ частично)</t>
  </si>
  <si>
    <t>Всего</t>
  </si>
  <si>
    <t>ОБ</t>
  </si>
  <si>
    <t>Выполнено в полном объеме</t>
  </si>
  <si>
    <t>ФБ</t>
  </si>
  <si>
    <t>Выполнено частично</t>
  </si>
  <si>
    <t>МБ</t>
  </si>
  <si>
    <t>Не выполнено</t>
  </si>
  <si>
    <t>ВБС</t>
  </si>
  <si>
    <t>Степень выполнения мероприятий</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</si>
  <si>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АО "Корпорация развития Мурманской области"</t>
  </si>
  <si>
    <t xml:space="preserve">Министерство развития Арктики и экономики Мурманской области, Министерство имущественных Мурманской области </t>
  </si>
  <si>
    <t>Обеспечение изготовления рекламной продукции, проведения мероприятий и участия сотрудников Министерства развития Арктики и экономики Мурманской области, не менее 4 мероприятий в год</t>
  </si>
  <si>
    <t>Проведение ежегодного мониторинга состояния конкурентной среды на рынках товаров, работ, услуг Мурманской области</t>
  </si>
  <si>
    <t>Обеспечение проведения мероприятий в интересах лидеров рейтинга органов местного самоуправления по содействию развитию конкуренции и обеспечению благоприятного инвестиционного климата, участие сотрудников органов местного самоуправления в выездных мероприятиях, не менее 3 органов местного самоуправления в год</t>
  </si>
  <si>
    <t xml:space="preserve">Министерство развития Арктики
и экономики Мурманской области, АНО "Арктический центр компетенций" </t>
  </si>
  <si>
    <t>Проведение обучения сотрудников предприятий-участников регионального проекта методам повышения производительности труда с использованием инструментов бережливого производства</t>
  </si>
  <si>
    <t>Обеспечение реализации совместных кластерных проектов</t>
  </si>
  <si>
    <t>1. Предоставление государственной поддержки не менее 7 субъектам социального предпринимательства в год.
2. Сохранение не менее 55 рабочих мест в год</t>
  </si>
  <si>
    <t>Министерство развития Арктики и экономики Мурманской области, ГОБУ МРИБИ</t>
  </si>
  <si>
    <t xml:space="preserve">Предоставление поддержки не менее 3 СМСП </t>
  </si>
  <si>
    <t>Ежегодное финансирование не менее 1 проекта</t>
  </si>
  <si>
    <t>Ежегодное обучение не менее 5 человек</t>
  </si>
  <si>
    <t>Министерство развития Арктики и экономики Мурманской области, предприятия региона - участники федеральной программы по подготовке управленческих кадров для организаций народного хозяйства Российской Федерации</t>
  </si>
  <si>
    <t>Обеспечение предоставления услуг субъектам малого и среднего предпринимательства по принципу "одного окна"</t>
  </si>
  <si>
    <t>Министерство цифрового развития Мурманской области, ГОБУ "МФЦ МО"</t>
  </si>
  <si>
    <t xml:space="preserve">Обеспечение предоставления ГОБУ МРИБИ консультационных и методических услуг субъектам малого и среднего предпринимательства </t>
  </si>
  <si>
    <t>Обеспечение своевременной оплаты расходов, связанных с оплатой проезда и провоза багажа</t>
  </si>
  <si>
    <t>Проведение не менее 6 мероприятий ежегодно (в том числе тренингов, мастер классов, семинаров)
Предоставление услуг не менее чем 846 гражданам ежегодно</t>
  </si>
  <si>
    <t>Количество организаций инфраструктуры поддержки малого и среднего предпринимательства, задействованных в "цепочках" услуг Центра "Мой бизнес", не менее 5 ежегодно</t>
  </si>
  <si>
    <t>Предоставление государственной поддержки не менее 242 СМСП в год. Обеспечение бюджетного финансирования объекта инфраструктуры</t>
  </si>
  <si>
    <t>Финансовое обеспечение деятельности регионального Центра кластерного развития Мурманской области, оказание поддержки не менее 35 СМCП ежегодно, количество проведенных мероприятий для субъектов малого и среднего предпринимательства, являющихся участниками территориальных кластеров не менее 5 ежегодно</t>
  </si>
  <si>
    <t>Министерство развития Арктики и экономики Мурманской области, 
АНО "Центр поддержки экспорта"</t>
  </si>
  <si>
    <t>Комитет по туризму Мурманской области, 
НМК "ФОРМАП"</t>
  </si>
  <si>
    <t>Комитет по туризму Мурманской области АНО "Туристский информационный центр Мурманской области"</t>
  </si>
  <si>
    <t>Комитет по туризму Мурманской области, Министерство строительства Мурманской области</t>
  </si>
  <si>
    <t>Региональный проект «Развитие туристической инфраструктуры»</t>
  </si>
  <si>
    <t>Изготовление не менее 1500 информационных носителей в год</t>
  </si>
  <si>
    <t>Министерство развития Арктики и экономики Мурманской области, Комитет по тарифному регулированию Мурманской области, Комитет по туризму Мурманской области</t>
  </si>
  <si>
    <t>Финансовое обеспечение реализации функций Министерства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</si>
  <si>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</si>
  <si>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 xml:space="preserve">Министерство развития Арктики и экономики Мурманской области </t>
  </si>
  <si>
    <t>Обеспечение консультационного сопровождения СО НКО по вопросам доступа к предоставлению услуг социальной сферы</t>
  </si>
  <si>
    <t>Финансовое обеспечение реализации 26 функций Комитета</t>
  </si>
  <si>
    <t>0.1. Индекс промышленного производства.                                                        
0.2. Объем инвестиций в основной капитал (без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1.3. Количество резидентов Арктической зоны Российской Федерации и территории опережающего социально-экономического развития "Столица Арктики" (нарастающим итогом с 2020 года).                                                            
1.4. Объем инвестиций, привлеченных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                                                                                 
1.5. Количество созданных рабочих мест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t>
  </si>
  <si>
    <t>1.6. Количество предприятий-участников, вовлеченных в национальный проект «Производительность труда» через получение адресной поддержки, нарастающим итогом</t>
  </si>
  <si>
    <t>1.7. Количество руководителей, обученных по программе управленческих навыков для повышения производительности труда, нарастающим итогом</t>
  </si>
  <si>
    <t>0.3. Численность занятых в сфере малого и среднего предпринимательства, включая индивидуальных предпринимателей.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</si>
  <si>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0.3. Численность занятых в сфере малого и среднего предпринимательства, включая индивидуальных предпринимателей.
2.3. Количество субъектов малого и среднего предпринимательства (включая индивидуальных предпринимателей) в расчете на 1 тыс. человек населения</t>
  </si>
  <si>
    <t xml:space="preserve">2.4. Количество самозанятых граждан, зафиксировавших свой статус и применяющих специальный налоговый режим «Налог на профессиональный доход» </t>
  </si>
  <si>
    <t>0.4. Объем платных услуг, оказанных населению в сфере туризма (включая туристские услуги, услуги гостиниц и аналогичных средств размещения, санаторно-оздоровительных организаций).
3.1. Объем туристского потока в Мурманской области</t>
  </si>
  <si>
    <t>3.2. Количество инвестиционных проектов, поддержанных путем софинансирования строительства (реконструкции) объектов обеспечивающей инфраструктуры с длительным сроком окупаемости.
3.3. Количество общественных инициатив, направленных на развитие туризма
3.4. Количество предпринимательских инициатив, направленных на развитие туризма, обеспеченных грантовой поддержкой.</t>
  </si>
  <si>
    <t>4.2. Количество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</si>
  <si>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 xml:space="preserve">4.1. Внедрен и реализуется Региональный экспортный стандарт 2.0.
4.3. Доля экспорта товаров в объеме внешнеторгового оборота не менее 90 %                                                   </t>
  </si>
  <si>
    <t>Приобретение статистических материалов</t>
  </si>
  <si>
    <t>Финансовое обеспечение реализации 40 функции Комитета, и необходимыми программно-техническими средствами</t>
  </si>
  <si>
    <t>-</t>
  </si>
  <si>
    <t>Министерство транспорта и дорожного хозяйства МО</t>
  </si>
  <si>
    <t>Министерство энергетики и ЖКХ МО</t>
  </si>
  <si>
    <t>Не реализуется</t>
  </si>
  <si>
    <t>Министерство развития Арктики и экономики Мурманской области, Министерство цифрового развития Мурманской области, НМКК "ФОРМАП" (фонд), ГОБУ МРИБИ, ГОБУ "МФЦ МО", Автономная некоммерческая организация по развитию 
конгрессно-выставочной, ярмарочной и информационной деятельности «Мурманконгресс», АНО "Центр поддержки экспорта Мурманской области"</t>
  </si>
  <si>
    <t>Министерство развития Арктики и экономики Мурманской области, 
НМКК "ФОРМАП" (фонд), ГОБУ МРИБИ</t>
  </si>
  <si>
    <t>Министерство развития Арктики и экономики Мурманской области, 
НМКК "ФОРМАП" (фонд)</t>
  </si>
  <si>
    <t>Министерство развития Арктики и экономики, 
Министерство цифрового развития Мурманской области, НМКК "ФОРМАП" (фонд), ГОБУ "МФЦ МО"</t>
  </si>
  <si>
    <t>Министерство развития Арктики и экономики Мурманской области, 
НМКК "ФОРМАП" (фонд), АНО "Центр поддержки экспорта Мурманской области"</t>
  </si>
  <si>
    <t>Количество мероприятий, всего, в т..:</t>
  </si>
  <si>
    <t>Количество мероприятий, всего, в т.ч..:</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</si>
  <si>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</si>
  <si>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 xml:space="preserve">2022-2024 гг.: предоставление грантов не менее 16 субъектам малого и среднего предпринимательства, включённым в реестр социальных предприятий, и субъектам малого и среднего предпринимательства, созданным физическими лицами в возрасте до 25 лет включительно, в год </t>
  </si>
  <si>
    <t>Функционирование регионального Центра кластерного развития Мурманской области</t>
  </si>
  <si>
    <t>Комитет по туризму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</si>
  <si>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Субсидия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в сфере конгрессно-выставочной, ярмарочной и информационной деятельности, направленных на развитие туризма</t>
  </si>
  <si>
    <t>П. 3.1.4</t>
  </si>
  <si>
    <t>Предоставление субсидии на осуществление поддержки реализации общественных инициатив, направленных на развитие туристической инфраструктуры</t>
  </si>
  <si>
    <t>Комитет по туризму Мурманской области, 
НМК "ФОРМАП", Автономная некоммерческая организация по развитию 
конгрессно-выставочной, ярмарочной и информационной деятельности «Мурманконгресс»</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</si>
  <si>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</si>
  <si>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Министерство развития Арктики и экономики Мурманской области, Аппарат Правительства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</si>
  <si>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 xml:space="preserve">Проведение не менее 1 приоритетного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
</t>
  </si>
  <si>
    <t xml:space="preserve">Субсидия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</si>
  <si>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</si>
  <si>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Создание системы мониторинга мероприятий, включенных в план приоритетных направлений развития Мурманской области, позволяющей обеспечить регулярную актуализацию информации о статусе выполнения мероприятий, оценивать эффекты от их реализации, прогнозировать риски, а также подготовка  информационно-аналитических материалов для  принятия соответствующих управленческих решений для социально-экономического развития региона</t>
  </si>
  <si>
    <t>Министерство развития Арктики и экономики Мурманской области, ИО МО</t>
  </si>
  <si>
    <t>Развитие информационно-коммуникационной инфраструктуры и предоставление доступа исполнительным органам Мурманской области к статистической информации</t>
  </si>
  <si>
    <t>313J153320</t>
  </si>
  <si>
    <t>314T629990</t>
  </si>
  <si>
    <t>31203R0660</t>
  </si>
  <si>
    <t>312I455272</t>
  </si>
  <si>
    <t>312I455273</t>
  </si>
  <si>
    <t>312I555271</t>
  </si>
  <si>
    <t>312I555272</t>
  </si>
  <si>
    <t>312I255272</t>
  </si>
  <si>
    <t>целевая статья</t>
  </si>
  <si>
    <t>мероприятие</t>
  </si>
  <si>
    <t>311L252890</t>
  </si>
  <si>
    <t xml:space="preserve">Количество инвесторов и проектов, которым оказано содействие в рамках заключенных соглашений с АО «Корпорация развития Мурманской области» или Правительством Мурманской области, а также в рамках поручений Губернатора или Правительства Мурманской области, 20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5 ед.
</t>
  </si>
  <si>
    <t>0.1. Индекс промышленного производства.                                                                                                                                                                                                                                                                    
0.2. Объем инвестиций в основной капитал (за исключением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1.2. Количество заключенных соглашений о защите и поощрении капитальных вложений, о государственной поддержке инвестиционной деятельности (нарастающим итогом к 2019 году).                                                                                                                                                                                                                                                                                                                                                                                                                                                                                                                                   
1.8. Интегральный индекс Мурманской области в Национальном рейтинге состояния инвестиционного климата в субъектах Российской Федерации (нарастающим итогом с 2020 года).                                                                                                                                                                                                                                                              1.9. Место Мурманской области в рейтинге субъектов Российской Федерации по уровню развития сферы государственно-частного партнерства.</t>
  </si>
  <si>
    <t>Министерство развития Арктики и экономики Мурманской области, ООО "КРДВ Мурманск",  АО "Корпорация развития Мурманской области"</t>
  </si>
  <si>
    <t>Обеспечение деятельности управляющей компании ООО "КРДВ Мурманск"</t>
  </si>
  <si>
    <t>Предоставление субсидии на финансовое обеспечение затрат ООО "КРДВ Мурманск", связанных с выполнением в Мурманской области функций управляющей компании по управлению территорией опережающего социально-экономического развития "Столица Арктики" и Арктической зоны Российской Федерации</t>
  </si>
  <si>
    <t>Министерство градостроительства и благоустройства МО, Министерство развития Арктики и экономики Мурманской области, АО "Корпорация развития Мурманской области", ООО "КРДВ Мурманск", Министерство транспорта и дорожного хозяйства МО, Министерство энергетики и ЖКХ МО, Министерство имущественных отношений МО, Министерство строительства МО</t>
  </si>
  <si>
    <t xml:space="preserve">0.2. Объем инвестиций в основной капитал (без бюджетных средств).                                                                                                                                                                                                                                                                                                                                                                                                                 
1.3. Количество резидентов Арктической зоны Российской Федерации и территории опережающего социально-экономического развития "Столица Арктики" (нарастающим итогом с 2020 года).                                                            
1.4. Объем инвестиций, привлеченных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                                                                                 
1.5. Количество созданных рабочих мест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                                                                                                                                                                    
К 2025 году реализованы мероприятия по модернизации существующей и строительству новой инженерной инфраструктуры в рамках инфраструктурного проекта </t>
  </si>
  <si>
    <t>Субсидия бюджету муниципального образования городской округ город-герой Мурманск на реализацию инфраструктурного проекта "Культурно-деловой центр "Новый Мурманск"</t>
  </si>
  <si>
    <t>к 2025 году завершена реконструкция транспортного узла «ул. Академика Книповича – ул. Шмидта – ул. Траловая – ул. Подгорная» и увеличено количество полос движения с 2 до 4 на участках улично-дорожной сети – ул. Траловая, Портовый проезд (до Морского вокзала), г. Мурманск</t>
  </si>
  <si>
    <t>Реализация инфраструктурного проекта "Культурно-деловой центр "Новый Мурманск" (Инженерная и коммунальная инфраструктура)</t>
  </si>
  <si>
    <t xml:space="preserve">К 2025 году проведены проектно-изыскательские работы по модернизации существующей и строительству новой инфраструктуры  </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</si>
  <si>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Министерство транспорта и дорожного хозяйства Мурманской области, Министерство градостроительства и благоустройства Мурманской области, Министерство энергетики и жилищно-коммунального хозяйства Мурманской области, Министерство строительства Мурманской области, АО "Корпорация развития Мурманской области", ООО "КРДВ Мурманск", АНО "Арктический центр компетенций", НМКК "ФОРМАП" (фонд)</t>
  </si>
  <si>
    <t xml:space="preserve">Предоставление субсидий СМСП и создание рабочих мест:
2023 год – не менее 9 субсидий и 7 рабочих мест                                                                                                                                                                                                                                                                                                                                                                                                                                                                    </t>
  </si>
  <si>
    <t>Предоставление поддержки:
- в 2023 г. - не менее 20 СМСП</t>
  </si>
  <si>
    <t>0.3. Численность занятых в сфере малого и среднего предпринимательства, включая индивидуальных предпринимателей.
2.1. Доля субъектов малого и среднего предпринимательства и самозанятых граждан в общей численности занятого населения.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</si>
  <si>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 xml:space="preserve">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t>
  </si>
  <si>
    <t>Обеспечение организации и проведения не менее 5 мероприятий в год:
- ярмарки «На Севере - Тепло!»; 
- ярмарки «На Севере – Весна!»; 
- выставки-ярмарки «На Севере – Светло!»; 
- ярмарки «На Севере – День Знаний!»; 
- оформление ярмарочной площадки «На Севере – Вкусно!», приуроченной ко Дню города Мурманска</t>
  </si>
  <si>
    <t>2.3.3.</t>
  </si>
  <si>
    <t>Подготовка и переподготовка кадров: обучение в рамках повышения квалификации, участие в тренинг-курсах, специализированных семинарах, конференциях и других образовательных программах</t>
  </si>
  <si>
    <t>2023-2025 годы: подготовка и(или) переподготовка не менее 1 специалиста ежегодно</t>
  </si>
  <si>
    <t>2023-2025 гг.: предоставление не менее 2 инновационных ваучеров в год</t>
  </si>
  <si>
    <t>В 2023 г. - проведение не менее 1 мероприятия в год</t>
  </si>
  <si>
    <t xml:space="preserve">0.3. Численность занятых в сфере малого и среднего предпринимательства, включая индивидуальных предпринимателей.
2.1. Доля субъектов малого и среднего предпринимательства и самозанятых граждан в общей численности занятого населения.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
</t>
  </si>
  <si>
    <t>2023 год: обеспечение вывода 19 субъектов МСП на экспорт</t>
  </si>
  <si>
    <t>Количество самозанятых граждан, получивших услуги, в том числе прошедших программы обучения, составит:
- в 2023 году: не менее 178 чел.</t>
  </si>
  <si>
    <t>Комитет по туризму Мурманской области, Министерство строительства Мурманской области, НМКК "ФОРМАП" (фонд), АНО "Туристский информационный центр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</si>
  <si>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2023: общий объем возмездных уникальных работ (услуг), выполненных (оказанных) Центром кластерного развития не менее 2. Организация экспозиций Мурманской области на региональных, межрегиональных и международных выставках не менее 2 с  привлечем субъектов туриндустрии, проведение практических семинаров не менее 3-х (на воде, в горах и в лесу).</t>
  </si>
  <si>
    <t>2023: обеспечение деятельности АНО "ТИЦ", создание национальных туристических маршрутов не менее 2, организация пресс-туров и инфо-туров не менее 3, обеспечение работы туристического портала, координация деятельности муниципальных ТИЦов Мурманской области, количество обслуженных туристов (не менее 10000 чел.).</t>
  </si>
  <si>
    <t>2023:
1. Проведение Гастрономического фестиваля – путешествия «Вкус Арктики»
Количество участников и (или) зрителей (посетителей), посетивших мероприятие  - 7 000 человек. 
2. Проведения VIII Арктического фестиваля "Териберка" 
Количество участников и (или) зрителей (посетителей), посетивших мероприятие  - 10 000 человек.</t>
  </si>
  <si>
    <t>Установка знаков туристской навигации:
2023-2025 год - не менее 7 указателей в год</t>
  </si>
  <si>
    <t>Предоставление субсидий субъектам туриндустрии в сфере внутреннего и въездного туризма (2023-2025 год - не менее 10 субсидий в год)</t>
  </si>
  <si>
    <t>2023 год: обеспечена поддержка 3-х  общественных инициатив до 25.12.2023</t>
  </si>
  <si>
    <t>Проведение не менее 4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</si>
  <si>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П 4.1.1.</t>
  </si>
  <si>
    <t>Внедрение и реализация Регионального экспортного стандарта 2.0</t>
  </si>
  <si>
    <t>Внедрены и реализуются инструменты Регионального экспортного стандарта 2.0 (2023 год -13 ед.)</t>
  </si>
  <si>
    <t>Предоставление грантов муниципальным образованиям Мурманской области, достигшим наилучших значений по комплексной оценке эффективности деятельности органов местного самоуправления на социально-экономические цели (на реализацию приоритетных проектов): 2022-2025 годы – 4 муниципальных образования)</t>
  </si>
  <si>
    <t>Министерство развития Арктики и экономики Мурманской области, Министерство строительства Мурманской области, Министерство цифрового развития Мурманской области, Министерство имущественных отношений Мурманской области,  Министерство транспорта и дорожного хозяйства Мурманской области, Министерство градостроительства и благоустройства Мурманской области, Министерство энергетики и жилищно-коммунального хозяйства Мурманской области, Комитет по тарифному регулированию Мурманской области, Комитет по туризму Мурманской области, Комитет по конкурентной политике Мурманской области, АО "Корпорация развития Мурманской области, ООО "КРДВ Мурманск", НМКК "ФОРМАП" (фонд), ГОБУ МРИБИ, ГОБУ "МФЦ МО", АНО "Арктический центр компетенций", Автономная некоммерческая организация по развитию 
конгрессно-выставочной, ярмарочной и информационной деятельности «Мурманконгресс», АНО "Центр поддержки экспорта Мурманской области", АНО "Туристский информационный центр Мурманской области"</t>
  </si>
  <si>
    <t>Сведения о ходе реализации мероприятий государственной программы "Экономический потенциал" за 6 месяцев 2023 года</t>
  </si>
  <si>
    <t>Государственный контракт на оказание услуг по проведению мониторинга состояния и развития конкурентной среды на рынках товаров, работ, услуг Мурманской области за 2022 - 2024 годы заключен с ФГБОУВО "Мурманский арктический государственный университет" 14.10.2022, по итогам  закупки на торговой площадке "Закупки Мурманской области" (ИМЗ-2022-016610)</t>
  </si>
  <si>
    <t>нет</t>
  </si>
  <si>
    <t>Обеспечено проведение выездного мероприятия для муниципалитетов региона – лидеров Рейтинга. 6 органов местного самоуправления муниципальных образований Мурманской области приняли участие в семинар-совещании по вопросам развития конкуренции в субъектах 
Российской Федерации в г. Казань. В мероприятии также приняли участие представители Центрального аппарата ФАС России, руководители территориальных УФАС России и уполномоченные органы по реализации стандарта развития конкуренции субъектов Российской Федерации</t>
  </si>
  <si>
    <t>Оплата услуг по заключенному контракту запланирована на декабрь 2023 года</t>
  </si>
  <si>
    <t>частично</t>
  </si>
  <si>
    <t>да</t>
  </si>
  <si>
    <t>Подготовлены:
- информационно-аналитические, экспертно-аналитические материалы по вопросам социально-экономического развития - 6 у.е.
- информационно-аналитические мероприятия по сопровождению плана мероприятий по приоритетным направлениям развития Мурманской области (ПНСЖ) - 2 у.е.
- мероприятия по медиапланированию, брендированию национальных проектов - 4 у.е.
-информационное сопровождение к совещанию штаба по строительству - 1 у.е.</t>
  </si>
  <si>
    <t>Мероприятие реализуется в течение года</t>
  </si>
  <si>
    <t>Проводится мониторинг оценки эффективности деятельности органов местного самоуправления муниципальных, городских округов и муниципальных районов Мурманской области за 2022 год, по итогам которого планируется предоставление грантов 4 муниципальным образованиям</t>
  </si>
  <si>
    <t>Гранты будут предоставлены в 4 квартале 2023 года после принятия решения Комиссией по подведению итогов оценки эффективности деятельности органов местного самоуправления Мурманской области</t>
  </si>
  <si>
    <t>Средства субсидии израсходованы в соответствии с фактически сложившейся потребностью</t>
  </si>
  <si>
    <t>Приказом Министерства экономического развития Мурманской области от 27.12.2017 № ОД-98 полномочия получателя средств субвенций на осуществление государственных полномочий по формированию и ведению торгового реестра переданы УФК по МО. Приказом Министерства развития Арктики и экономики Мурманской области от 28.12.2022 № 265-ОД утверждены средства субвенций ОМСУ на формирование и ведение торгового реестра на 2023 год. Расходное расписание по доведению лимитов бюджетных обязательств было доведено до ОМСУ через УФК по МО в январе 2023 года.</t>
  </si>
  <si>
    <t>Заключен государственный контракт от 03.03.2023 № 04-04/12 на оказание информационных услуг по предоставлению статистической информации. Обеспечено  получение и передача ИО МО статистической информации</t>
  </si>
  <si>
    <t>Обеспечена реализация функций Министерства</t>
  </si>
  <si>
    <t>1. Проведен конкурс и заключено соглашение от 22.02.2023 № 04-04/10 с ЧУСО "Социальный центр - SOS Мурманск" о предоставлении субсидии из областного бюджета на финансовое обеспечение деятельности Ресурсного центра СО НКО в 2023 году.                                                                     2. Ресурсным центром СО НКО по итогам 6 месяцев :
- разработана программа «Школа для создания СО НКО», зарегистрированы 6 новых СО НКО;
- оказано 138 консультаций по различным направлениям деятельности СО НКО;
- проведено 3 обучающих мероприятия для представителей СО НКО с суммарным охватом в 88 участников.                                                   При поддержке Ресурсного центра СО НКО:
- СО НКО подготовлены и направлены в фонды 12 заявок на участие в конкурсе грантовой поддержки;                                                         - 4 СО НКО подали заявки на участие в конкурсах для получения бюджетных средств</t>
  </si>
  <si>
    <t>Собраны коммерческие предложения, ведется работа по заключению малой закупки</t>
  </si>
  <si>
    <t>Мероприятие планируется реализовать во втором полугодии 2023 года</t>
  </si>
  <si>
    <t>28 июня состоялось заседание конкурсной комиссии по рассмотрению проектов в индустрии туризма, на котором 32 предпринимателя презентовали и защищали свои проекты. 
Победителями признаны 5 субъектов туриндустрии:
- ООО «Белые сезоны» с реализацией проекта «Триатлон «Линия Имандры» в Апатитах;
- ИП Ятковский Денис Анатольевич с реализацией проекта «Развитие активного туризма на базе отдыха «Гавань» в Терском районе»;
- ИП Абаносимов Игорь Вячеславович с реализацией проекта «Экологический транспорт в Териберке»;
- ИП Клибанский Алексей Владимирович с реализацией проекта «Лапландская арена»;
- ООО «Мини отель» с реализацией проекта «S&amp;C туры для гостей действующего отеля «Rooms&amp;Breakfast».
Заключение соглашений и перечисление средств победителям будет осуществлено до конца июля текущего года</t>
  </si>
  <si>
    <t>Направлено 6 маршрутов в Экспертный совет Минэкономразвития РФ для утверждения</t>
  </si>
  <si>
    <t>Отсутствует возможность исполнить средства ФБ ввиду не утверждения самих национальных маршрутов Минэкономразвитием РФ.  Направлено письмо от Губернатора МО на имя Решетникова М.Г. Вр-4907465 о согласовании национальных туристических маршрутов, направленных повторно в Экспертный совет</t>
  </si>
  <si>
    <t>Обеспечена реализация 26 функций Комитета по туризму Мурманской области</t>
  </si>
  <si>
    <t>Услуги предоставляет один сотрудник (0.1 ставка). Осуществляется выплата заработной платы, перечисление страховых взносов в фонд оплаты труда</t>
  </si>
  <si>
    <t>Срок выплаты заработной платы за июнь 2023 г. в июле 2023 г.</t>
  </si>
  <si>
    <t>Обеспечены реализация 40 функций Комитета, и необходимыми программно-техническим средствами</t>
  </si>
  <si>
    <t>В связи со спецификой работы Комитета (проведение тарифных кампаний в период с сентября по декабрь) освоение планируется в 4 квартале 2023 года</t>
  </si>
  <si>
    <t>В соответствии с постановлением Правительства Мурманской области от 17.03.2023 № 201-ПП «О передаче Аппарату Правительства Мурманской области функций Пректного офиса Мурманской области» переданы бюджетные ассигнования, лимиты бюджетных обязательств на содержание государственного органа, сводная бюджетная роспись скорректирована (на 01.07.23 - 149 597,6 тыс. руб.). В связи с этим степень освоения средств по факту выше. Соответствующие изменения будут внесены в госпрограмму и план ее реализации</t>
  </si>
  <si>
    <t>31 руководитель предприятий-участников национального проекта "Производительность труда" обучено по программе управленческих навыков для повышения производительности труда, нарастающим итогом. 
На отчетную дату проходят обучение 2 человека (при квоте - 2 места).</t>
  </si>
  <si>
    <t>В процессе корректировки ФБ на 2023 год для Мурманской области финансирование расходных обязательств было сокращено с 12 002,1 тыс. рублей до 6 143,1 тыс. рублей. Таким образом, в СБР были внесены соответствующие изменения. Общий объем бюджетных ассигнований на реализацию регионального проекта на отчетную дату составляет 13 268,3 тыс. рублей. Соответствующие изменения будут внесены в госпрограмму и план ее реализации</t>
  </si>
  <si>
    <t>В рамках реализации мероприятий регионального проекта "Адресная поддержка повышения производительности труда на предприятиях", входящего в состав  национального проекта  «Производительность труда», 330 сотрудников  предприятий-участников обучены инструментам бережливого производства (из них 96 чел. в текущем году), в том числе при поддержке сертифицированных экспертов РЦК - 247 сотрудник (в том числе на базе учебной производственной площадки «Фабрика процессов»), из них 96 чел. в текущем году.</t>
  </si>
  <si>
    <t>Реализация мероприятия запланировано на 4 квартал 2023 года</t>
  </si>
  <si>
    <t>Проведены следующие международные мероприятия:
- переговоры представителей Правительства Мурманской области с представителями правительства провинции Восточный Кейп (ЮАР) в формате ВКС по вопросам установления межрегиональных связей (19.01.2023);
- встреча Губернатора Мурманской области А.В. Чибиса с Чрезвычайным и Полномочным Послом Федеративной Республики Бразилия в Российской Федерации господином Родриго де Лима Баэна Соаресом (25.01.2023);
- бизнес-миссия из Республики Казахстан в Мурманскую область  (30.01-02.02.2023);
- круглый стол в формате ВКС по вопросам сотрудничества между представителями судостроительной и судоремонтной отраслей Мурманской области и Турецкой Республики (16.02.2023);
- визит рабочей группы Министерства транспорта и коммуникаций Республики Беларусь в Мурманскую область (19-23.02.2023);
- визит делегации Мурманской области во главе с Губернатором Мурманской области А.В. Чибисом в Республику Армения (23-26.03.2023);
- визит делегации Республики Беларусь в г.Мурманск во главе с Премьер-министром Республики Беларусь Р.А. Головченко (23-25.05.2023);
- визит Губернатора Мурманской области в составе делегации Правительства Российской Федерации в Шанхай (Китай) (22.05.2023);
- визит Генерального консула КНР в Санкт-Петербурге, встреча с Губернатором Мурманской области;
- визит в г.Мурманск послов 16 дружественных иностранных государств;
- участие делегации МО на ПМЭФ</t>
  </si>
  <si>
    <t>Внедрено 6 инструментов Регионального экспортного стандарта из 13</t>
  </si>
  <si>
    <t xml:space="preserve"> Законтрактовано на общую сумму 1343,5 тыс.руб (2 контракта с АНО Центр управления проектами на обеспечение проведения мероприятия Дня экспорта и обеспечение проведения международной бизнес-миссии). Не законтрактовано 556.5 тыс рублей (на проведение международных мероприятий) и 1000 тыс.руб. (обучение управленческой команды по экспорту Мурманской области в III-IV квартале 2023 года)
В соответствии с уведомлением АНО ДПО "Школа экспорта АО "Российский экспортный центр"  Мурманская область прошла конкурсный отбор в 2023 году на обучение региональной управленческой команды по экспорту, в связи с чем обучение состоится на средства АНО ДПО "Школа экспорта АО "Российский экспортный центр", по этой причине контрактование по ранее запланированной закупке нецелесообразно. В настоящий момент прорабатывается сдача средств в экономию.</t>
  </si>
  <si>
    <t>Реализация мероприятий перенесена на 2024-2025 гг. в соответствии с постановлением Правительства Мурманской области от 25.05.2023 № 391-ПП</t>
  </si>
  <si>
    <t>1. Участие в программе повышения квалификации «Структурирование офсетных контрактов».
2. Организована рабочая встреча предпринимателей Мурманской области с помощником Президента Российской Федерации М.С. Орешкиным.</t>
  </si>
  <si>
    <t>По состоянию на 30.06.2023 зарегистрировано 8 резидентов ТОР "Столица Арктики", 197 резидентов АЗРФ</t>
  </si>
  <si>
    <t>Достижение результатов выполнения мероприятия осуществляется в течение года</t>
  </si>
  <si>
    <t>В процессе корректировки ФБ на 2023 год для Мурманской области финансирование расходных обязательств было сокращено с 26952,5 тыс. рублей до 18058,4 тыс. рублей (в соответствии с соглашением от 23.03.2023 № 60-2023). Таким образом, в СБР были внесены изменения. Соответствующие изменения будут внесены в госпрограмму и план ее реализации</t>
  </si>
  <si>
    <t>Реализация мероприятий запланирована на 4 квартал 2023 года</t>
  </si>
  <si>
    <t>Проведение мероприятия запланировано на второе полугодие 2023 года</t>
  </si>
  <si>
    <t>Приём заявок на конкурс осуществлялся с 27.04.2023 по 29.05.2023. В настоящее время осуществляется процедура определения победителей конкурса</t>
  </si>
  <si>
    <t>Приём заявок на конкурсный отбор осуществлялсяс 24.04.2023 по 24.05.2023. На конкурс подано 248 заявок. В настоящее время осуществляется процедура определения победителей конкурса</t>
  </si>
  <si>
    <t xml:space="preserve">Обеспена организация и проведение 3 мероприятий:
- ярмарка «На Севере - Тепло!» (январь 2023 г.); 
- ярмарка «На Севере – Весна!»; 
- выставка-ярмарка «На Севере – Светло!». 
В проведённых мероприятиях приняло участие 73 субъекта МСП. </t>
  </si>
  <si>
    <t>Оставшаяся часть мероприятий запланирована на второе полугодие 2023 года</t>
  </si>
  <si>
    <t>Приём заявок на конкурс осуществлялся с 06.03.2023 по 04.04.2023. По итогам конкурсного отбора победителями признаны 2 некоммерческие организации на общую сумму 500,0 тыс. рублей (приказ Министерства развития Арктики и экономики Мурманской области от 19.04.2023 № 82-ОД)</t>
  </si>
  <si>
    <t>Реализация проектов победителями конкурса запланирована на второе полугодие 2023 года</t>
  </si>
  <si>
    <t>Оплата за обучение будет произведена в декабре текущего года по факту его завершения</t>
  </si>
  <si>
    <t>Приём заявок на конкурс осуществлялся с 17.04.2023 по 29.05.2023. По итогам конкурсного отбора победителями признаны 2 заявителя на общую сумму 1,0 млн рублей (протокол  Министерства развития Арктики и экономики Мурманской области от 29.05.2023 № 04-07/8)</t>
  </si>
  <si>
    <t>Срок использования инновационного ваучера составляет 6 месяцев со дня подписания трехстороннего договора</t>
  </si>
  <si>
    <t>Специалистами ГОБУ МРИБИ проведено 289 консультаций с субъектами МСП по вопросам бизнес-планирования и оказания государственной поддержки; проведено 143 экспертизы пакетов конкурсной документации (ПКД), представленной СМСП на получение государственной поддержки; проведен мониторинг деятельности в отношении 150 субъектов МСП - получателей государственной поддержки</t>
  </si>
  <si>
    <t>Обеспечена компенсация расходов на оплату стоимости проезжа и провоза багажа к месту использования отпуска и обратно лицам, работающим в ГОБУ МРИБИ</t>
  </si>
  <si>
    <t>В июне т.г. для молодых и социальных предпринимателей предпринимателей прошли образовательные программы, проводимые Центром поддержки предпринимательства Мурманской области, прохождение которых обязательно для получения гранта</t>
  </si>
  <si>
    <t xml:space="preserve"> Предоставление грантов запланировано на ноябрь 2023 года</t>
  </si>
  <si>
    <t>Подведение итогов конкурса и заключение соглашений с победителями планируется в июле 2023 года</t>
  </si>
  <si>
    <t>Заключение договоров с победителями конкурса планируется в июле-августе 2023 года (в соответствии с Порядком проведения конкурса победителю предоставляется 1 месяц для расходовая собственных средств, после чего может быть перечислена субсидия)</t>
  </si>
  <si>
    <t>Принято решение о нецелесообразности реализации мероприятия в связи с тем, что организация работы по обеспечению профессионального развития гражданских служащих реализуется Аппаратом Правительства МО в рамках государственного заказа. Средства, предусмотренные на мероприятие, планируется передать в Резервный фонд Правительства МО</t>
  </si>
  <si>
    <t xml:space="preserve">В соответствии с Протоколом заседания региональной Комиссии по организации подготовки управленческих кадров для организаций народного хозяйства Российской Федерации осуществляется обучение 3 специалистов </t>
  </si>
  <si>
    <t>Осуществлена подготовка к проведению Совета по экспорту и развитию малого и среднего предпринимательства при Правительстве Мурманской области</t>
  </si>
  <si>
    <t>В связи с переносом сроков проведения Совета, мероприятие будет реализовано во втором полугодии 2023 года</t>
  </si>
  <si>
    <t>Средства на реализацию мероприятий доведены в конце марта иекущего года. Мероприятие реализуется в течение года</t>
  </si>
  <si>
    <t>На территории Мурманской области функционируют следующие организации инфраструктуры поддержки СМСП: Центр "Мой бизнес", ЦПП МО, ЦКР МО, НМКК "ФОРМАП" (Фонд), ЦМИТ</t>
  </si>
  <si>
    <t>Средства на реализацию мероприятий доведены в конце марта текущего года. Мероприятие реализуется в течение года</t>
  </si>
  <si>
    <t>Государственная поддержка в виде оказания комплексных услуг предоставлена 123 субъектам МСП.
Центром поддержки предпринимательства Мурманской области заключено 69 договоров на условиях софинансирования (маркетинг 40, бухгалтерские - 27, юридические - 2)</t>
  </si>
  <si>
    <t>Государственная поддержка в виде оказания комплексных услуг предоставлена 115 субъектам МСП.
Центром кластерного развития Мурманской области ведётся приём заявлений о вступлении в кластеры: в туристско-рекреационный кластер вступило 14 СМСП; в производственно-пищевой кластер вступило 5 СМСП; в кластер северного дизайна - 9 СМСП. Заключено 50 соглашений с Компаниями-партнерами Центра. 
Проведены следующие мероприятия:
1. XVIII Международная туристическая выставка «Интурмаркет» (март).
2. Международная выставка туризма и индустрии гостеприимства «MITT 2023» (март).
3. Панельная дискуссия «Предприниматель и команда. От студента до работодателя» (май)</t>
  </si>
  <si>
    <t>Количество самозанятых граждан, получивших услуги, в том числе прошедших программы обучения, составило 52 чел.
Центром поддержки предпринимательства Мурманской области заключено 23 договора на условиях софинансирования (маркетплейсы - 2, маркетинг - 21).</t>
  </si>
  <si>
    <t>Услуги предоставлены 461 гражданину, желающему вести бизнес, начинающим и действующим предпринимателям. Центром поддержки предпринимательства Мурманской области заключено  23 договора по маркетинговому сопровождению деятельности, 2 - выход на маркетплейсы, 11 -  по бухгалтерскому сопровождению.
Центром поддержки предпринимательства Мурманской области проведены образовательные мероприятия: 
24.01.2023 – 25.01.2023 Тренинг "Как правильно считать свои деньги"
07.02.2023 Онлайн-мероприятие "Персонал мечты: лайфхаки по найму, оплате, обучению и упрощению всей операционной работы с сотрудниками"
февраль Консультации OZON
27.02.2023 Семинар "Заработок на Wildberries и OZON"
28.02.2023 Семинар "Заработок на Wildberries и OZON"
21.02.2023-01.03.2023 Тренинг "Азбука предпринимателя"
02.03.2023 Семинар "Как получить бесплатную электронную подпись"
25.03.2023 Вебинар «Особенности Единого налогового платежа для предпринимателей – 2023»: «Как по-новому платить налоги в 2023 году»
15.03.2023 вебинар “Как внедрить управленческий учет в бизнесе за 3 месяца”
13.04.2023 Тренинг "Финансовая поддержка"
11-17.04.2023 Система KPI для сотрудников. Как разработать и внедрить.
20.04.2023 Тренинг "Генерация бизнес-идеи"
27.04.2023 Практический семинар «Заработок на Wildberries и OZON»
29-30.04.2023 Ярмарка самозанятых
29.04.2023 Практический мастер-класс "Конфликтные клиенты и партнеры. Рецепты позитивной работы"
29.04.2023 Игра "Денежный поток от ведущей Елены Пашиной"
30.04.2023 Мастер-класс по мобильному фото
30.04.2023 Игра "Территория денег от ведущей Елены Пашиной"
11.05.2023 Тренинг "Самозанятость: инструкция по применению"
19.05.2023 Панельная дискуссия
29.05.2023 семинар-тренинг Основы бизнес-планирования
25.05.2023 - 22.06.2023 «СВОЁ ДЕЛО. Запусти свой бизнес»
25.05.2023 - 09.06.2023 Социальное предпринимательство 2023</t>
  </si>
  <si>
    <t>За отчетный период организованы экспозиции на международных выставках: MITT, ИНТУРМАРКЕТ</t>
  </si>
  <si>
    <t>Оставшаяся часть запланированных  мероприятий будет реализована  во втором полугодии 2023 года</t>
  </si>
  <si>
    <t>Турпортал на дату 01.07.23 посетили порядка 90 тыс. человек.
АНО ТИЦ Мурманской области обслужено 11 672 туриста, открыты и укомплектованы 3 фронт-офиса ТИЦ в пгт. Никель, пгт. Умба, с. Териберка Мурманской области.
Организован 1 инфо-тур для 6 представителей СМИ и экспертов в сфере туризма</t>
  </si>
  <si>
    <t>С 26 по 28 мая 2023 года в Мурманске, на ул. Воровского, прошел IV гастрономический фестиваль – путешествие «Вкус Арктики» и собрал более 25 тыс. человек</t>
  </si>
  <si>
    <t>Арктический фестиваль "Териберка" запланирован на 15-16 июля 2023 года</t>
  </si>
  <si>
    <t>Мероприятие реализовано в части проведения отбора победителей. Заключение соглашений и перечисление средств победителям будет осуществлено до конца июля текущего года</t>
  </si>
  <si>
    <t>Количество инвесторов и проектов, которым оказано содействие в рамках заключенных соглашений с АО «Корпорация развития Мурманской области» или Правительством Мурманской области, а также в рамках поручений Губернатора или Правительства Мурманской области - 7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- 4 ед.</t>
  </si>
  <si>
    <t>По состоянию на 30.06.2023: 1.обеспечен вывод  13 субъектов МСП на экспорт 2.ежегодный объем экспорта субъектов МСП, получивших поддержку центра поддержки экспорта, составил 3,4 млн. долл.США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</si>
</sst>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
    <numFmt numFmtId="166" formatCode="0.0%"/>
    <numFmt numFmtId="167" formatCode="#,##0.0000"/>
    <numFmt numFmtId="168" formatCode="0.0"/>
  </numFmts>
  <fonts count="9" x14ac:knownFonts="1">
    <font>
      <sz val="11"/>
      <color theme="1"/>
      <name val="Calibri"/>
      <family val="2"/>
      <charset val="204"/>
      <scheme val="minor"/>
    </font>
    <font>
      <sz val="11"/>
      <color rgb="FF9C0006"/>
      <name val="Calibri"/>
      <family val="2"/>
      <charset val="204"/>
      <scheme val="minor"/>
    </font>
    <font>
      <sz val="10"/>
      <color theme="1"/>
      <name val="Times New Roman"/>
      <family val="1"/>
      <charset val="204"/>
    </font>
    <font>
      <b/>
      <sz val="10"/>
      <color theme="1"/>
      <name val="Times New Roman"/>
      <family val="1"/>
      <charset val="204"/>
    </font>
    <font>
      <b/>
      <sz val="10"/>
      <name val="Times New Roman"/>
      <family val="1"/>
      <charset val="204"/>
    </font>
    <font>
      <strike/>
      <sz val="10"/>
      <color theme="1"/>
      <name val="Times New Roman"/>
      <family val="1"/>
      <charset val="204"/>
    </font>
    <font>
      <sz val="10"/>
      <name val="Times New Roman"/>
      <family val="1"/>
      <charset val="204"/>
    </font>
    <font>
      <b/>
      <sz val="14"/>
      <color theme="1"/>
      <name val="Times New Roman"/>
      <family val="1"/>
      <charset val="204"/>
    </font>
    <font>
      <sz val="10"/>
      <color theme="1"/>
      <name val="Calibri"/>
      <family val="2"/>
      <charset val="204"/>
      <scheme val="minor"/>
    </font>
  </fonts>
  <fills count="7">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2" borderId="0" applyNumberFormat="0" applyBorder="0" applyAlignment="0" applyProtection="0"/>
  </cellStyleXfs>
  <cellXfs count="307">
    <xf numFmtId="0" fontId="0" fillId="0" borderId="0" xfId="0"/>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8" xfId="0" applyFont="1" applyBorder="1" applyAlignment="1">
      <alignment horizontal="center" vertical="top" wrapText="1"/>
    </xf>
    <xf numFmtId="166" fontId="3" fillId="0" borderId="1" xfId="0" applyNumberFormat="1" applyFont="1" applyBorder="1" applyAlignment="1">
      <alignment horizontal="center" vertical="top" wrapText="1"/>
    </xf>
    <xf numFmtId="3" fontId="3" fillId="0" borderId="1" xfId="0" applyNumberFormat="1" applyFont="1" applyBorder="1" applyAlignment="1">
      <alignment horizontal="center" vertical="top" wrapText="1"/>
    </xf>
    <xf numFmtId="166" fontId="2" fillId="0" borderId="1" xfId="0" applyNumberFormat="1" applyFont="1" applyBorder="1" applyAlignment="1">
      <alignment horizontal="center" vertical="center" wrapText="1"/>
    </xf>
    <xf numFmtId="0" fontId="3" fillId="4" borderId="1" xfId="0" applyFont="1" applyFill="1" applyBorder="1" applyAlignment="1">
      <alignment horizontal="center" vertical="top" wrapText="1"/>
    </xf>
    <xf numFmtId="166" fontId="3" fillId="4" borderId="1" xfId="0" applyNumberFormat="1" applyFont="1" applyFill="1" applyBorder="1" applyAlignment="1">
      <alignment horizontal="center" vertical="top" wrapText="1"/>
    </xf>
    <xf numFmtId="0" fontId="3" fillId="4" borderId="1" xfId="0" applyFont="1" applyFill="1" applyBorder="1" applyAlignment="1">
      <alignment horizontal="center" vertical="center" wrapText="1"/>
    </xf>
    <xf numFmtId="166" fontId="2" fillId="6" borderId="1" xfId="0" applyNumberFormat="1" applyFont="1" applyFill="1" applyBorder="1" applyAlignment="1">
      <alignment horizontal="center" vertical="top" wrapText="1"/>
    </xf>
    <xf numFmtId="0" fontId="3" fillId="6" borderId="1" xfId="0" applyFont="1" applyFill="1" applyBorder="1" applyAlignment="1">
      <alignment horizontal="center" vertical="top" wrapText="1"/>
    </xf>
    <xf numFmtId="166" fontId="3" fillId="6" borderId="1" xfId="0" applyNumberFormat="1" applyFont="1" applyFill="1" applyBorder="1" applyAlignment="1">
      <alignment horizontal="center" vertical="top" wrapText="1"/>
    </xf>
    <xf numFmtId="0" fontId="2" fillId="5" borderId="1" xfId="0" applyFont="1" applyFill="1" applyBorder="1" applyAlignment="1">
      <alignment horizontal="center" vertical="top" wrapText="1"/>
    </xf>
    <xf numFmtId="166" fontId="2" fillId="5" borderId="1" xfId="0" applyNumberFormat="1" applyFont="1" applyFill="1" applyBorder="1" applyAlignment="1">
      <alignment horizontal="center" vertical="top" wrapText="1"/>
    </xf>
    <xf numFmtId="0" fontId="3" fillId="6" borderId="1" xfId="0" applyFont="1" applyFill="1" applyBorder="1" applyAlignment="1">
      <alignment horizontal="center" vertical="center" wrapText="1"/>
    </xf>
    <xf numFmtId="166" fontId="3" fillId="5" borderId="1" xfId="0" applyNumberFormat="1" applyFont="1" applyFill="1" applyBorder="1" applyAlignment="1">
      <alignment horizontal="center" vertical="top" wrapText="1"/>
    </xf>
    <xf numFmtId="0" fontId="3" fillId="5" borderId="1" xfId="0" applyFont="1" applyFill="1" applyBorder="1" applyAlignment="1">
      <alignment horizontal="center" vertical="top" wrapText="1"/>
    </xf>
    <xf numFmtId="0" fontId="3"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165" fontId="2" fillId="0" borderId="1" xfId="0" applyNumberFormat="1" applyFont="1" applyBorder="1" applyAlignment="1">
      <alignment horizontal="right" vertical="center" wrapText="1"/>
    </xf>
    <xf numFmtId="165" fontId="2" fillId="3" borderId="1" xfId="0" applyNumberFormat="1" applyFont="1" applyFill="1" applyBorder="1" applyAlignment="1">
      <alignment horizontal="right" vertical="center" wrapText="1"/>
    </xf>
    <xf numFmtId="165" fontId="3" fillId="0" borderId="1" xfId="0" applyNumberFormat="1" applyFont="1" applyBorder="1" applyAlignment="1">
      <alignment horizontal="right" vertical="center" wrapText="1"/>
    </xf>
    <xf numFmtId="165" fontId="3" fillId="4" borderId="1" xfId="0" applyNumberFormat="1" applyFont="1" applyFill="1" applyBorder="1" applyAlignment="1">
      <alignment horizontal="right" vertical="center" wrapText="1"/>
    </xf>
    <xf numFmtId="165" fontId="2" fillId="6" borderId="1" xfId="0" applyNumberFormat="1" applyFont="1" applyFill="1" applyBorder="1" applyAlignment="1">
      <alignment horizontal="right" vertical="center" wrapText="1"/>
    </xf>
    <xf numFmtId="165" fontId="3" fillId="6" borderId="1" xfId="0" applyNumberFormat="1" applyFont="1" applyFill="1" applyBorder="1" applyAlignment="1">
      <alignment horizontal="right" vertical="center" wrapText="1"/>
    </xf>
    <xf numFmtId="165" fontId="2" fillId="5" borderId="1" xfId="0" applyNumberFormat="1" applyFont="1" applyFill="1" applyBorder="1" applyAlignment="1">
      <alignment horizontal="right" vertical="center" wrapText="1"/>
    </xf>
    <xf numFmtId="165" fontId="3" fillId="5"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top"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3" fillId="6" borderId="1" xfId="0" applyFont="1" applyFill="1" applyBorder="1" applyAlignment="1">
      <alignment horizontal="center" vertical="top" wrapText="1"/>
    </xf>
    <xf numFmtId="166" fontId="2" fillId="5" borderId="1"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166" fontId="3" fillId="0" borderId="1" xfId="0" applyNumberFormat="1" applyFont="1" applyBorder="1" applyAlignment="1">
      <alignment horizontal="center" vertical="center" wrapText="1"/>
    </xf>
    <xf numFmtId="166" fontId="3" fillId="4" borderId="1" xfId="0" applyNumberFormat="1" applyFont="1" applyFill="1" applyBorder="1" applyAlignment="1">
      <alignment horizontal="center" vertical="center" wrapText="1"/>
    </xf>
    <xf numFmtId="166" fontId="2" fillId="6" borderId="1" xfId="0" applyNumberFormat="1" applyFont="1" applyFill="1" applyBorder="1" applyAlignment="1">
      <alignment horizontal="center" vertical="center" wrapText="1"/>
    </xf>
    <xf numFmtId="166" fontId="3" fillId="6" borderId="1" xfId="0" applyNumberFormat="1" applyFont="1" applyFill="1" applyBorder="1" applyAlignment="1">
      <alignment horizontal="center" vertical="center" wrapText="1"/>
    </xf>
    <xf numFmtId="165" fontId="3" fillId="6" borderId="1" xfId="0" applyNumberFormat="1" applyFont="1" applyFill="1" applyBorder="1" applyAlignment="1">
      <alignment horizontal="center" vertical="center" wrapText="1"/>
    </xf>
    <xf numFmtId="166" fontId="2" fillId="3"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5" fontId="4" fillId="4" borderId="1" xfId="0" applyNumberFormat="1" applyFont="1" applyFill="1" applyBorder="1" applyAlignment="1">
      <alignment horizontal="right" vertical="center" wrapText="1"/>
    </xf>
    <xf numFmtId="166" fontId="4"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6"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5" borderId="1" xfId="0" applyFont="1" applyFill="1" applyBorder="1" applyAlignment="1">
      <alignment horizontal="center" vertical="top" wrapText="1"/>
    </xf>
    <xf numFmtId="165" fontId="2" fillId="0" borderId="1" xfId="0" applyNumberFormat="1" applyFont="1" applyFill="1" applyBorder="1" applyAlignment="1">
      <alignment horizontal="right" vertical="center" wrapText="1"/>
    </xf>
    <xf numFmtId="165" fontId="3" fillId="0" borderId="1" xfId="0" applyNumberFormat="1" applyFont="1" applyFill="1" applyBorder="1" applyAlignment="1">
      <alignment horizontal="right" vertical="center" wrapText="1"/>
    </xf>
    <xf numFmtId="165" fontId="6" fillId="0" borderId="1" xfId="0" applyNumberFormat="1" applyFont="1" applyFill="1" applyBorder="1" applyAlignment="1">
      <alignment horizontal="right" vertical="center" wrapText="1"/>
    </xf>
    <xf numFmtId="166" fontId="3"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top" wrapText="1"/>
    </xf>
    <xf numFmtId="0" fontId="2" fillId="6" borderId="1" xfId="0" applyFont="1" applyFill="1" applyBorder="1" applyAlignment="1">
      <alignment horizontal="center" vertical="top"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top" wrapText="1"/>
    </xf>
    <xf numFmtId="0" fontId="0" fillId="0" borderId="0" xfId="0"/>
    <xf numFmtId="166" fontId="2" fillId="0" borderId="1" xfId="0" applyNumberFormat="1"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165" fontId="3" fillId="5" borderId="1" xfId="0" applyNumberFormat="1" applyFont="1" applyFill="1" applyBorder="1" applyAlignment="1">
      <alignment horizontal="center" vertical="center" wrapText="1"/>
    </xf>
    <xf numFmtId="165" fontId="0" fillId="0" borderId="0" xfId="0" applyNumberFormat="1"/>
    <xf numFmtId="0" fontId="2" fillId="3"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8" fillId="0" borderId="0" xfId="0" applyFont="1"/>
    <xf numFmtId="0" fontId="3" fillId="4" borderId="1" xfId="0" applyFont="1" applyFill="1" applyBorder="1" applyAlignment="1">
      <alignment horizontal="center" vertical="top" wrapText="1"/>
    </xf>
    <xf numFmtId="0" fontId="2" fillId="0" borderId="0" xfId="0" applyFont="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6"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168" fontId="2" fillId="0" borderId="1" xfId="0" applyNumberFormat="1" applyFont="1" applyFill="1" applyBorder="1" applyAlignment="1">
      <alignment horizontal="right" vertical="center"/>
    </xf>
    <xf numFmtId="168" fontId="2" fillId="0" borderId="1" xfId="0" applyNumberFormat="1" applyFont="1" applyBorder="1" applyAlignment="1">
      <alignment horizontal="right" vertical="center"/>
    </xf>
    <xf numFmtId="0" fontId="3" fillId="5" borderId="1" xfId="0" applyFont="1" applyFill="1" applyBorder="1" applyAlignment="1">
      <alignment horizontal="center" vertical="top" wrapText="1"/>
    </xf>
    <xf numFmtId="165" fontId="2" fillId="0" borderId="1" xfId="0" applyNumberFormat="1" applyFont="1" applyFill="1" applyBorder="1" applyAlignment="1">
      <alignment horizontal="right" vertical="center"/>
    </xf>
    <xf numFmtId="0" fontId="7" fillId="0" borderId="0" xfId="0" applyFont="1" applyAlignment="1">
      <alignment horizontal="center" vertical="center"/>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165" fontId="2" fillId="0" borderId="1" xfId="0" applyNumberFormat="1"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xf>
    <xf numFmtId="0" fontId="6" fillId="3"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2" fillId="0" borderId="1" xfId="0" applyFont="1" applyBorder="1" applyAlignment="1">
      <alignment horizontal="center"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167" fontId="2" fillId="0" borderId="2" xfId="0" applyNumberFormat="1" applyFont="1" applyBorder="1" applyAlignment="1">
      <alignment horizontal="left" vertical="center"/>
    </xf>
    <xf numFmtId="167" fontId="2" fillId="0" borderId="3" xfId="0" applyNumberFormat="1" applyFont="1" applyBorder="1" applyAlignment="1">
      <alignment horizontal="left" vertical="center"/>
    </xf>
    <xf numFmtId="167" fontId="2" fillId="0" borderId="4" xfId="0" applyNumberFormat="1" applyFont="1" applyBorder="1" applyAlignment="1">
      <alignment horizontal="left" vertical="center"/>
    </xf>
    <xf numFmtId="164" fontId="3" fillId="0" borderId="2" xfId="0" applyNumberFormat="1" applyFont="1" applyBorder="1" applyAlignment="1">
      <alignment horizontal="left" vertical="center"/>
    </xf>
    <xf numFmtId="164" fontId="3" fillId="0" borderId="3" xfId="0" applyNumberFormat="1" applyFont="1" applyBorder="1" applyAlignment="1">
      <alignment horizontal="left" vertical="center"/>
    </xf>
    <xf numFmtId="164" fontId="3" fillId="0" borderId="4" xfId="0" applyNumberFormat="1" applyFont="1" applyBorder="1" applyAlignment="1">
      <alignment horizontal="left" vertical="center"/>
    </xf>
    <xf numFmtId="0" fontId="2"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67" fontId="2" fillId="0" borderId="1" xfId="0" applyNumberFormat="1" applyFont="1" applyBorder="1" applyAlignment="1">
      <alignment horizontal="center" vertical="top"/>
    </xf>
    <xf numFmtId="0" fontId="2" fillId="0" borderId="3" xfId="0" applyFont="1" applyBorder="1" applyAlignment="1">
      <alignment horizontal="center" vertical="center" wrapText="1"/>
    </xf>
    <xf numFmtId="0" fontId="3" fillId="4" borderId="1" xfId="0" applyFont="1" applyFill="1" applyBorder="1" applyAlignment="1">
      <alignment horizontal="left" vertical="center"/>
    </xf>
    <xf numFmtId="0" fontId="2" fillId="4"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1" xfId="0" applyFont="1" applyBorder="1" applyAlignment="1">
      <alignment horizontal="center" vertical="top"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top" wrapText="1"/>
    </xf>
    <xf numFmtId="0" fontId="2" fillId="6" borderId="1" xfId="0" applyFont="1" applyFill="1" applyBorder="1" applyAlignment="1">
      <alignment horizontal="left" vertical="center" wrapText="1"/>
    </xf>
    <xf numFmtId="0" fontId="2" fillId="6" borderId="1" xfId="0" applyFont="1" applyFill="1" applyBorder="1" applyAlignment="1">
      <alignment horizontal="left" vertical="center"/>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3" fillId="6" borderId="1" xfId="0" applyFont="1" applyFill="1" applyBorder="1" applyAlignment="1">
      <alignment horizontal="center" vertical="top"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4" xfId="0" applyFont="1" applyFill="1" applyBorder="1" applyAlignment="1">
      <alignment horizontal="center" vertical="top"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 xfId="0" applyFont="1" applyFill="1" applyBorder="1" applyAlignment="1">
      <alignment horizontal="center" vertical="top"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166" fontId="2" fillId="5" borderId="2" xfId="0" applyNumberFormat="1" applyFont="1" applyFill="1" applyBorder="1" applyAlignment="1">
      <alignment horizontal="center" vertical="top" wrapText="1"/>
    </xf>
    <xf numFmtId="166" fontId="2" fillId="5" borderId="3" xfId="0" applyNumberFormat="1" applyFont="1" applyFill="1" applyBorder="1" applyAlignment="1">
      <alignment horizontal="center" vertical="top" wrapText="1"/>
    </xf>
    <xf numFmtId="166" fontId="2" fillId="5" borderId="4" xfId="0" applyNumberFormat="1" applyFont="1" applyFill="1" applyBorder="1" applyAlignment="1">
      <alignment horizontal="center" vertical="top" wrapText="1"/>
    </xf>
    <xf numFmtId="0" fontId="6" fillId="5" borderId="2" xfId="0" applyFont="1" applyFill="1" applyBorder="1" applyAlignment="1">
      <alignment horizontal="center" vertical="top" wrapText="1"/>
    </xf>
    <xf numFmtId="0" fontId="6" fillId="5" borderId="3" xfId="0" applyFont="1" applyFill="1" applyBorder="1" applyAlignment="1">
      <alignment horizontal="center" vertical="top" wrapText="1"/>
    </xf>
    <xf numFmtId="0" fontId="6" fillId="5" borderId="4" xfId="0" applyFont="1" applyFill="1" applyBorder="1" applyAlignment="1">
      <alignment horizontal="center" vertical="top" wrapText="1"/>
    </xf>
    <xf numFmtId="0" fontId="2"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5" fillId="5" borderId="2" xfId="0" applyFont="1" applyFill="1" applyBorder="1" applyAlignment="1">
      <alignment horizontal="center" vertical="top" wrapText="1"/>
    </xf>
    <xf numFmtId="0" fontId="5" fillId="5" borderId="3" xfId="0" applyFont="1" applyFill="1" applyBorder="1" applyAlignment="1">
      <alignment horizontal="center" vertical="top" wrapText="1"/>
    </xf>
    <xf numFmtId="0" fontId="5" fillId="5" borderId="4" xfId="0" applyFont="1" applyFill="1" applyBorder="1" applyAlignment="1">
      <alignment horizontal="center" vertical="top" wrapText="1"/>
    </xf>
    <xf numFmtId="166" fontId="2" fillId="0" borderId="2" xfId="0" applyNumberFormat="1" applyFont="1" applyFill="1" applyBorder="1" applyAlignment="1">
      <alignment horizontal="center" vertical="top" wrapText="1"/>
    </xf>
    <xf numFmtId="166" fontId="2" fillId="0" borderId="3" xfId="0" applyNumberFormat="1" applyFont="1" applyFill="1" applyBorder="1" applyAlignment="1">
      <alignment horizontal="center" vertical="top" wrapText="1"/>
    </xf>
    <xf numFmtId="166" fontId="2" fillId="0" borderId="4" xfId="0" applyNumberFormat="1"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4" xfId="0" applyFont="1" applyFill="1" applyBorder="1" applyAlignment="1">
      <alignment horizontal="left" vertical="top" wrapText="1"/>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2" fillId="6" borderId="3" xfId="0" applyFont="1" applyFill="1" applyBorder="1" applyAlignment="1">
      <alignment horizontal="left" vertical="top"/>
    </xf>
    <xf numFmtId="0" fontId="2" fillId="6" borderId="4" xfId="0" applyFont="1" applyFill="1" applyBorder="1" applyAlignment="1">
      <alignment horizontal="left" vertical="top"/>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top" wrapText="1"/>
    </xf>
    <xf numFmtId="0" fontId="6" fillId="0" borderId="1" xfId="0" applyFont="1" applyBorder="1" applyAlignment="1">
      <alignment horizontal="center" vertical="top" wrapText="1"/>
    </xf>
    <xf numFmtId="0" fontId="2" fillId="0" borderId="1" xfId="0" applyFont="1" applyBorder="1" applyAlignment="1">
      <alignment horizontal="left" vertical="top" wrapText="1"/>
    </xf>
    <xf numFmtId="0" fontId="5" fillId="0"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6" fillId="0" borderId="1" xfId="0" applyFont="1" applyBorder="1" applyAlignment="1">
      <alignment horizontal="left" vertical="top" wrapText="1"/>
    </xf>
    <xf numFmtId="0" fontId="2" fillId="5" borderId="1" xfId="0" applyFont="1" applyFill="1" applyBorder="1" applyAlignment="1">
      <alignment horizontal="left" vertical="top" wrapText="1"/>
    </xf>
    <xf numFmtId="0" fontId="3" fillId="5" borderId="1"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4" xfId="0" applyFont="1" applyFill="1" applyBorder="1" applyAlignment="1">
      <alignment horizontal="center" vertical="top" wrapText="1"/>
    </xf>
    <xf numFmtId="0" fontId="6" fillId="5" borderId="2" xfId="0" applyFont="1" applyFill="1" applyBorder="1" applyAlignment="1">
      <alignment horizontal="left" vertical="top" wrapText="1"/>
    </xf>
    <xf numFmtId="0" fontId="6" fillId="5" borderId="3" xfId="0" applyFont="1" applyFill="1" applyBorder="1" applyAlignment="1">
      <alignment horizontal="left" vertical="top" wrapText="1"/>
    </xf>
    <xf numFmtId="0" fontId="6" fillId="5" borderId="4" xfId="0" applyFont="1" applyFill="1" applyBorder="1" applyAlignment="1">
      <alignment horizontal="left" vertical="top"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166" fontId="2" fillId="0" borderId="2" xfId="0" applyNumberFormat="1" applyFont="1" applyBorder="1" applyAlignment="1">
      <alignment horizontal="center" vertical="top" wrapText="1"/>
    </xf>
    <xf numFmtId="166" fontId="2" fillId="0" borderId="3" xfId="0" applyNumberFormat="1" applyFont="1" applyBorder="1" applyAlignment="1">
      <alignment horizontal="center" vertical="top" wrapText="1"/>
    </xf>
    <xf numFmtId="166" fontId="2" fillId="0" borderId="4" xfId="0" applyNumberFormat="1" applyFont="1" applyBorder="1" applyAlignment="1">
      <alignment horizontal="center" vertical="top"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5" borderId="2" xfId="0" applyFont="1" applyFill="1" applyBorder="1" applyAlignment="1">
      <alignment horizontal="center" vertical="top" wrapText="1"/>
    </xf>
    <xf numFmtId="0" fontId="2" fillId="5" borderId="3" xfId="0" applyFont="1" applyFill="1" applyBorder="1" applyAlignment="1">
      <alignment horizontal="center" vertical="top" wrapText="1"/>
    </xf>
    <xf numFmtId="0" fontId="2" fillId="5" borderId="4" xfId="0" applyFont="1" applyFill="1" applyBorder="1" applyAlignment="1">
      <alignment horizontal="center" vertical="top"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cellXfs>
  <cellStyles count="2">
    <cellStyle name="Обычный" xfId="0" builtinId="0"/>
    <cellStyle name="Плохой 2" xfId="1"/>
  </cellStyles>
  <dxfs count="0"/>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09"/>
  <sheetViews>
    <sheetView tabSelected="1" zoomScale="80" zoomScaleNormal="80" workbookViewId="0">
      <pane ySplit="4" topLeftCell="A239" activePane="bottomLeft" state="frozen"/>
      <selection pane="bottomLeft" activeCell="H250" sqref="H250:H254"/>
    </sheetView>
  </sheetViews>
  <sheetFormatPr defaultRowHeight="15" x14ac:dyDescent="0.25"/>
  <cols>
    <col min="1" max="1" width="9.140625" style="84"/>
    <col min="2" max="2" width="46" customWidth="1"/>
    <col min="3" max="3" width="9.140625" customWidth="1"/>
    <col min="4" max="4" width="15.28515625" customWidth="1"/>
    <col min="5" max="6" width="11.7109375" customWidth="1"/>
    <col min="7" max="7" width="13.140625" customWidth="1"/>
    <col min="8" max="8" width="52.42578125" customWidth="1"/>
    <col min="9" max="9" width="54.28515625" customWidth="1"/>
    <col min="10" max="10" width="10.7109375" customWidth="1"/>
    <col min="11" max="11" width="26.140625" customWidth="1"/>
    <col min="12" max="12" width="32.5703125" customWidth="1"/>
    <col min="14" max="14" width="13.5703125" style="86" hidden="1" customWidth="1"/>
    <col min="15" max="15" width="12.42578125" hidden="1" customWidth="1"/>
  </cols>
  <sheetData>
    <row r="1" spans="1:16" ht="18.75" x14ac:dyDescent="0.25">
      <c r="C1" s="97" t="s">
        <v>284</v>
      </c>
      <c r="D1" s="97"/>
      <c r="E1" s="97"/>
      <c r="F1" s="97"/>
      <c r="G1" s="97"/>
      <c r="H1" s="97"/>
      <c r="I1" s="97"/>
      <c r="J1" s="97"/>
      <c r="K1" s="97"/>
    </row>
    <row r="3" spans="1:16" ht="38.25" customHeight="1" x14ac:dyDescent="0.25">
      <c r="A3" s="98" t="s">
        <v>0</v>
      </c>
      <c r="B3" s="98" t="s">
        <v>1</v>
      </c>
      <c r="C3" s="104" t="s">
        <v>140</v>
      </c>
      <c r="D3" s="104"/>
      <c r="E3" s="104"/>
      <c r="F3" s="104"/>
      <c r="G3" s="128" t="s">
        <v>141</v>
      </c>
      <c r="H3" s="109" t="s">
        <v>142</v>
      </c>
      <c r="I3" s="110"/>
      <c r="J3" s="111"/>
      <c r="K3" s="112" t="s">
        <v>143</v>
      </c>
      <c r="L3" s="112" t="s">
        <v>144</v>
      </c>
      <c r="M3" s="104" t="s">
        <v>145</v>
      </c>
    </row>
    <row r="4" spans="1:16" ht="38.25" x14ac:dyDescent="0.25">
      <c r="A4" s="99"/>
      <c r="B4" s="99"/>
      <c r="C4" s="2" t="s">
        <v>146</v>
      </c>
      <c r="D4" s="3" t="s">
        <v>147</v>
      </c>
      <c r="E4" s="3" t="s">
        <v>148</v>
      </c>
      <c r="F4" s="3" t="s">
        <v>149</v>
      </c>
      <c r="G4" s="128"/>
      <c r="H4" s="2" t="s">
        <v>150</v>
      </c>
      <c r="I4" s="2" t="s">
        <v>151</v>
      </c>
      <c r="J4" s="4" t="s">
        <v>152</v>
      </c>
      <c r="K4" s="113"/>
      <c r="L4" s="113"/>
      <c r="M4" s="104"/>
      <c r="N4" s="87" t="s">
        <v>243</v>
      </c>
      <c r="O4" s="87" t="s">
        <v>244</v>
      </c>
    </row>
    <row r="5" spans="1:16" ht="15" customHeight="1" x14ac:dyDescent="0.25">
      <c r="A5" s="98"/>
      <c r="B5" s="129" t="s">
        <v>2</v>
      </c>
      <c r="C5" s="26" t="s">
        <v>153</v>
      </c>
      <c r="D5" s="68">
        <f>SUM(D6:D9)</f>
        <v>2441437.6107299998</v>
      </c>
      <c r="E5" s="31">
        <f>SUM(E6:E9)</f>
        <v>409642.04891000001</v>
      </c>
      <c r="F5" s="31">
        <f>SUM(F6:F9)</f>
        <v>281724.40866000002</v>
      </c>
      <c r="G5" s="53">
        <f>F5/D5</f>
        <v>0.11539283552519831</v>
      </c>
      <c r="H5" s="148"/>
      <c r="I5" s="37" t="s">
        <v>218</v>
      </c>
      <c r="J5" s="6">
        <f>SUM(J6:J8)</f>
        <v>47</v>
      </c>
      <c r="K5" s="104" t="s">
        <v>283</v>
      </c>
      <c r="L5" s="151"/>
      <c r="M5" s="153"/>
    </row>
    <row r="6" spans="1:16" x14ac:dyDescent="0.25">
      <c r="A6" s="115"/>
      <c r="B6" s="130"/>
      <c r="C6" s="26" t="s">
        <v>154</v>
      </c>
      <c r="D6" s="68">
        <f t="shared" ref="D6:F9" si="0">D51+D126+D266+D316+D351</f>
        <v>2312350.57541</v>
      </c>
      <c r="E6" s="31">
        <f t="shared" si="0"/>
        <v>352093.34891</v>
      </c>
      <c r="F6" s="31">
        <f t="shared" si="0"/>
        <v>272247.40807</v>
      </c>
      <c r="G6" s="53">
        <f>F6/D6</f>
        <v>0.11773621654308544</v>
      </c>
      <c r="H6" s="149"/>
      <c r="I6" s="37" t="s">
        <v>155</v>
      </c>
      <c r="J6" s="6">
        <f>J11+J21+J26+J31+J36+J41+J46</f>
        <v>1</v>
      </c>
      <c r="K6" s="104"/>
      <c r="L6" s="152"/>
      <c r="M6" s="154"/>
      <c r="N6" s="86">
        <f>COUNTIF($J$60:$J$409,"да")</f>
        <v>1</v>
      </c>
      <c r="O6" s="76"/>
    </row>
    <row r="7" spans="1:16" x14ac:dyDescent="0.25">
      <c r="A7" s="115"/>
      <c r="B7" s="130"/>
      <c r="C7" s="26" t="s">
        <v>156</v>
      </c>
      <c r="D7" s="68">
        <f t="shared" si="0"/>
        <v>113974.39999999999</v>
      </c>
      <c r="E7" s="31">
        <f t="shared" si="0"/>
        <v>57548.700000000004</v>
      </c>
      <c r="F7" s="31">
        <f t="shared" si="0"/>
        <v>9477.0005899999996</v>
      </c>
      <c r="G7" s="53">
        <f>F7/D7</f>
        <v>8.3150256461100039E-2</v>
      </c>
      <c r="H7" s="149"/>
      <c r="I7" s="37" t="s">
        <v>157</v>
      </c>
      <c r="J7" s="6">
        <f>J12+J22+J27+J32+J37+J42+J47</f>
        <v>23</v>
      </c>
      <c r="K7" s="104"/>
      <c r="L7" s="152"/>
      <c r="M7" s="154"/>
      <c r="N7" s="86">
        <f>COUNTIF($J$60:$J$409,"частично")</f>
        <v>23</v>
      </c>
      <c r="O7" s="76"/>
      <c r="P7" s="76"/>
    </row>
    <row r="8" spans="1:16" x14ac:dyDescent="0.25">
      <c r="A8" s="115"/>
      <c r="B8" s="130"/>
      <c r="C8" s="26" t="s">
        <v>158</v>
      </c>
      <c r="D8" s="68">
        <f t="shared" si="0"/>
        <v>14977.960000000001</v>
      </c>
      <c r="E8" s="31">
        <f t="shared" si="0"/>
        <v>0</v>
      </c>
      <c r="F8" s="31">
        <f t="shared" si="0"/>
        <v>0</v>
      </c>
      <c r="G8" s="53">
        <v>0</v>
      </c>
      <c r="H8" s="149"/>
      <c r="I8" s="37" t="s">
        <v>159</v>
      </c>
      <c r="J8" s="6">
        <f>J13+J23+J28+J33+J38+J43+J48</f>
        <v>23</v>
      </c>
      <c r="K8" s="104"/>
      <c r="L8" s="152"/>
      <c r="M8" s="154"/>
      <c r="N8" s="86">
        <f>COUNTIF($J$60:$J$409,"нет")</f>
        <v>23</v>
      </c>
      <c r="O8" s="76"/>
      <c r="P8" s="76"/>
    </row>
    <row r="9" spans="1:16" ht="19.5" customHeight="1" x14ac:dyDescent="0.25">
      <c r="A9" s="99"/>
      <c r="B9" s="131"/>
      <c r="C9" s="26" t="s">
        <v>160</v>
      </c>
      <c r="D9" s="68">
        <f t="shared" si="0"/>
        <v>134.67532</v>
      </c>
      <c r="E9" s="31">
        <f t="shared" si="0"/>
        <v>0</v>
      </c>
      <c r="F9" s="31">
        <f t="shared" si="0"/>
        <v>0</v>
      </c>
      <c r="G9" s="53">
        <v>0</v>
      </c>
      <c r="H9" s="150"/>
      <c r="I9" s="37" t="s">
        <v>161</v>
      </c>
      <c r="J9" s="5">
        <f>(J6+0.5*J7)/J5</f>
        <v>0.26595744680851063</v>
      </c>
      <c r="K9" s="104"/>
      <c r="L9" s="152"/>
      <c r="M9" s="155"/>
    </row>
    <row r="10" spans="1:16" ht="15" customHeight="1" x14ac:dyDescent="0.25">
      <c r="A10" s="98"/>
      <c r="B10" s="132" t="s">
        <v>3</v>
      </c>
      <c r="C10" s="26" t="s">
        <v>153</v>
      </c>
      <c r="D10" s="68">
        <f>SUM(D11:D14)</f>
        <v>551093.25047000009</v>
      </c>
      <c r="E10" s="31">
        <f>SUM(E11:E14)</f>
        <v>332364.20765999996</v>
      </c>
      <c r="F10" s="31">
        <f>SUM(F11:F14)</f>
        <v>222335.77341000002</v>
      </c>
      <c r="G10" s="53">
        <f>F10/D10</f>
        <v>0.40344492192633619</v>
      </c>
      <c r="H10" s="103"/>
      <c r="I10" s="38" t="s">
        <v>218</v>
      </c>
      <c r="J10" s="75">
        <f>SUM(J11:J13)</f>
        <v>34</v>
      </c>
      <c r="K10" s="104" t="s">
        <v>3</v>
      </c>
      <c r="L10" s="135"/>
      <c r="M10" s="104">
        <v>809</v>
      </c>
    </row>
    <row r="11" spans="1:16" x14ac:dyDescent="0.25">
      <c r="A11" s="115"/>
      <c r="B11" s="133"/>
      <c r="C11" s="2" t="s">
        <v>154</v>
      </c>
      <c r="D11" s="29">
        <f t="shared" ref="D11:F14" si="1">D61+D66+D81+D106+D116+D121+D131+D156+D171+D176+D181+D191+D196+D201+D216+D231+D256+D316+D356</f>
        <v>459519.67515000002</v>
      </c>
      <c r="E11" s="29">
        <f t="shared" si="1"/>
        <v>274815.50765999994</v>
      </c>
      <c r="F11" s="29">
        <f t="shared" si="1"/>
        <v>212858.77282000001</v>
      </c>
      <c r="G11" s="7">
        <f>F11/D11</f>
        <v>0.46322014993268129</v>
      </c>
      <c r="H11" s="103"/>
      <c r="I11" s="38" t="s">
        <v>155</v>
      </c>
      <c r="J11" s="75">
        <f>COUNTIFS($J$60:$J$409,"да",$M$60:$M$409,"809")</f>
        <v>0</v>
      </c>
      <c r="K11" s="104"/>
      <c r="L11" s="135"/>
      <c r="M11" s="104"/>
    </row>
    <row r="12" spans="1:16" x14ac:dyDescent="0.25">
      <c r="A12" s="115"/>
      <c r="B12" s="133"/>
      <c r="C12" s="2" t="s">
        <v>156</v>
      </c>
      <c r="D12" s="29">
        <f t="shared" si="1"/>
        <v>91438.9</v>
      </c>
      <c r="E12" s="29">
        <f t="shared" si="1"/>
        <v>57548.700000000004</v>
      </c>
      <c r="F12" s="29">
        <f t="shared" si="1"/>
        <v>9477.0005899999996</v>
      </c>
      <c r="G12" s="7">
        <f>F12/D12</f>
        <v>0.1036429855346029</v>
      </c>
      <c r="H12" s="103"/>
      <c r="I12" s="38" t="s">
        <v>157</v>
      </c>
      <c r="J12" s="75">
        <f>COUNTIFS($J$60:$J$409,"частично",$M$60:$M$409,"809")</f>
        <v>17</v>
      </c>
      <c r="K12" s="104"/>
      <c r="L12" s="135"/>
      <c r="M12" s="104"/>
    </row>
    <row r="13" spans="1:16" x14ac:dyDescent="0.25">
      <c r="A13" s="115"/>
      <c r="B13" s="133"/>
      <c r="C13" s="2" t="s">
        <v>158</v>
      </c>
      <c r="D13" s="29">
        <f t="shared" si="1"/>
        <v>0</v>
      </c>
      <c r="E13" s="29">
        <f t="shared" si="1"/>
        <v>0</v>
      </c>
      <c r="F13" s="29">
        <f t="shared" si="1"/>
        <v>0</v>
      </c>
      <c r="G13" s="7">
        <v>0</v>
      </c>
      <c r="H13" s="103"/>
      <c r="I13" s="38" t="s">
        <v>159</v>
      </c>
      <c r="J13" s="75">
        <f>COUNTIFS($J$60:$J$409,"нет",$M$60:$M$409,"809")</f>
        <v>17</v>
      </c>
      <c r="K13" s="104"/>
      <c r="L13" s="135"/>
      <c r="M13" s="104"/>
    </row>
    <row r="14" spans="1:16" x14ac:dyDescent="0.25">
      <c r="A14" s="99"/>
      <c r="B14" s="134"/>
      <c r="C14" s="2" t="s">
        <v>160</v>
      </c>
      <c r="D14" s="29">
        <f t="shared" si="1"/>
        <v>134.67532</v>
      </c>
      <c r="E14" s="29">
        <f t="shared" si="1"/>
        <v>0</v>
      </c>
      <c r="F14" s="29">
        <f t="shared" si="1"/>
        <v>0</v>
      </c>
      <c r="G14" s="7">
        <f>F14/D14</f>
        <v>0</v>
      </c>
      <c r="H14" s="103"/>
      <c r="I14" s="38" t="s">
        <v>161</v>
      </c>
      <c r="J14" s="77">
        <f>(J11+0.5*J12)/J10</f>
        <v>0.25</v>
      </c>
      <c r="K14" s="104"/>
      <c r="L14" s="135"/>
      <c r="M14" s="104"/>
    </row>
    <row r="15" spans="1:16" hidden="1" x14ac:dyDescent="0.25">
      <c r="A15" s="98"/>
      <c r="B15" s="132" t="s">
        <v>4</v>
      </c>
      <c r="C15" s="26" t="s">
        <v>153</v>
      </c>
      <c r="D15" s="68">
        <f>SUM(D16:D19)</f>
        <v>0</v>
      </c>
      <c r="E15" s="31">
        <f>SUM(E16:E19)</f>
        <v>0</v>
      </c>
      <c r="F15" s="31">
        <f>SUM(F16:F19)</f>
        <v>0</v>
      </c>
      <c r="G15" s="53">
        <v>0</v>
      </c>
      <c r="H15" s="145"/>
      <c r="I15" s="38" t="s">
        <v>218</v>
      </c>
      <c r="J15" s="75">
        <f>SUM(J16:J18)</f>
        <v>0</v>
      </c>
      <c r="K15" s="105" t="s">
        <v>4</v>
      </c>
      <c r="L15" s="156"/>
      <c r="M15" s="104">
        <v>807</v>
      </c>
    </row>
    <row r="16" spans="1:16" hidden="1" x14ac:dyDescent="0.25">
      <c r="A16" s="115"/>
      <c r="B16" s="133"/>
      <c r="C16" s="2" t="s">
        <v>154</v>
      </c>
      <c r="D16" s="67">
        <v>0</v>
      </c>
      <c r="E16" s="67">
        <v>0</v>
      </c>
      <c r="F16" s="67">
        <v>0</v>
      </c>
      <c r="G16" s="7">
        <v>0</v>
      </c>
      <c r="H16" s="146"/>
      <c r="I16" s="38" t="s">
        <v>155</v>
      </c>
      <c r="J16" s="75">
        <v>0</v>
      </c>
      <c r="K16" s="105"/>
      <c r="L16" s="156"/>
      <c r="M16" s="104"/>
    </row>
    <row r="17" spans="1:13" hidden="1" x14ac:dyDescent="0.25">
      <c r="A17" s="115"/>
      <c r="B17" s="133"/>
      <c r="C17" s="2" t="s">
        <v>156</v>
      </c>
      <c r="D17" s="67">
        <v>0</v>
      </c>
      <c r="E17" s="67">
        <v>0</v>
      </c>
      <c r="F17" s="67">
        <v>0</v>
      </c>
      <c r="G17" s="7">
        <v>0</v>
      </c>
      <c r="H17" s="146"/>
      <c r="I17" s="38" t="s">
        <v>157</v>
      </c>
      <c r="J17" s="75">
        <v>0</v>
      </c>
      <c r="K17" s="105"/>
      <c r="L17" s="156"/>
      <c r="M17" s="104"/>
    </row>
    <row r="18" spans="1:13" hidden="1" x14ac:dyDescent="0.25">
      <c r="A18" s="115"/>
      <c r="B18" s="133"/>
      <c r="C18" s="2" t="s">
        <v>158</v>
      </c>
      <c r="D18" s="67">
        <v>0</v>
      </c>
      <c r="E18" s="67">
        <v>0</v>
      </c>
      <c r="F18" s="67">
        <v>0</v>
      </c>
      <c r="G18" s="7">
        <v>0</v>
      </c>
      <c r="H18" s="146"/>
      <c r="I18" s="38" t="s">
        <v>159</v>
      </c>
      <c r="J18" s="75">
        <v>0</v>
      </c>
      <c r="K18" s="105"/>
      <c r="L18" s="156"/>
      <c r="M18" s="104"/>
    </row>
    <row r="19" spans="1:13" hidden="1" x14ac:dyDescent="0.25">
      <c r="A19" s="99"/>
      <c r="B19" s="134"/>
      <c r="C19" s="2" t="s">
        <v>160</v>
      </c>
      <c r="D19" s="67">
        <v>0</v>
      </c>
      <c r="E19" s="67">
        <v>0</v>
      </c>
      <c r="F19" s="67">
        <v>0</v>
      </c>
      <c r="G19" s="7">
        <v>0</v>
      </c>
      <c r="H19" s="147"/>
      <c r="I19" s="38" t="s">
        <v>161</v>
      </c>
      <c r="J19" s="77" t="e">
        <f>(J16+0.5*J17)/J15</f>
        <v>#DIV/0!</v>
      </c>
      <c r="K19" s="105"/>
      <c r="L19" s="156"/>
      <c r="M19" s="104"/>
    </row>
    <row r="20" spans="1:13" ht="15" customHeight="1" x14ac:dyDescent="0.25">
      <c r="A20" s="98"/>
      <c r="B20" s="106" t="s">
        <v>5</v>
      </c>
      <c r="C20" s="26" t="s">
        <v>153</v>
      </c>
      <c r="D20" s="68">
        <f>SUM(D21:D24)</f>
        <v>69.599999999999994</v>
      </c>
      <c r="E20" s="31">
        <f>SUM(E21:E24)</f>
        <v>48</v>
      </c>
      <c r="F20" s="31">
        <f>SUM(F21:F24)</f>
        <v>26.6</v>
      </c>
      <c r="G20" s="53">
        <f>F20/D20</f>
        <v>0.38218390804597707</v>
      </c>
      <c r="H20" s="136"/>
      <c r="I20" s="38" t="s">
        <v>218</v>
      </c>
      <c r="J20" s="75">
        <f>SUM(J21:J23)</f>
        <v>1</v>
      </c>
      <c r="K20" s="139" t="s">
        <v>5</v>
      </c>
      <c r="L20" s="142"/>
      <c r="M20" s="104">
        <v>831</v>
      </c>
    </row>
    <row r="21" spans="1:13" x14ac:dyDescent="0.25">
      <c r="A21" s="115"/>
      <c r="B21" s="107"/>
      <c r="C21" s="2" t="s">
        <v>154</v>
      </c>
      <c r="D21" s="67">
        <f>D186</f>
        <v>69.599999999999994</v>
      </c>
      <c r="E21" s="30">
        <f>E186</f>
        <v>48</v>
      </c>
      <c r="F21" s="30">
        <f>F186</f>
        <v>26.6</v>
      </c>
      <c r="G21" s="7">
        <f>F21/D21</f>
        <v>0.38218390804597707</v>
      </c>
      <c r="H21" s="137"/>
      <c r="I21" s="38" t="s">
        <v>155</v>
      </c>
      <c r="J21" s="75">
        <v>0</v>
      </c>
      <c r="K21" s="140"/>
      <c r="L21" s="143"/>
      <c r="M21" s="104"/>
    </row>
    <row r="22" spans="1:13" x14ac:dyDescent="0.25">
      <c r="A22" s="115"/>
      <c r="B22" s="107"/>
      <c r="C22" s="2" t="s">
        <v>156</v>
      </c>
      <c r="D22" s="67">
        <f t="shared" ref="D22:F24" si="2">D187</f>
        <v>0</v>
      </c>
      <c r="E22" s="30">
        <f t="shared" si="2"/>
        <v>0</v>
      </c>
      <c r="F22" s="30">
        <f t="shared" si="2"/>
        <v>0</v>
      </c>
      <c r="G22" s="7">
        <v>0</v>
      </c>
      <c r="H22" s="137"/>
      <c r="I22" s="38" t="s">
        <v>157</v>
      </c>
      <c r="J22" s="75">
        <v>1</v>
      </c>
      <c r="K22" s="140"/>
      <c r="L22" s="143"/>
      <c r="M22" s="104"/>
    </row>
    <row r="23" spans="1:13" x14ac:dyDescent="0.25">
      <c r="A23" s="115"/>
      <c r="B23" s="107"/>
      <c r="C23" s="2" t="s">
        <v>158</v>
      </c>
      <c r="D23" s="67">
        <f t="shared" si="2"/>
        <v>0</v>
      </c>
      <c r="E23" s="30">
        <f t="shared" si="2"/>
        <v>0</v>
      </c>
      <c r="F23" s="30">
        <f t="shared" si="2"/>
        <v>0</v>
      </c>
      <c r="G23" s="7">
        <v>0</v>
      </c>
      <c r="H23" s="137"/>
      <c r="I23" s="38" t="s">
        <v>159</v>
      </c>
      <c r="J23" s="75">
        <v>0</v>
      </c>
      <c r="K23" s="140"/>
      <c r="L23" s="143"/>
      <c r="M23" s="104"/>
    </row>
    <row r="24" spans="1:13" x14ac:dyDescent="0.25">
      <c r="A24" s="99"/>
      <c r="B24" s="108"/>
      <c r="C24" s="2" t="s">
        <v>160</v>
      </c>
      <c r="D24" s="67">
        <f t="shared" si="2"/>
        <v>0</v>
      </c>
      <c r="E24" s="30">
        <f t="shared" si="2"/>
        <v>0</v>
      </c>
      <c r="F24" s="30">
        <f t="shared" si="2"/>
        <v>0</v>
      </c>
      <c r="G24" s="7">
        <v>0</v>
      </c>
      <c r="H24" s="138"/>
      <c r="I24" s="38" t="s">
        <v>161</v>
      </c>
      <c r="J24" s="77">
        <f>(J21+0.5*J22)/J20</f>
        <v>0.5</v>
      </c>
      <c r="K24" s="141"/>
      <c r="L24" s="144"/>
      <c r="M24" s="104"/>
    </row>
    <row r="25" spans="1:13" ht="15" customHeight="1" x14ac:dyDescent="0.25">
      <c r="A25" s="98"/>
      <c r="B25" s="106" t="s">
        <v>6</v>
      </c>
      <c r="C25" s="26" t="s">
        <v>153</v>
      </c>
      <c r="D25" s="68">
        <f>SUM(D26:D29)</f>
        <v>1512773.96</v>
      </c>
      <c r="E25" s="31">
        <f>SUM(E26:E29)</f>
        <v>0</v>
      </c>
      <c r="F25" s="31">
        <f>SUM(F26:F29)</f>
        <v>0</v>
      </c>
      <c r="G25" s="53">
        <f>F25/D25</f>
        <v>0</v>
      </c>
      <c r="H25" s="114"/>
      <c r="I25" s="38" t="s">
        <v>218</v>
      </c>
      <c r="J25" s="75">
        <f>SUM(J26:J28)</f>
        <v>1</v>
      </c>
      <c r="K25" s="105" t="s">
        <v>6</v>
      </c>
      <c r="L25" s="135"/>
      <c r="M25" s="104">
        <v>806</v>
      </c>
    </row>
    <row r="26" spans="1:13" x14ac:dyDescent="0.25">
      <c r="A26" s="115"/>
      <c r="B26" s="107"/>
      <c r="C26" s="2" t="s">
        <v>154</v>
      </c>
      <c r="D26" s="67">
        <f>D96</f>
        <v>1497796</v>
      </c>
      <c r="E26" s="67">
        <f>E96</f>
        <v>0</v>
      </c>
      <c r="F26" s="67">
        <f>F96</f>
        <v>0</v>
      </c>
      <c r="G26" s="7">
        <f>E26/D26</f>
        <v>0</v>
      </c>
      <c r="H26" s="114"/>
      <c r="I26" s="38" t="s">
        <v>155</v>
      </c>
      <c r="J26" s="78">
        <v>0</v>
      </c>
      <c r="K26" s="105"/>
      <c r="L26" s="135"/>
      <c r="M26" s="104"/>
    </row>
    <row r="27" spans="1:13" x14ac:dyDescent="0.25">
      <c r="A27" s="115"/>
      <c r="B27" s="107"/>
      <c r="C27" s="2" t="s">
        <v>156</v>
      </c>
      <c r="D27" s="67">
        <f t="shared" ref="D27:F29" si="3">D97</f>
        <v>0</v>
      </c>
      <c r="E27" s="67">
        <f t="shared" si="3"/>
        <v>0</v>
      </c>
      <c r="F27" s="67">
        <f t="shared" si="3"/>
        <v>0</v>
      </c>
      <c r="G27" s="7">
        <v>0</v>
      </c>
      <c r="H27" s="114"/>
      <c r="I27" s="38" t="s">
        <v>157</v>
      </c>
      <c r="J27" s="78">
        <v>0</v>
      </c>
      <c r="K27" s="105"/>
      <c r="L27" s="135"/>
      <c r="M27" s="104"/>
    </row>
    <row r="28" spans="1:13" x14ac:dyDescent="0.25">
      <c r="A28" s="115"/>
      <c r="B28" s="107"/>
      <c r="C28" s="2" t="s">
        <v>158</v>
      </c>
      <c r="D28" s="67">
        <f t="shared" si="3"/>
        <v>14977.960000000001</v>
      </c>
      <c r="E28" s="67">
        <f t="shared" si="3"/>
        <v>0</v>
      </c>
      <c r="F28" s="67">
        <f t="shared" si="3"/>
        <v>0</v>
      </c>
      <c r="G28" s="7">
        <v>0</v>
      </c>
      <c r="H28" s="114"/>
      <c r="I28" s="38" t="s">
        <v>159</v>
      </c>
      <c r="J28" s="78">
        <v>1</v>
      </c>
      <c r="K28" s="105"/>
      <c r="L28" s="135"/>
      <c r="M28" s="104"/>
    </row>
    <row r="29" spans="1:13" x14ac:dyDescent="0.25">
      <c r="A29" s="99"/>
      <c r="B29" s="108"/>
      <c r="C29" s="2" t="s">
        <v>160</v>
      </c>
      <c r="D29" s="67">
        <f t="shared" si="3"/>
        <v>0</v>
      </c>
      <c r="E29" s="67">
        <f t="shared" si="3"/>
        <v>0</v>
      </c>
      <c r="F29" s="67">
        <f t="shared" si="3"/>
        <v>0</v>
      </c>
      <c r="G29" s="7">
        <v>0</v>
      </c>
      <c r="H29" s="114"/>
      <c r="I29" s="38" t="s">
        <v>161</v>
      </c>
      <c r="J29" s="77">
        <f>(J26+0.5*J27)/J25</f>
        <v>0</v>
      </c>
      <c r="K29" s="105"/>
      <c r="L29" s="135"/>
      <c r="M29" s="104"/>
    </row>
    <row r="30" spans="1:13" ht="15" customHeight="1" x14ac:dyDescent="0.25">
      <c r="A30" s="98"/>
      <c r="B30" s="106" t="s">
        <v>7</v>
      </c>
      <c r="C30" s="26" t="s">
        <v>153</v>
      </c>
      <c r="D30" s="68">
        <f>SUM(D31:D34)</f>
        <v>216965.5</v>
      </c>
      <c r="E30" s="31">
        <f>SUM(E31:E34)</f>
        <v>0</v>
      </c>
      <c r="F30" s="31">
        <f>SUM(F31:F34)</f>
        <v>0</v>
      </c>
      <c r="G30" s="53">
        <f>F30/D30</f>
        <v>0</v>
      </c>
      <c r="H30" s="114"/>
      <c r="I30" s="38" t="s">
        <v>218</v>
      </c>
      <c r="J30" s="75">
        <f>SUM(J31:J33)</f>
        <v>1</v>
      </c>
      <c r="K30" s="105" t="s">
        <v>7</v>
      </c>
      <c r="L30" s="135"/>
      <c r="M30" s="112">
        <v>813</v>
      </c>
    </row>
    <row r="31" spans="1:13" x14ac:dyDescent="0.25">
      <c r="A31" s="115"/>
      <c r="B31" s="107"/>
      <c r="C31" s="2" t="s">
        <v>154</v>
      </c>
      <c r="D31" s="67">
        <f>D101</f>
        <v>216965.5</v>
      </c>
      <c r="E31" s="30">
        <f>E101</f>
        <v>0</v>
      </c>
      <c r="F31" s="30">
        <f>F101</f>
        <v>0</v>
      </c>
      <c r="G31" s="7">
        <f>F31/D31</f>
        <v>0</v>
      </c>
      <c r="H31" s="114"/>
      <c r="I31" s="38" t="s">
        <v>155</v>
      </c>
      <c r="J31" s="78">
        <v>0</v>
      </c>
      <c r="K31" s="105"/>
      <c r="L31" s="135"/>
      <c r="M31" s="157"/>
    </row>
    <row r="32" spans="1:13" x14ac:dyDescent="0.25">
      <c r="A32" s="115"/>
      <c r="B32" s="107"/>
      <c r="C32" s="2" t="s">
        <v>156</v>
      </c>
      <c r="D32" s="67">
        <f t="shared" ref="D32:F34" si="4">D102</f>
        <v>0</v>
      </c>
      <c r="E32" s="30">
        <f t="shared" si="4"/>
        <v>0</v>
      </c>
      <c r="F32" s="30">
        <f t="shared" si="4"/>
        <v>0</v>
      </c>
      <c r="G32" s="7">
        <v>0</v>
      </c>
      <c r="H32" s="114"/>
      <c r="I32" s="38" t="s">
        <v>157</v>
      </c>
      <c r="J32" s="78">
        <v>0</v>
      </c>
      <c r="K32" s="105"/>
      <c r="L32" s="135"/>
      <c r="M32" s="157"/>
    </row>
    <row r="33" spans="1:13" x14ac:dyDescent="0.25">
      <c r="A33" s="115"/>
      <c r="B33" s="107"/>
      <c r="C33" s="2" t="s">
        <v>158</v>
      </c>
      <c r="D33" s="67">
        <f t="shared" si="4"/>
        <v>0</v>
      </c>
      <c r="E33" s="30">
        <f t="shared" si="4"/>
        <v>0</v>
      </c>
      <c r="F33" s="30">
        <f t="shared" si="4"/>
        <v>0</v>
      </c>
      <c r="G33" s="7">
        <v>0</v>
      </c>
      <c r="H33" s="114"/>
      <c r="I33" s="38" t="s">
        <v>159</v>
      </c>
      <c r="J33" s="78">
        <v>1</v>
      </c>
      <c r="K33" s="105"/>
      <c r="L33" s="135"/>
      <c r="M33" s="157"/>
    </row>
    <row r="34" spans="1:13" x14ac:dyDescent="0.25">
      <c r="A34" s="99"/>
      <c r="B34" s="108"/>
      <c r="C34" s="2" t="s">
        <v>160</v>
      </c>
      <c r="D34" s="67">
        <f t="shared" si="4"/>
        <v>0</v>
      </c>
      <c r="E34" s="30">
        <f t="shared" si="4"/>
        <v>0</v>
      </c>
      <c r="F34" s="30">
        <f t="shared" si="4"/>
        <v>0</v>
      </c>
      <c r="G34" s="7">
        <v>0</v>
      </c>
      <c r="H34" s="114"/>
      <c r="I34" s="38" t="s">
        <v>161</v>
      </c>
      <c r="J34" s="77">
        <f>(J31+0.5*J32)/J30</f>
        <v>0</v>
      </c>
      <c r="K34" s="105"/>
      <c r="L34" s="135"/>
      <c r="M34" s="113"/>
    </row>
    <row r="35" spans="1:13" ht="15" customHeight="1" x14ac:dyDescent="0.25">
      <c r="A35" s="98"/>
      <c r="B35" s="106" t="s">
        <v>8</v>
      </c>
      <c r="C35" s="26" t="s">
        <v>153</v>
      </c>
      <c r="D35" s="68">
        <f>SUM(D36:D39)</f>
        <v>62987.85338</v>
      </c>
      <c r="E35" s="31">
        <f>SUM(E36:E39)</f>
        <v>28593.272130000001</v>
      </c>
      <c r="F35" s="31">
        <f>SUM(F36:F39)</f>
        <v>28593.272130000001</v>
      </c>
      <c r="G35" s="53">
        <f>F35/D35</f>
        <v>0.45394898533054279</v>
      </c>
      <c r="H35" s="114"/>
      <c r="I35" s="38" t="s">
        <v>218</v>
      </c>
      <c r="J35" s="75">
        <f>SUM(J36:J38)</f>
        <v>1</v>
      </c>
      <c r="K35" s="105" t="s">
        <v>8</v>
      </c>
      <c r="L35" s="135"/>
      <c r="M35" s="165">
        <v>824</v>
      </c>
    </row>
    <row r="36" spans="1:13" x14ac:dyDescent="0.25">
      <c r="A36" s="115"/>
      <c r="B36" s="107"/>
      <c r="C36" s="2" t="s">
        <v>154</v>
      </c>
      <c r="D36" s="67">
        <f t="shared" ref="D36:F39" si="5">D391</f>
        <v>62987.85338</v>
      </c>
      <c r="E36" s="29">
        <f t="shared" si="5"/>
        <v>28593.272130000001</v>
      </c>
      <c r="F36" s="29">
        <f t="shared" si="5"/>
        <v>28593.272130000001</v>
      </c>
      <c r="G36" s="7">
        <f>F36/D36</f>
        <v>0.45394898533054279</v>
      </c>
      <c r="H36" s="114"/>
      <c r="I36" s="38" t="s">
        <v>155</v>
      </c>
      <c r="J36" s="78">
        <v>0</v>
      </c>
      <c r="K36" s="105"/>
      <c r="L36" s="135"/>
      <c r="M36" s="166"/>
    </row>
    <row r="37" spans="1:13" x14ac:dyDescent="0.25">
      <c r="A37" s="115"/>
      <c r="B37" s="107"/>
      <c r="C37" s="2" t="s">
        <v>156</v>
      </c>
      <c r="D37" s="67">
        <f t="shared" si="5"/>
        <v>0</v>
      </c>
      <c r="E37" s="29">
        <f t="shared" si="5"/>
        <v>0</v>
      </c>
      <c r="F37" s="29">
        <f t="shared" si="5"/>
        <v>0</v>
      </c>
      <c r="G37" s="7">
        <v>0</v>
      </c>
      <c r="H37" s="114"/>
      <c r="I37" s="38" t="s">
        <v>157</v>
      </c>
      <c r="J37" s="78">
        <v>1</v>
      </c>
      <c r="K37" s="105"/>
      <c r="L37" s="135"/>
      <c r="M37" s="166"/>
    </row>
    <row r="38" spans="1:13" x14ac:dyDescent="0.25">
      <c r="A38" s="115"/>
      <c r="B38" s="107"/>
      <c r="C38" s="2" t="s">
        <v>158</v>
      </c>
      <c r="D38" s="67">
        <f t="shared" si="5"/>
        <v>0</v>
      </c>
      <c r="E38" s="29">
        <f t="shared" si="5"/>
        <v>0</v>
      </c>
      <c r="F38" s="29">
        <f t="shared" si="5"/>
        <v>0</v>
      </c>
      <c r="G38" s="7">
        <v>0</v>
      </c>
      <c r="H38" s="114"/>
      <c r="I38" s="38" t="s">
        <v>159</v>
      </c>
      <c r="J38" s="78">
        <v>0</v>
      </c>
      <c r="K38" s="105"/>
      <c r="L38" s="135"/>
      <c r="M38" s="166"/>
    </row>
    <row r="39" spans="1:13" x14ac:dyDescent="0.25">
      <c r="A39" s="99"/>
      <c r="B39" s="108"/>
      <c r="C39" s="2" t="s">
        <v>160</v>
      </c>
      <c r="D39" s="67">
        <f t="shared" si="5"/>
        <v>0</v>
      </c>
      <c r="E39" s="29">
        <f t="shared" si="5"/>
        <v>0</v>
      </c>
      <c r="F39" s="29">
        <f t="shared" si="5"/>
        <v>0</v>
      </c>
      <c r="G39" s="7">
        <v>0</v>
      </c>
      <c r="H39" s="114"/>
      <c r="I39" s="38" t="s">
        <v>161</v>
      </c>
      <c r="J39" s="77">
        <f>(J36+0.5*J37)/J35</f>
        <v>0.5</v>
      </c>
      <c r="K39" s="105"/>
      <c r="L39" s="135"/>
      <c r="M39" s="167"/>
    </row>
    <row r="40" spans="1:13" x14ac:dyDescent="0.25">
      <c r="A40" s="98"/>
      <c r="B40" s="106" t="s">
        <v>9</v>
      </c>
      <c r="C40" s="26" t="s">
        <v>153</v>
      </c>
      <c r="D40" s="68">
        <f>SUM(D41:D44)</f>
        <v>95732.446880000003</v>
      </c>
      <c r="E40" s="31">
        <f>SUM(E41:E44)</f>
        <v>48333.901119999995</v>
      </c>
      <c r="F40" s="31">
        <f>SUM(F41:F44)</f>
        <v>30466.095119999998</v>
      </c>
      <c r="G40" s="53">
        <f>F40/D40</f>
        <v>0.31824210195096181</v>
      </c>
      <c r="H40" s="114"/>
      <c r="I40" s="38" t="s">
        <v>218</v>
      </c>
      <c r="J40" s="75">
        <f>SUM(J41:J43)</f>
        <v>7</v>
      </c>
      <c r="K40" s="105" t="s">
        <v>9</v>
      </c>
      <c r="L40" s="135"/>
      <c r="M40" s="165">
        <v>834</v>
      </c>
    </row>
    <row r="41" spans="1:13" x14ac:dyDescent="0.25">
      <c r="A41" s="115"/>
      <c r="B41" s="107"/>
      <c r="C41" s="2" t="s">
        <v>154</v>
      </c>
      <c r="D41" s="67">
        <f t="shared" ref="D41:F44" si="6">D266+D401</f>
        <v>73196.946880000003</v>
      </c>
      <c r="E41" s="67">
        <f t="shared" si="6"/>
        <v>48333.901119999995</v>
      </c>
      <c r="F41" s="67">
        <f t="shared" si="6"/>
        <v>30466.095119999998</v>
      </c>
      <c r="G41" s="7">
        <f>F41/D41</f>
        <v>0.41622084552169231</v>
      </c>
      <c r="H41" s="114"/>
      <c r="I41" s="38" t="s">
        <v>155</v>
      </c>
      <c r="J41" s="78">
        <f>COUNTIFS(J$60:J$409,"да",M$60:M$409,"834")</f>
        <v>0</v>
      </c>
      <c r="K41" s="105"/>
      <c r="L41" s="135"/>
      <c r="M41" s="166"/>
    </row>
    <row r="42" spans="1:13" x14ac:dyDescent="0.25">
      <c r="A42" s="115"/>
      <c r="B42" s="107"/>
      <c r="C42" s="2" t="s">
        <v>156</v>
      </c>
      <c r="D42" s="67">
        <f t="shared" si="6"/>
        <v>22535.5</v>
      </c>
      <c r="E42" s="67">
        <f t="shared" si="6"/>
        <v>0</v>
      </c>
      <c r="F42" s="67">
        <f t="shared" si="6"/>
        <v>0</v>
      </c>
      <c r="G42" s="7">
        <v>0</v>
      </c>
      <c r="H42" s="114"/>
      <c r="I42" s="38" t="s">
        <v>157</v>
      </c>
      <c r="J42" s="78">
        <f>COUNTIFS(J$60:J$409,"частично",M$60:M$409,"834")</f>
        <v>4</v>
      </c>
      <c r="K42" s="105"/>
      <c r="L42" s="135"/>
      <c r="M42" s="166"/>
    </row>
    <row r="43" spans="1:13" x14ac:dyDescent="0.25">
      <c r="A43" s="115"/>
      <c r="B43" s="107"/>
      <c r="C43" s="2" t="s">
        <v>158</v>
      </c>
      <c r="D43" s="67">
        <f t="shared" si="6"/>
        <v>0</v>
      </c>
      <c r="E43" s="67">
        <f t="shared" si="6"/>
        <v>0</v>
      </c>
      <c r="F43" s="67">
        <f t="shared" si="6"/>
        <v>0</v>
      </c>
      <c r="G43" s="7">
        <v>0</v>
      </c>
      <c r="H43" s="114"/>
      <c r="I43" s="38" t="s">
        <v>159</v>
      </c>
      <c r="J43" s="78">
        <f>COUNTIFS(J$60:J$409,"нет",M$60:M$409,"834")</f>
        <v>3</v>
      </c>
      <c r="K43" s="105"/>
      <c r="L43" s="135"/>
      <c r="M43" s="166"/>
    </row>
    <row r="44" spans="1:13" x14ac:dyDescent="0.25">
      <c r="A44" s="99"/>
      <c r="B44" s="108"/>
      <c r="C44" s="2" t="s">
        <v>160</v>
      </c>
      <c r="D44" s="67">
        <f t="shared" si="6"/>
        <v>0</v>
      </c>
      <c r="E44" s="67">
        <f t="shared" si="6"/>
        <v>0</v>
      </c>
      <c r="F44" s="67">
        <f t="shared" si="6"/>
        <v>0</v>
      </c>
      <c r="G44" s="7">
        <v>0</v>
      </c>
      <c r="H44" s="114"/>
      <c r="I44" s="38" t="s">
        <v>161</v>
      </c>
      <c r="J44" s="77">
        <f>(J41+0.5*J42)/J40</f>
        <v>0.2857142857142857</v>
      </c>
      <c r="K44" s="105"/>
      <c r="L44" s="135"/>
      <c r="M44" s="167"/>
    </row>
    <row r="45" spans="1:13" ht="15" customHeight="1" x14ac:dyDescent="0.25">
      <c r="A45" s="98"/>
      <c r="B45" s="106" t="s">
        <v>10</v>
      </c>
      <c r="C45" s="26" t="s">
        <v>153</v>
      </c>
      <c r="D45" s="68">
        <f>SUM(D46:D49)</f>
        <v>1815</v>
      </c>
      <c r="E45" s="31">
        <f>SUM(E46:E49)</f>
        <v>302.66800000000001</v>
      </c>
      <c r="F45" s="31">
        <f>SUM(F46:F49)</f>
        <v>302.66800000000001</v>
      </c>
      <c r="G45" s="53">
        <f>F45/D45</f>
        <v>0.16675922865013773</v>
      </c>
      <c r="H45" s="114"/>
      <c r="I45" s="38" t="s">
        <v>218</v>
      </c>
      <c r="J45" s="75">
        <f>SUM(J46:J48)</f>
        <v>2</v>
      </c>
      <c r="K45" s="105" t="s">
        <v>10</v>
      </c>
      <c r="L45" s="135"/>
      <c r="M45" s="165">
        <v>845</v>
      </c>
    </row>
    <row r="46" spans="1:13" x14ac:dyDescent="0.25">
      <c r="A46" s="115"/>
      <c r="B46" s="107"/>
      <c r="C46" s="2" t="s">
        <v>154</v>
      </c>
      <c r="D46" s="67">
        <f t="shared" ref="D46:F49" si="7">D71+D76</f>
        <v>1815</v>
      </c>
      <c r="E46" s="29">
        <f t="shared" si="7"/>
        <v>302.66800000000001</v>
      </c>
      <c r="F46" s="29">
        <f t="shared" si="7"/>
        <v>302.66800000000001</v>
      </c>
      <c r="G46" s="7">
        <f>F46/D46</f>
        <v>0.16675922865013773</v>
      </c>
      <c r="H46" s="114"/>
      <c r="I46" s="38" t="s">
        <v>155</v>
      </c>
      <c r="J46" s="78">
        <v>1</v>
      </c>
      <c r="K46" s="105"/>
      <c r="L46" s="135"/>
      <c r="M46" s="166"/>
    </row>
    <row r="47" spans="1:13" x14ac:dyDescent="0.25">
      <c r="A47" s="115"/>
      <c r="B47" s="107"/>
      <c r="C47" s="2" t="s">
        <v>156</v>
      </c>
      <c r="D47" s="67">
        <f t="shared" si="7"/>
        <v>0</v>
      </c>
      <c r="E47" s="29">
        <f t="shared" si="7"/>
        <v>0</v>
      </c>
      <c r="F47" s="29">
        <f t="shared" si="7"/>
        <v>0</v>
      </c>
      <c r="G47" s="7">
        <v>0</v>
      </c>
      <c r="H47" s="114"/>
      <c r="I47" s="38" t="s">
        <v>157</v>
      </c>
      <c r="J47" s="78">
        <v>0</v>
      </c>
      <c r="K47" s="105"/>
      <c r="L47" s="135"/>
      <c r="M47" s="166"/>
    </row>
    <row r="48" spans="1:13" x14ac:dyDescent="0.25">
      <c r="A48" s="115"/>
      <c r="B48" s="107"/>
      <c r="C48" s="2" t="s">
        <v>158</v>
      </c>
      <c r="D48" s="67">
        <f t="shared" si="7"/>
        <v>0</v>
      </c>
      <c r="E48" s="29">
        <f t="shared" si="7"/>
        <v>0</v>
      </c>
      <c r="F48" s="29">
        <f t="shared" si="7"/>
        <v>0</v>
      </c>
      <c r="G48" s="7">
        <v>0</v>
      </c>
      <c r="H48" s="114"/>
      <c r="I48" s="38" t="s">
        <v>159</v>
      </c>
      <c r="J48" s="78">
        <v>1</v>
      </c>
      <c r="K48" s="105"/>
      <c r="L48" s="135"/>
      <c r="M48" s="166"/>
    </row>
    <row r="49" spans="1:14" x14ac:dyDescent="0.25">
      <c r="A49" s="99"/>
      <c r="B49" s="108"/>
      <c r="C49" s="2" t="s">
        <v>160</v>
      </c>
      <c r="D49" s="67">
        <f t="shared" si="7"/>
        <v>0</v>
      </c>
      <c r="E49" s="29">
        <f t="shared" si="7"/>
        <v>0</v>
      </c>
      <c r="F49" s="29">
        <f t="shared" si="7"/>
        <v>0</v>
      </c>
      <c r="G49" s="7">
        <v>0</v>
      </c>
      <c r="H49" s="114"/>
      <c r="I49" s="38" t="s">
        <v>161</v>
      </c>
      <c r="J49" s="77">
        <f>(J46+0.5*J47)/J45</f>
        <v>0.5</v>
      </c>
      <c r="K49" s="105"/>
      <c r="L49" s="135"/>
      <c r="M49" s="167"/>
    </row>
    <row r="50" spans="1:14" ht="15" customHeight="1" x14ac:dyDescent="0.25">
      <c r="A50" s="100" t="s">
        <v>11</v>
      </c>
      <c r="B50" s="184" t="s">
        <v>12</v>
      </c>
      <c r="C50" s="45" t="s">
        <v>153</v>
      </c>
      <c r="D50" s="32">
        <f>SUM(D51:D54)</f>
        <v>1858237.8204699999</v>
      </c>
      <c r="E50" s="32">
        <f>SUM(E51:E54)</f>
        <v>119165.25517</v>
      </c>
      <c r="F50" s="32">
        <f>SUM(F51:F54)</f>
        <v>112303.85517000001</v>
      </c>
      <c r="G50" s="54">
        <f>F50/D50</f>
        <v>6.0435674020236682E-2</v>
      </c>
      <c r="H50" s="158"/>
      <c r="I50" s="39" t="s">
        <v>218</v>
      </c>
      <c r="J50" s="44">
        <f>J51+J52+J53</f>
        <v>9</v>
      </c>
      <c r="K50" s="159" t="s">
        <v>257</v>
      </c>
      <c r="L50" s="160"/>
      <c r="M50" s="161"/>
    </row>
    <row r="51" spans="1:14" x14ac:dyDescent="0.25">
      <c r="A51" s="101"/>
      <c r="B51" s="185"/>
      <c r="C51" s="45" t="s">
        <v>154</v>
      </c>
      <c r="D51" s="32">
        <f t="shared" ref="D51:F54" si="8">D56+D81+D91+D106+D116+D121</f>
        <v>1831257.7604699999</v>
      </c>
      <c r="E51" s="32">
        <f t="shared" si="8"/>
        <v>113022.15517</v>
      </c>
      <c r="F51" s="32">
        <f t="shared" si="8"/>
        <v>109537.05517000001</v>
      </c>
      <c r="G51" s="54">
        <f>F51/D51</f>
        <v>5.9815203263295313E-2</v>
      </c>
      <c r="H51" s="158"/>
      <c r="I51" s="39" t="s">
        <v>155</v>
      </c>
      <c r="J51" s="44">
        <f>COUNTIF($J$60:$J$119,"да")</f>
        <v>1</v>
      </c>
      <c r="K51" s="159"/>
      <c r="L51" s="160"/>
      <c r="M51" s="161"/>
    </row>
    <row r="52" spans="1:14" x14ac:dyDescent="0.25">
      <c r="A52" s="101"/>
      <c r="B52" s="185"/>
      <c r="C52" s="45" t="s">
        <v>156</v>
      </c>
      <c r="D52" s="32">
        <f t="shared" si="8"/>
        <v>12002.1</v>
      </c>
      <c r="E52" s="32">
        <f t="shared" si="8"/>
        <v>6143.1</v>
      </c>
      <c r="F52" s="32">
        <f t="shared" si="8"/>
        <v>2766.8</v>
      </c>
      <c r="G52" s="54">
        <f>F52/D52</f>
        <v>0.23052632455986871</v>
      </c>
      <c r="H52" s="158"/>
      <c r="I52" s="39" t="s">
        <v>157</v>
      </c>
      <c r="J52" s="72">
        <f>COUNTIF($J$60:$J$119,"частично")</f>
        <v>5</v>
      </c>
      <c r="K52" s="159"/>
      <c r="L52" s="160"/>
      <c r="M52" s="161"/>
    </row>
    <row r="53" spans="1:14" x14ac:dyDescent="0.25">
      <c r="A53" s="101"/>
      <c r="B53" s="185"/>
      <c r="C53" s="45" t="s">
        <v>158</v>
      </c>
      <c r="D53" s="32">
        <f t="shared" si="8"/>
        <v>14977.960000000001</v>
      </c>
      <c r="E53" s="32">
        <f t="shared" si="8"/>
        <v>0</v>
      </c>
      <c r="F53" s="32">
        <f t="shared" si="8"/>
        <v>0</v>
      </c>
      <c r="G53" s="54">
        <v>0</v>
      </c>
      <c r="H53" s="158"/>
      <c r="I53" s="39" t="s">
        <v>159</v>
      </c>
      <c r="J53" s="72">
        <f>COUNTIF($J$60:$J$119,"нет")</f>
        <v>3</v>
      </c>
      <c r="K53" s="159"/>
      <c r="L53" s="160"/>
      <c r="M53" s="161"/>
    </row>
    <row r="54" spans="1:14" ht="22.5" customHeight="1" x14ac:dyDescent="0.25">
      <c r="A54" s="102"/>
      <c r="B54" s="186"/>
      <c r="C54" s="45" t="s">
        <v>160</v>
      </c>
      <c r="D54" s="32">
        <f t="shared" si="8"/>
        <v>0</v>
      </c>
      <c r="E54" s="32">
        <f t="shared" si="8"/>
        <v>0</v>
      </c>
      <c r="F54" s="32">
        <f t="shared" si="8"/>
        <v>0</v>
      </c>
      <c r="G54" s="54">
        <v>0</v>
      </c>
      <c r="H54" s="158"/>
      <c r="I54" s="39" t="s">
        <v>161</v>
      </c>
      <c r="J54" s="9">
        <f>(J51+0.5*J52)/J50</f>
        <v>0.3888888888888889</v>
      </c>
      <c r="K54" s="159"/>
      <c r="L54" s="160"/>
      <c r="M54" s="161"/>
    </row>
    <row r="55" spans="1:14" ht="59.25" customHeight="1" x14ac:dyDescent="0.25">
      <c r="A55" s="119" t="s">
        <v>13</v>
      </c>
      <c r="B55" s="181" t="s">
        <v>14</v>
      </c>
      <c r="C55" s="48" t="s">
        <v>153</v>
      </c>
      <c r="D55" s="34">
        <f>SUM(D56:D59)</f>
        <v>96074.566359999997</v>
      </c>
      <c r="E55" s="34">
        <f>SUM(E56:E59)</f>
        <v>92647.028109999999</v>
      </c>
      <c r="F55" s="34">
        <f>SUM(F56:F59)</f>
        <v>92647.028109999999</v>
      </c>
      <c r="G55" s="56">
        <f>F55/D55</f>
        <v>0.96432418714067669</v>
      </c>
      <c r="H55" s="189" t="s">
        <v>247</v>
      </c>
      <c r="I55" s="49" t="s">
        <v>218</v>
      </c>
      <c r="J55" s="47">
        <f>SUM(J56:J58)</f>
        <v>4</v>
      </c>
      <c r="K55" s="187" t="s">
        <v>162</v>
      </c>
      <c r="L55" s="188"/>
      <c r="M55" s="187"/>
    </row>
    <row r="56" spans="1:14" ht="59.25" customHeight="1" x14ac:dyDescent="0.25">
      <c r="A56" s="120"/>
      <c r="B56" s="182"/>
      <c r="C56" s="46" t="s">
        <v>154</v>
      </c>
      <c r="D56" s="33">
        <f>D61+D66+D71+D76</f>
        <v>96074.566359999997</v>
      </c>
      <c r="E56" s="33">
        <f>E61+E66+E71+E76</f>
        <v>92647.028109999999</v>
      </c>
      <c r="F56" s="33">
        <f>F61+F66+F71+F76</f>
        <v>92647.028109999999</v>
      </c>
      <c r="G56" s="55">
        <f>F56/D56</f>
        <v>0.96432418714067669</v>
      </c>
      <c r="H56" s="190"/>
      <c r="I56" s="49" t="s">
        <v>155</v>
      </c>
      <c r="J56" s="47">
        <f>COUNTIF($J$60:$J$79,"да")</f>
        <v>1</v>
      </c>
      <c r="K56" s="187"/>
      <c r="L56" s="188"/>
      <c r="M56" s="187"/>
    </row>
    <row r="57" spans="1:14" ht="59.25" customHeight="1" x14ac:dyDescent="0.25">
      <c r="A57" s="120"/>
      <c r="B57" s="182"/>
      <c r="C57" s="46" t="s">
        <v>156</v>
      </c>
      <c r="D57" s="33">
        <f t="shared" ref="D57:F59" si="9">D62+D67+D72+D77</f>
        <v>0</v>
      </c>
      <c r="E57" s="33">
        <f t="shared" si="9"/>
        <v>0</v>
      </c>
      <c r="F57" s="33">
        <f t="shared" si="9"/>
        <v>0</v>
      </c>
      <c r="G57" s="55">
        <v>0</v>
      </c>
      <c r="H57" s="190"/>
      <c r="I57" s="49" t="s">
        <v>157</v>
      </c>
      <c r="J57" s="73">
        <f>COUNTIF($J$60:$J$79,"частично")</f>
        <v>2</v>
      </c>
      <c r="K57" s="187"/>
      <c r="L57" s="188"/>
      <c r="M57" s="187"/>
    </row>
    <row r="58" spans="1:14" ht="59.25" customHeight="1" x14ac:dyDescent="0.25">
      <c r="A58" s="120"/>
      <c r="B58" s="182"/>
      <c r="C58" s="46" t="s">
        <v>158</v>
      </c>
      <c r="D58" s="33">
        <f t="shared" si="9"/>
        <v>0</v>
      </c>
      <c r="E58" s="33">
        <f t="shared" si="9"/>
        <v>0</v>
      </c>
      <c r="F58" s="33">
        <f t="shared" si="9"/>
        <v>0</v>
      </c>
      <c r="G58" s="55">
        <v>0</v>
      </c>
      <c r="H58" s="190"/>
      <c r="I58" s="49" t="s">
        <v>159</v>
      </c>
      <c r="J58" s="73">
        <f>COUNTIF($J$60:$J$79,"нет")</f>
        <v>1</v>
      </c>
      <c r="K58" s="187"/>
      <c r="L58" s="188"/>
      <c r="M58" s="187"/>
    </row>
    <row r="59" spans="1:14" ht="59.25" customHeight="1" x14ac:dyDescent="0.25">
      <c r="A59" s="121"/>
      <c r="B59" s="183"/>
      <c r="C59" s="46" t="s">
        <v>160</v>
      </c>
      <c r="D59" s="33">
        <f t="shared" si="9"/>
        <v>0</v>
      </c>
      <c r="E59" s="33">
        <f t="shared" si="9"/>
        <v>0</v>
      </c>
      <c r="F59" s="33">
        <f t="shared" si="9"/>
        <v>0</v>
      </c>
      <c r="G59" s="55">
        <v>0</v>
      </c>
      <c r="H59" s="190"/>
      <c r="I59" s="49" t="s">
        <v>161</v>
      </c>
      <c r="J59" s="11">
        <f>(J56+0.5*J57)/J55</f>
        <v>0.5</v>
      </c>
      <c r="K59" s="187"/>
      <c r="L59" s="188"/>
      <c r="M59" s="187"/>
    </row>
    <row r="60" spans="1:14" ht="24.75" customHeight="1" x14ac:dyDescent="0.25">
      <c r="A60" s="98" t="s">
        <v>15</v>
      </c>
      <c r="B60" s="106" t="s">
        <v>16</v>
      </c>
      <c r="C60" s="26" t="s">
        <v>153</v>
      </c>
      <c r="D60" s="31">
        <f>SUM(D61:D64)</f>
        <v>93959.566359999997</v>
      </c>
      <c r="E60" s="31">
        <f>SUM(E61:E64)</f>
        <v>92309.360109999994</v>
      </c>
      <c r="F60" s="31">
        <f>SUM(F61:F64)</f>
        <v>92309.360109999994</v>
      </c>
      <c r="G60" s="53">
        <f>F60/D60</f>
        <v>0.98243705974889939</v>
      </c>
      <c r="H60" s="168" t="s">
        <v>246</v>
      </c>
      <c r="I60" s="168" t="s">
        <v>357</v>
      </c>
      <c r="J60" s="162" t="s">
        <v>289</v>
      </c>
      <c r="K60" s="104" t="s">
        <v>163</v>
      </c>
      <c r="L60" s="151" t="s">
        <v>321</v>
      </c>
      <c r="M60" s="105">
        <v>809</v>
      </c>
      <c r="N60" s="86">
        <v>3110160050</v>
      </c>
    </row>
    <row r="61" spans="1:14" ht="23.25" customHeight="1" x14ac:dyDescent="0.25">
      <c r="A61" s="115"/>
      <c r="B61" s="107"/>
      <c r="C61" s="43" t="s">
        <v>154</v>
      </c>
      <c r="D61" s="67">
        <v>93959.566359999997</v>
      </c>
      <c r="E61" s="29">
        <v>92309.360109999994</v>
      </c>
      <c r="F61" s="29">
        <v>92309.360109999994</v>
      </c>
      <c r="G61" s="7">
        <f>F61/D61</f>
        <v>0.98243705974889939</v>
      </c>
      <c r="H61" s="169"/>
      <c r="I61" s="169"/>
      <c r="J61" s="163"/>
      <c r="K61" s="104"/>
      <c r="L61" s="151"/>
      <c r="M61" s="105"/>
    </row>
    <row r="62" spans="1:14" ht="25.5" customHeight="1" x14ac:dyDescent="0.25">
      <c r="A62" s="115"/>
      <c r="B62" s="107"/>
      <c r="C62" s="43" t="s">
        <v>156</v>
      </c>
      <c r="D62" s="67">
        <v>0</v>
      </c>
      <c r="E62" s="29">
        <v>0</v>
      </c>
      <c r="F62" s="29">
        <v>0</v>
      </c>
      <c r="G62" s="7">
        <v>0</v>
      </c>
      <c r="H62" s="169"/>
      <c r="I62" s="169"/>
      <c r="J62" s="163"/>
      <c r="K62" s="104"/>
      <c r="L62" s="151"/>
      <c r="M62" s="105"/>
    </row>
    <row r="63" spans="1:14" ht="22.5" customHeight="1" x14ac:dyDescent="0.25">
      <c r="A63" s="115"/>
      <c r="B63" s="107"/>
      <c r="C63" s="43" t="s">
        <v>158</v>
      </c>
      <c r="D63" s="67">
        <v>0</v>
      </c>
      <c r="E63" s="29">
        <v>0</v>
      </c>
      <c r="F63" s="29">
        <v>0</v>
      </c>
      <c r="G63" s="7">
        <v>0</v>
      </c>
      <c r="H63" s="169"/>
      <c r="I63" s="169"/>
      <c r="J63" s="163"/>
      <c r="K63" s="104"/>
      <c r="L63" s="151"/>
      <c r="M63" s="105"/>
    </row>
    <row r="64" spans="1:14" ht="27" customHeight="1" x14ac:dyDescent="0.25">
      <c r="A64" s="99"/>
      <c r="B64" s="108"/>
      <c r="C64" s="43" t="s">
        <v>160</v>
      </c>
      <c r="D64" s="67">
        <v>0</v>
      </c>
      <c r="E64" s="29">
        <v>0</v>
      </c>
      <c r="F64" s="29">
        <v>0</v>
      </c>
      <c r="G64" s="3">
        <v>0</v>
      </c>
      <c r="H64" s="170"/>
      <c r="I64" s="170"/>
      <c r="J64" s="164"/>
      <c r="K64" s="104"/>
      <c r="L64" s="151"/>
      <c r="M64" s="105"/>
    </row>
    <row r="65" spans="1:14" ht="21.75" customHeight="1" x14ac:dyDescent="0.25">
      <c r="A65" s="98" t="s">
        <v>17</v>
      </c>
      <c r="B65" s="106" t="s">
        <v>18</v>
      </c>
      <c r="C65" s="26" t="s">
        <v>153</v>
      </c>
      <c r="D65" s="68">
        <f>SUM(D66:D69)</f>
        <v>300</v>
      </c>
      <c r="E65" s="31">
        <f>SUM(E66:E69)</f>
        <v>35</v>
      </c>
      <c r="F65" s="31">
        <f>SUM(F66:F69)</f>
        <v>35</v>
      </c>
      <c r="G65" s="53">
        <f>F65/D65</f>
        <v>0.11666666666666667</v>
      </c>
      <c r="H65" s="172" t="s">
        <v>164</v>
      </c>
      <c r="I65" s="175" t="s">
        <v>319</v>
      </c>
      <c r="J65" s="162" t="s">
        <v>289</v>
      </c>
      <c r="K65" s="104" t="s">
        <v>3</v>
      </c>
      <c r="L65" s="135" t="s">
        <v>292</v>
      </c>
      <c r="M65" s="112">
        <v>809</v>
      </c>
      <c r="N65" s="86">
        <v>3110129990</v>
      </c>
    </row>
    <row r="66" spans="1:14" ht="21.75" customHeight="1" x14ac:dyDescent="0.25">
      <c r="A66" s="115"/>
      <c r="B66" s="107"/>
      <c r="C66" s="43" t="s">
        <v>154</v>
      </c>
      <c r="D66" s="67">
        <v>300</v>
      </c>
      <c r="E66" s="67">
        <v>35</v>
      </c>
      <c r="F66" s="67">
        <v>35</v>
      </c>
      <c r="G66" s="7">
        <f>F66/D66</f>
        <v>0.11666666666666667</v>
      </c>
      <c r="H66" s="173"/>
      <c r="I66" s="176"/>
      <c r="J66" s="163"/>
      <c r="K66" s="104"/>
      <c r="L66" s="171"/>
      <c r="M66" s="157"/>
    </row>
    <row r="67" spans="1:14" ht="21" customHeight="1" x14ac:dyDescent="0.25">
      <c r="A67" s="115"/>
      <c r="B67" s="107"/>
      <c r="C67" s="43" t="s">
        <v>156</v>
      </c>
      <c r="D67" s="67">
        <v>0</v>
      </c>
      <c r="E67" s="29">
        <v>0</v>
      </c>
      <c r="F67" s="29">
        <v>0</v>
      </c>
      <c r="G67" s="3">
        <v>0</v>
      </c>
      <c r="H67" s="173"/>
      <c r="I67" s="176"/>
      <c r="J67" s="163"/>
      <c r="K67" s="104"/>
      <c r="L67" s="171"/>
      <c r="M67" s="157"/>
    </row>
    <row r="68" spans="1:14" ht="18.75" customHeight="1" x14ac:dyDescent="0.25">
      <c r="A68" s="115"/>
      <c r="B68" s="107"/>
      <c r="C68" s="43" t="s">
        <v>158</v>
      </c>
      <c r="D68" s="67">
        <v>0</v>
      </c>
      <c r="E68" s="29">
        <v>0</v>
      </c>
      <c r="F68" s="29">
        <v>0</v>
      </c>
      <c r="G68" s="3">
        <v>0</v>
      </c>
      <c r="H68" s="173"/>
      <c r="I68" s="176"/>
      <c r="J68" s="163"/>
      <c r="K68" s="104"/>
      <c r="L68" s="171"/>
      <c r="M68" s="157"/>
    </row>
    <row r="69" spans="1:14" ht="18" customHeight="1" x14ac:dyDescent="0.25">
      <c r="A69" s="99"/>
      <c r="B69" s="108"/>
      <c r="C69" s="43" t="s">
        <v>160</v>
      </c>
      <c r="D69" s="67">
        <v>0</v>
      </c>
      <c r="E69" s="29">
        <v>0</v>
      </c>
      <c r="F69" s="29">
        <v>0</v>
      </c>
      <c r="G69" s="3">
        <v>0</v>
      </c>
      <c r="H69" s="174"/>
      <c r="I69" s="177"/>
      <c r="J69" s="164"/>
      <c r="K69" s="104"/>
      <c r="L69" s="171"/>
      <c r="M69" s="113"/>
    </row>
    <row r="70" spans="1:14" ht="15" customHeight="1" x14ac:dyDescent="0.25">
      <c r="A70" s="98" t="s">
        <v>19</v>
      </c>
      <c r="B70" s="132" t="s">
        <v>20</v>
      </c>
      <c r="C70" s="26" t="s">
        <v>153</v>
      </c>
      <c r="D70" s="68">
        <f>SUM(D71:D74)</f>
        <v>1500</v>
      </c>
      <c r="E70" s="31">
        <f>SUM(E71:E74)</f>
        <v>0</v>
      </c>
      <c r="F70" s="31">
        <f>SUM(F71:F74)</f>
        <v>0</v>
      </c>
      <c r="G70" s="53">
        <f>F70/D70</f>
        <v>0</v>
      </c>
      <c r="H70" s="172" t="s">
        <v>165</v>
      </c>
      <c r="I70" s="175" t="s">
        <v>285</v>
      </c>
      <c r="J70" s="178" t="s">
        <v>286</v>
      </c>
      <c r="K70" s="105" t="s">
        <v>10</v>
      </c>
      <c r="L70" s="151" t="s">
        <v>288</v>
      </c>
      <c r="M70" s="112">
        <v>845</v>
      </c>
    </row>
    <row r="71" spans="1:14" x14ac:dyDescent="0.25">
      <c r="A71" s="115"/>
      <c r="B71" s="133"/>
      <c r="C71" s="43" t="s">
        <v>154</v>
      </c>
      <c r="D71" s="67">
        <v>1500</v>
      </c>
      <c r="E71" s="29">
        <v>0</v>
      </c>
      <c r="F71" s="29">
        <v>0</v>
      </c>
      <c r="G71" s="7">
        <v>0</v>
      </c>
      <c r="H71" s="173"/>
      <c r="I71" s="176"/>
      <c r="J71" s="179"/>
      <c r="K71" s="105"/>
      <c r="L71" s="151"/>
      <c r="M71" s="157"/>
    </row>
    <row r="72" spans="1:14" x14ac:dyDescent="0.25">
      <c r="A72" s="115"/>
      <c r="B72" s="133"/>
      <c r="C72" s="43" t="s">
        <v>156</v>
      </c>
      <c r="D72" s="67">
        <v>0</v>
      </c>
      <c r="E72" s="29">
        <v>0</v>
      </c>
      <c r="F72" s="29">
        <v>0</v>
      </c>
      <c r="G72" s="7">
        <v>0</v>
      </c>
      <c r="H72" s="173"/>
      <c r="I72" s="176"/>
      <c r="J72" s="179"/>
      <c r="K72" s="105"/>
      <c r="L72" s="151"/>
      <c r="M72" s="157"/>
    </row>
    <row r="73" spans="1:14" x14ac:dyDescent="0.25">
      <c r="A73" s="115"/>
      <c r="B73" s="133"/>
      <c r="C73" s="43" t="s">
        <v>158</v>
      </c>
      <c r="D73" s="67">
        <v>0</v>
      </c>
      <c r="E73" s="29">
        <v>0</v>
      </c>
      <c r="F73" s="29">
        <v>0</v>
      </c>
      <c r="G73" s="7">
        <v>0</v>
      </c>
      <c r="H73" s="173"/>
      <c r="I73" s="176"/>
      <c r="J73" s="179"/>
      <c r="K73" s="105"/>
      <c r="L73" s="151"/>
      <c r="M73" s="157"/>
    </row>
    <row r="74" spans="1:14" ht="33.75" customHeight="1" x14ac:dyDescent="0.25">
      <c r="A74" s="99"/>
      <c r="B74" s="134"/>
      <c r="C74" s="43" t="s">
        <v>160</v>
      </c>
      <c r="D74" s="67">
        <v>0</v>
      </c>
      <c r="E74" s="29">
        <v>0</v>
      </c>
      <c r="F74" s="29">
        <v>0</v>
      </c>
      <c r="G74" s="7">
        <v>0</v>
      </c>
      <c r="H74" s="174"/>
      <c r="I74" s="177"/>
      <c r="J74" s="180"/>
      <c r="K74" s="105"/>
      <c r="L74" s="151"/>
      <c r="M74" s="113"/>
    </row>
    <row r="75" spans="1:14" ht="15" customHeight="1" x14ac:dyDescent="0.25">
      <c r="A75" s="98" t="s">
        <v>21</v>
      </c>
      <c r="B75" s="106" t="s">
        <v>22</v>
      </c>
      <c r="C75" s="26" t="s">
        <v>153</v>
      </c>
      <c r="D75" s="68">
        <f>SUM(D76:D79)</f>
        <v>315</v>
      </c>
      <c r="E75" s="31">
        <f>SUM(E76:E79)</f>
        <v>302.66800000000001</v>
      </c>
      <c r="F75" s="31">
        <f>SUM(F76:F79)</f>
        <v>302.66800000000001</v>
      </c>
      <c r="G75" s="53">
        <f>F75/D75</f>
        <v>0.96085079365079362</v>
      </c>
      <c r="H75" s="172" t="s">
        <v>166</v>
      </c>
      <c r="I75" s="175" t="s">
        <v>287</v>
      </c>
      <c r="J75" s="162" t="s">
        <v>290</v>
      </c>
      <c r="K75" s="105" t="s">
        <v>10</v>
      </c>
      <c r="L75" s="105" t="s">
        <v>208</v>
      </c>
      <c r="M75" s="112">
        <v>845</v>
      </c>
    </row>
    <row r="76" spans="1:14" x14ac:dyDescent="0.25">
      <c r="A76" s="115"/>
      <c r="B76" s="107"/>
      <c r="C76" s="43" t="s">
        <v>154</v>
      </c>
      <c r="D76" s="67">
        <v>315</v>
      </c>
      <c r="E76" s="29">
        <v>302.66800000000001</v>
      </c>
      <c r="F76" s="29">
        <v>302.66800000000001</v>
      </c>
      <c r="G76" s="7">
        <f>F76/D76</f>
        <v>0.96085079365079362</v>
      </c>
      <c r="H76" s="173"/>
      <c r="I76" s="176"/>
      <c r="J76" s="163"/>
      <c r="K76" s="105"/>
      <c r="L76" s="105"/>
      <c r="M76" s="157"/>
    </row>
    <row r="77" spans="1:14" x14ac:dyDescent="0.25">
      <c r="A77" s="115"/>
      <c r="B77" s="107"/>
      <c r="C77" s="43" t="s">
        <v>156</v>
      </c>
      <c r="D77" s="67">
        <v>0</v>
      </c>
      <c r="E77" s="29">
        <v>0</v>
      </c>
      <c r="F77" s="29">
        <v>0</v>
      </c>
      <c r="G77" s="7">
        <v>0</v>
      </c>
      <c r="H77" s="173"/>
      <c r="I77" s="176"/>
      <c r="J77" s="163"/>
      <c r="K77" s="105"/>
      <c r="L77" s="105"/>
      <c r="M77" s="157"/>
    </row>
    <row r="78" spans="1:14" x14ac:dyDescent="0.25">
      <c r="A78" s="115"/>
      <c r="B78" s="107"/>
      <c r="C78" s="43" t="s">
        <v>158</v>
      </c>
      <c r="D78" s="67">
        <v>0</v>
      </c>
      <c r="E78" s="29">
        <v>0</v>
      </c>
      <c r="F78" s="29">
        <v>0</v>
      </c>
      <c r="G78" s="7">
        <v>0</v>
      </c>
      <c r="H78" s="173"/>
      <c r="I78" s="176"/>
      <c r="J78" s="163"/>
      <c r="K78" s="105"/>
      <c r="L78" s="105"/>
      <c r="M78" s="157"/>
    </row>
    <row r="79" spans="1:14" x14ac:dyDescent="0.25">
      <c r="A79" s="99"/>
      <c r="B79" s="108"/>
      <c r="C79" s="43" t="s">
        <v>160</v>
      </c>
      <c r="D79" s="67">
        <v>0</v>
      </c>
      <c r="E79" s="29">
        <v>0</v>
      </c>
      <c r="F79" s="29">
        <v>0</v>
      </c>
      <c r="G79" s="7">
        <v>0</v>
      </c>
      <c r="H79" s="174"/>
      <c r="I79" s="177"/>
      <c r="J79" s="164"/>
      <c r="K79" s="105"/>
      <c r="L79" s="105"/>
      <c r="M79" s="113"/>
    </row>
    <row r="80" spans="1:14" ht="54.75" customHeight="1" x14ac:dyDescent="0.25">
      <c r="A80" s="119" t="s">
        <v>23</v>
      </c>
      <c r="B80" s="181" t="s">
        <v>24</v>
      </c>
      <c r="C80" s="48" t="s">
        <v>153</v>
      </c>
      <c r="D80" s="34">
        <f>SUM(D81:D84)</f>
        <v>13296.46341</v>
      </c>
      <c r="E80" s="34">
        <f>SUM(E81:E84)</f>
        <v>13249.92706</v>
      </c>
      <c r="F80" s="34">
        <f>SUM(F81:F84)</f>
        <v>13249.92706</v>
      </c>
      <c r="G80" s="56">
        <f>F80/D80</f>
        <v>0.99650009565964726</v>
      </c>
      <c r="H80" s="205" t="s">
        <v>196</v>
      </c>
      <c r="I80" s="40" t="s">
        <v>218</v>
      </c>
      <c r="J80" s="50">
        <f>SUM(J81:J83)</f>
        <v>1</v>
      </c>
      <c r="K80" s="198" t="s">
        <v>248</v>
      </c>
      <c r="L80" s="199"/>
      <c r="M80" s="202">
        <v>809</v>
      </c>
    </row>
    <row r="81" spans="1:14" ht="54.75" customHeight="1" x14ac:dyDescent="0.25">
      <c r="A81" s="120"/>
      <c r="B81" s="182"/>
      <c r="C81" s="48" t="s">
        <v>154</v>
      </c>
      <c r="D81" s="34">
        <f t="shared" ref="D81:F84" si="10">D86</f>
        <v>13296.46341</v>
      </c>
      <c r="E81" s="34">
        <f t="shared" si="10"/>
        <v>13249.92706</v>
      </c>
      <c r="F81" s="34">
        <f t="shared" si="10"/>
        <v>13249.92706</v>
      </c>
      <c r="G81" s="56">
        <f>F81/D81</f>
        <v>0.99650009565964726</v>
      </c>
      <c r="H81" s="206"/>
      <c r="I81" s="40" t="s">
        <v>155</v>
      </c>
      <c r="J81" s="50">
        <f>COUNTIF($J$85,"да")</f>
        <v>0</v>
      </c>
      <c r="K81" s="198"/>
      <c r="L81" s="200"/>
      <c r="M81" s="203"/>
    </row>
    <row r="82" spans="1:14" ht="54.75" customHeight="1" x14ac:dyDescent="0.25">
      <c r="A82" s="120"/>
      <c r="B82" s="182"/>
      <c r="C82" s="48" t="s">
        <v>156</v>
      </c>
      <c r="D82" s="34">
        <f t="shared" si="10"/>
        <v>0</v>
      </c>
      <c r="E82" s="34">
        <f t="shared" si="10"/>
        <v>0</v>
      </c>
      <c r="F82" s="34">
        <f t="shared" si="10"/>
        <v>0</v>
      </c>
      <c r="G82" s="57">
        <v>0</v>
      </c>
      <c r="H82" s="206"/>
      <c r="I82" s="40" t="s">
        <v>157</v>
      </c>
      <c r="J82" s="89">
        <f>COUNTIF($J$85,"частично")</f>
        <v>1</v>
      </c>
      <c r="K82" s="198"/>
      <c r="L82" s="200"/>
      <c r="M82" s="203"/>
    </row>
    <row r="83" spans="1:14" ht="54.75" customHeight="1" x14ac:dyDescent="0.25">
      <c r="A83" s="120"/>
      <c r="B83" s="182"/>
      <c r="C83" s="48" t="s">
        <v>158</v>
      </c>
      <c r="D83" s="34">
        <f t="shared" si="10"/>
        <v>0</v>
      </c>
      <c r="E83" s="34">
        <f t="shared" si="10"/>
        <v>0</v>
      </c>
      <c r="F83" s="34">
        <f t="shared" si="10"/>
        <v>0</v>
      </c>
      <c r="G83" s="57">
        <v>0</v>
      </c>
      <c r="H83" s="206"/>
      <c r="I83" s="40" t="s">
        <v>159</v>
      </c>
      <c r="J83" s="89">
        <f>COUNTIF($J$85,"нет")</f>
        <v>0</v>
      </c>
      <c r="K83" s="198"/>
      <c r="L83" s="200"/>
      <c r="M83" s="203"/>
    </row>
    <row r="84" spans="1:14" ht="54.75" customHeight="1" x14ac:dyDescent="0.25">
      <c r="A84" s="121"/>
      <c r="B84" s="183"/>
      <c r="C84" s="48" t="s">
        <v>160</v>
      </c>
      <c r="D84" s="34">
        <f t="shared" si="10"/>
        <v>0</v>
      </c>
      <c r="E84" s="34">
        <f t="shared" si="10"/>
        <v>0</v>
      </c>
      <c r="F84" s="34">
        <f t="shared" si="10"/>
        <v>0</v>
      </c>
      <c r="G84" s="57">
        <v>0</v>
      </c>
      <c r="H84" s="207"/>
      <c r="I84" s="40" t="s">
        <v>161</v>
      </c>
      <c r="J84" s="13">
        <f>(J81+0.5*J82)/J80</f>
        <v>0.5</v>
      </c>
      <c r="K84" s="198"/>
      <c r="L84" s="201"/>
      <c r="M84" s="204"/>
    </row>
    <row r="85" spans="1:14" ht="19.5" customHeight="1" x14ac:dyDescent="0.25">
      <c r="A85" s="98" t="s">
        <v>25</v>
      </c>
      <c r="B85" s="106" t="s">
        <v>250</v>
      </c>
      <c r="C85" s="26" t="s">
        <v>153</v>
      </c>
      <c r="D85" s="31">
        <f>SUM(D86:D89)</f>
        <v>13296.46341</v>
      </c>
      <c r="E85" s="31">
        <f>SUM(E86:E89)</f>
        <v>13249.92706</v>
      </c>
      <c r="F85" s="31">
        <f>SUM(F86:F89)</f>
        <v>13249.92706</v>
      </c>
      <c r="G85" s="53">
        <f>F85/D85</f>
        <v>0.99650009565964726</v>
      </c>
      <c r="H85" s="172" t="s">
        <v>249</v>
      </c>
      <c r="I85" s="172" t="s">
        <v>320</v>
      </c>
      <c r="J85" s="162" t="s">
        <v>289</v>
      </c>
      <c r="K85" s="104" t="s">
        <v>248</v>
      </c>
      <c r="L85" s="104" t="s">
        <v>292</v>
      </c>
      <c r="M85" s="112">
        <v>809</v>
      </c>
      <c r="N85" s="86">
        <v>3110260090</v>
      </c>
    </row>
    <row r="86" spans="1:14" ht="19.5" customHeight="1" x14ac:dyDescent="0.25">
      <c r="A86" s="115"/>
      <c r="B86" s="107"/>
      <c r="C86" s="43" t="s">
        <v>154</v>
      </c>
      <c r="D86" s="67">
        <v>13296.46341</v>
      </c>
      <c r="E86" s="67">
        <v>13249.92706</v>
      </c>
      <c r="F86" s="67">
        <v>13249.92706</v>
      </c>
      <c r="G86" s="7">
        <f>F86/D86</f>
        <v>0.99650009565964726</v>
      </c>
      <c r="H86" s="173"/>
      <c r="I86" s="173"/>
      <c r="J86" s="163"/>
      <c r="K86" s="104"/>
      <c r="L86" s="104"/>
      <c r="M86" s="157"/>
    </row>
    <row r="87" spans="1:14" ht="19.5" customHeight="1" x14ac:dyDescent="0.25">
      <c r="A87" s="115"/>
      <c r="B87" s="107"/>
      <c r="C87" s="43" t="s">
        <v>156</v>
      </c>
      <c r="D87" s="29">
        <v>0</v>
      </c>
      <c r="E87" s="29">
        <v>0</v>
      </c>
      <c r="F87" s="29">
        <v>0</v>
      </c>
      <c r="G87" s="7">
        <v>0</v>
      </c>
      <c r="H87" s="173"/>
      <c r="I87" s="173"/>
      <c r="J87" s="163"/>
      <c r="K87" s="104"/>
      <c r="L87" s="104"/>
      <c r="M87" s="157"/>
    </row>
    <row r="88" spans="1:14" ht="19.5" customHeight="1" x14ac:dyDescent="0.25">
      <c r="A88" s="115"/>
      <c r="B88" s="107"/>
      <c r="C88" s="43" t="s">
        <v>158</v>
      </c>
      <c r="D88" s="29">
        <v>0</v>
      </c>
      <c r="E88" s="29">
        <v>0</v>
      </c>
      <c r="F88" s="29">
        <v>0</v>
      </c>
      <c r="G88" s="7">
        <v>0</v>
      </c>
      <c r="H88" s="173"/>
      <c r="I88" s="173"/>
      <c r="J88" s="163"/>
      <c r="K88" s="104"/>
      <c r="L88" s="104"/>
      <c r="M88" s="157"/>
    </row>
    <row r="89" spans="1:14" ht="19.5" customHeight="1" x14ac:dyDescent="0.25">
      <c r="A89" s="99"/>
      <c r="B89" s="108"/>
      <c r="C89" s="43" t="s">
        <v>160</v>
      </c>
      <c r="D89" s="29">
        <v>0</v>
      </c>
      <c r="E89" s="29">
        <v>0</v>
      </c>
      <c r="F89" s="29">
        <v>0</v>
      </c>
      <c r="G89" s="7">
        <v>0</v>
      </c>
      <c r="H89" s="174"/>
      <c r="I89" s="174"/>
      <c r="J89" s="164"/>
      <c r="K89" s="104"/>
      <c r="L89" s="104"/>
      <c r="M89" s="113"/>
    </row>
    <row r="90" spans="1:14" ht="47.25" customHeight="1" x14ac:dyDescent="0.25">
      <c r="A90" s="119" t="s">
        <v>26</v>
      </c>
      <c r="B90" s="191" t="s">
        <v>27</v>
      </c>
      <c r="C90" s="48" t="s">
        <v>153</v>
      </c>
      <c r="D90" s="34">
        <f>SUM(D91:D94)</f>
        <v>1729739.46</v>
      </c>
      <c r="E90" s="34">
        <f>SUM(E91:E94)</f>
        <v>0</v>
      </c>
      <c r="F90" s="34">
        <f>SUM(F91:F94)</f>
        <v>0</v>
      </c>
      <c r="G90" s="56">
        <f>F90/D90</f>
        <v>0</v>
      </c>
      <c r="H90" s="235" t="s">
        <v>252</v>
      </c>
      <c r="I90" s="40" t="s">
        <v>218</v>
      </c>
      <c r="J90" s="50">
        <f>SUM(J91:J93)</f>
        <v>2</v>
      </c>
      <c r="K90" s="197" t="s">
        <v>251</v>
      </c>
      <c r="L90" s="199"/>
      <c r="M90" s="202">
        <v>809</v>
      </c>
    </row>
    <row r="91" spans="1:14" ht="43.5" customHeight="1" x14ac:dyDescent="0.25">
      <c r="A91" s="120"/>
      <c r="B91" s="192"/>
      <c r="C91" s="48" t="s">
        <v>154</v>
      </c>
      <c r="D91" s="34">
        <f>D96+D101</f>
        <v>1714761.5</v>
      </c>
      <c r="E91" s="34">
        <f>E96+E101</f>
        <v>0</v>
      </c>
      <c r="F91" s="34">
        <f>F96+F101</f>
        <v>0</v>
      </c>
      <c r="G91" s="56">
        <f>F91/D91</f>
        <v>0</v>
      </c>
      <c r="H91" s="236"/>
      <c r="I91" s="40" t="s">
        <v>155</v>
      </c>
      <c r="J91" s="50">
        <f>COUNTIF($J$95:$J$104,"да")</f>
        <v>0</v>
      </c>
      <c r="K91" s="197"/>
      <c r="L91" s="200"/>
      <c r="M91" s="203"/>
    </row>
    <row r="92" spans="1:14" ht="30" customHeight="1" x14ac:dyDescent="0.25">
      <c r="A92" s="120"/>
      <c r="B92" s="192"/>
      <c r="C92" s="48" t="s">
        <v>156</v>
      </c>
      <c r="D92" s="34">
        <f t="shared" ref="D92:F94" si="11">D97+D102</f>
        <v>0</v>
      </c>
      <c r="E92" s="34">
        <f t="shared" si="11"/>
        <v>0</v>
      </c>
      <c r="F92" s="34">
        <f t="shared" si="11"/>
        <v>0</v>
      </c>
      <c r="G92" s="57">
        <v>0</v>
      </c>
      <c r="H92" s="236"/>
      <c r="I92" s="40" t="s">
        <v>157</v>
      </c>
      <c r="J92" s="89">
        <f>COUNTIF($J$95:$J$104,"частично")</f>
        <v>0</v>
      </c>
      <c r="K92" s="197"/>
      <c r="L92" s="200"/>
      <c r="M92" s="203"/>
    </row>
    <row r="93" spans="1:14" ht="39.75" customHeight="1" x14ac:dyDescent="0.25">
      <c r="A93" s="120"/>
      <c r="B93" s="192"/>
      <c r="C93" s="48" t="s">
        <v>158</v>
      </c>
      <c r="D93" s="34">
        <f t="shared" si="11"/>
        <v>14977.960000000001</v>
      </c>
      <c r="E93" s="34">
        <f t="shared" si="11"/>
        <v>0</v>
      </c>
      <c r="F93" s="34">
        <f t="shared" si="11"/>
        <v>0</v>
      </c>
      <c r="G93" s="57">
        <v>0</v>
      </c>
      <c r="H93" s="236"/>
      <c r="I93" s="40" t="s">
        <v>159</v>
      </c>
      <c r="J93" s="89">
        <f>COUNTIF($J$95:$J$104,"нет")</f>
        <v>2</v>
      </c>
      <c r="K93" s="197"/>
      <c r="L93" s="200"/>
      <c r="M93" s="203"/>
    </row>
    <row r="94" spans="1:14" ht="39" customHeight="1" x14ac:dyDescent="0.25">
      <c r="A94" s="121"/>
      <c r="B94" s="193"/>
      <c r="C94" s="48" t="s">
        <v>160</v>
      </c>
      <c r="D94" s="34">
        <f t="shared" si="11"/>
        <v>0</v>
      </c>
      <c r="E94" s="34">
        <f t="shared" si="11"/>
        <v>0</v>
      </c>
      <c r="F94" s="34">
        <f t="shared" si="11"/>
        <v>0</v>
      </c>
      <c r="G94" s="57">
        <v>0</v>
      </c>
      <c r="H94" s="237"/>
      <c r="I94" s="40" t="s">
        <v>161</v>
      </c>
      <c r="J94" s="13">
        <f>(J91+0.5*J92)/J90</f>
        <v>0</v>
      </c>
      <c r="K94" s="197"/>
      <c r="L94" s="201"/>
      <c r="M94" s="204"/>
    </row>
    <row r="95" spans="1:14" x14ac:dyDescent="0.25">
      <c r="A95" s="98" t="s">
        <v>28</v>
      </c>
      <c r="B95" s="194" t="s">
        <v>253</v>
      </c>
      <c r="C95" s="26" t="s">
        <v>153</v>
      </c>
      <c r="D95" s="31">
        <f>SUM(D96:D99)</f>
        <v>1512773.96</v>
      </c>
      <c r="E95" s="31">
        <f>SUM(E96:E99)</f>
        <v>0</v>
      </c>
      <c r="F95" s="31">
        <f>SUM(F96:F99)</f>
        <v>0</v>
      </c>
      <c r="G95" s="53">
        <f>F95/D95</f>
        <v>0</v>
      </c>
      <c r="H95" s="172" t="s">
        <v>254</v>
      </c>
      <c r="I95" s="139" t="s">
        <v>208</v>
      </c>
      <c r="J95" s="178" t="s">
        <v>286</v>
      </c>
      <c r="K95" s="104" t="s">
        <v>209</v>
      </c>
      <c r="L95" s="162" t="s">
        <v>318</v>
      </c>
      <c r="M95" s="112">
        <v>806</v>
      </c>
    </row>
    <row r="96" spans="1:14" x14ac:dyDescent="0.25">
      <c r="A96" s="115"/>
      <c r="B96" s="195"/>
      <c r="C96" s="43" t="s">
        <v>154</v>
      </c>
      <c r="D96" s="67">
        <v>1497796</v>
      </c>
      <c r="E96" s="29">
        <v>0</v>
      </c>
      <c r="F96" s="29">
        <v>0</v>
      </c>
      <c r="G96" s="7">
        <f>F96/D96</f>
        <v>0</v>
      </c>
      <c r="H96" s="173"/>
      <c r="I96" s="140"/>
      <c r="J96" s="179"/>
      <c r="K96" s="104"/>
      <c r="L96" s="163"/>
      <c r="M96" s="157"/>
    </row>
    <row r="97" spans="1:14" x14ac:dyDescent="0.25">
      <c r="A97" s="115"/>
      <c r="B97" s="195"/>
      <c r="C97" s="43" t="s">
        <v>156</v>
      </c>
      <c r="D97" s="67">
        <v>0</v>
      </c>
      <c r="E97" s="29">
        <v>0</v>
      </c>
      <c r="F97" s="29">
        <v>0</v>
      </c>
      <c r="G97" s="7">
        <v>0</v>
      </c>
      <c r="H97" s="173"/>
      <c r="I97" s="140"/>
      <c r="J97" s="179"/>
      <c r="K97" s="104"/>
      <c r="L97" s="163"/>
      <c r="M97" s="157"/>
    </row>
    <row r="98" spans="1:14" x14ac:dyDescent="0.25">
      <c r="A98" s="115"/>
      <c r="B98" s="195"/>
      <c r="C98" s="43" t="s">
        <v>158</v>
      </c>
      <c r="D98" s="67">
        <v>14977.960000000001</v>
      </c>
      <c r="E98" s="29">
        <v>0</v>
      </c>
      <c r="F98" s="29">
        <v>0</v>
      </c>
      <c r="G98" s="7">
        <v>0</v>
      </c>
      <c r="H98" s="173"/>
      <c r="I98" s="140"/>
      <c r="J98" s="179"/>
      <c r="K98" s="104"/>
      <c r="L98" s="163"/>
      <c r="M98" s="157"/>
    </row>
    <row r="99" spans="1:14" x14ac:dyDescent="0.25">
      <c r="A99" s="99"/>
      <c r="B99" s="196"/>
      <c r="C99" s="43" t="s">
        <v>160</v>
      </c>
      <c r="D99" s="67">
        <v>0</v>
      </c>
      <c r="E99" s="29">
        <v>0</v>
      </c>
      <c r="F99" s="29">
        <v>0</v>
      </c>
      <c r="G99" s="7">
        <v>0</v>
      </c>
      <c r="H99" s="174"/>
      <c r="I99" s="141"/>
      <c r="J99" s="180"/>
      <c r="K99" s="104"/>
      <c r="L99" s="163"/>
      <c r="M99" s="113"/>
    </row>
    <row r="100" spans="1:14" x14ac:dyDescent="0.25">
      <c r="A100" s="98" t="s">
        <v>29</v>
      </c>
      <c r="B100" s="132" t="s">
        <v>255</v>
      </c>
      <c r="C100" s="26" t="s">
        <v>153</v>
      </c>
      <c r="D100" s="68">
        <f>SUM(D101:D104)</f>
        <v>216965.5</v>
      </c>
      <c r="E100" s="31">
        <f>SUM(E101:E104)</f>
        <v>0</v>
      </c>
      <c r="F100" s="31">
        <f>SUM(F101:F104)</f>
        <v>0</v>
      </c>
      <c r="G100" s="53">
        <f>F100/D100</f>
        <v>0</v>
      </c>
      <c r="H100" s="172" t="s">
        <v>256</v>
      </c>
      <c r="I100" s="139" t="s">
        <v>208</v>
      </c>
      <c r="J100" s="178" t="s">
        <v>286</v>
      </c>
      <c r="K100" s="104" t="s">
        <v>210</v>
      </c>
      <c r="L100" s="163"/>
      <c r="M100" s="112">
        <v>813</v>
      </c>
    </row>
    <row r="101" spans="1:14" x14ac:dyDescent="0.25">
      <c r="A101" s="115"/>
      <c r="B101" s="133"/>
      <c r="C101" s="43" t="s">
        <v>154</v>
      </c>
      <c r="D101" s="67">
        <v>216965.5</v>
      </c>
      <c r="E101" s="29">
        <v>0</v>
      </c>
      <c r="F101" s="29">
        <v>0</v>
      </c>
      <c r="G101" s="7">
        <f>F101/D101</f>
        <v>0</v>
      </c>
      <c r="H101" s="173"/>
      <c r="I101" s="140"/>
      <c r="J101" s="179"/>
      <c r="K101" s="104"/>
      <c r="L101" s="163"/>
      <c r="M101" s="157"/>
    </row>
    <row r="102" spans="1:14" x14ac:dyDescent="0.25">
      <c r="A102" s="115"/>
      <c r="B102" s="133"/>
      <c r="C102" s="43" t="s">
        <v>156</v>
      </c>
      <c r="D102" s="29">
        <v>0</v>
      </c>
      <c r="E102" s="29">
        <v>0</v>
      </c>
      <c r="F102" s="29">
        <v>0</v>
      </c>
      <c r="G102" s="7">
        <v>0</v>
      </c>
      <c r="H102" s="173"/>
      <c r="I102" s="140"/>
      <c r="J102" s="179"/>
      <c r="K102" s="104"/>
      <c r="L102" s="163"/>
      <c r="M102" s="157"/>
    </row>
    <row r="103" spans="1:14" x14ac:dyDescent="0.25">
      <c r="A103" s="115"/>
      <c r="B103" s="133"/>
      <c r="C103" s="43" t="s">
        <v>158</v>
      </c>
      <c r="D103" s="29">
        <v>0</v>
      </c>
      <c r="E103" s="29">
        <v>0</v>
      </c>
      <c r="F103" s="29">
        <v>0</v>
      </c>
      <c r="G103" s="7">
        <v>0</v>
      </c>
      <c r="H103" s="173"/>
      <c r="I103" s="140"/>
      <c r="J103" s="179"/>
      <c r="K103" s="104"/>
      <c r="L103" s="163"/>
      <c r="M103" s="157"/>
    </row>
    <row r="104" spans="1:14" x14ac:dyDescent="0.25">
      <c r="A104" s="99"/>
      <c r="B104" s="134"/>
      <c r="C104" s="43" t="s">
        <v>160</v>
      </c>
      <c r="D104" s="29">
        <v>0</v>
      </c>
      <c r="E104" s="29">
        <v>0</v>
      </c>
      <c r="F104" s="29">
        <v>0</v>
      </c>
      <c r="G104" s="7">
        <v>0</v>
      </c>
      <c r="H104" s="174"/>
      <c r="I104" s="141"/>
      <c r="J104" s="180"/>
      <c r="K104" s="104"/>
      <c r="L104" s="164"/>
      <c r="M104" s="113"/>
    </row>
    <row r="105" spans="1:14" ht="15" customHeight="1" x14ac:dyDescent="0.25">
      <c r="A105" s="116" t="s">
        <v>30</v>
      </c>
      <c r="B105" s="232" t="s">
        <v>31</v>
      </c>
      <c r="C105" s="24" t="s">
        <v>153</v>
      </c>
      <c r="D105" s="36">
        <f>SUM(D106:D109)</f>
        <v>19127.330699999999</v>
      </c>
      <c r="E105" s="36">
        <f>SUM(E106:E109)</f>
        <v>13268.3</v>
      </c>
      <c r="F105" s="36">
        <f>SUM(F106:F109)</f>
        <v>6406.9</v>
      </c>
      <c r="G105" s="59">
        <f>F105/D105</f>
        <v>0.3349604866715668</v>
      </c>
      <c r="H105" s="213" t="s">
        <v>197</v>
      </c>
      <c r="I105" s="41" t="s">
        <v>218</v>
      </c>
      <c r="J105" s="14">
        <f>SUM(J106:J108)</f>
        <v>1</v>
      </c>
      <c r="K105" s="208" t="s">
        <v>167</v>
      </c>
      <c r="L105" s="224"/>
      <c r="M105" s="208">
        <v>809</v>
      </c>
    </row>
    <row r="106" spans="1:14" x14ac:dyDescent="0.25">
      <c r="A106" s="117"/>
      <c r="B106" s="233"/>
      <c r="C106" s="20" t="s">
        <v>154</v>
      </c>
      <c r="D106" s="35">
        <f t="shared" ref="D106:F109" si="12">D111</f>
        <v>7125.2307000000001</v>
      </c>
      <c r="E106" s="35">
        <f t="shared" si="12"/>
        <v>7125.2</v>
      </c>
      <c r="F106" s="35">
        <f t="shared" si="12"/>
        <v>3640.1</v>
      </c>
      <c r="G106" s="51">
        <v>0</v>
      </c>
      <c r="H106" s="214"/>
      <c r="I106" s="41" t="s">
        <v>155</v>
      </c>
      <c r="J106" s="14">
        <f>COUNTIF($J$110,"да")</f>
        <v>0</v>
      </c>
      <c r="K106" s="209"/>
      <c r="L106" s="225"/>
      <c r="M106" s="209"/>
    </row>
    <row r="107" spans="1:14" x14ac:dyDescent="0.25">
      <c r="A107" s="117"/>
      <c r="B107" s="233"/>
      <c r="C107" s="20" t="s">
        <v>156</v>
      </c>
      <c r="D107" s="35">
        <f t="shared" si="12"/>
        <v>12002.1</v>
      </c>
      <c r="E107" s="35">
        <f t="shared" si="12"/>
        <v>6143.1</v>
      </c>
      <c r="F107" s="35">
        <f t="shared" si="12"/>
        <v>2766.8</v>
      </c>
      <c r="G107" s="51">
        <f>F107/D107</f>
        <v>0.23052632455986871</v>
      </c>
      <c r="H107" s="214"/>
      <c r="I107" s="41" t="s">
        <v>157</v>
      </c>
      <c r="J107" s="90">
        <f>COUNTIF($J$110,"частично")</f>
        <v>1</v>
      </c>
      <c r="K107" s="209"/>
      <c r="L107" s="225"/>
      <c r="M107" s="209"/>
    </row>
    <row r="108" spans="1:14" x14ac:dyDescent="0.25">
      <c r="A108" s="117"/>
      <c r="B108" s="233"/>
      <c r="C108" s="20" t="s">
        <v>158</v>
      </c>
      <c r="D108" s="35">
        <f t="shared" si="12"/>
        <v>0</v>
      </c>
      <c r="E108" s="35">
        <f t="shared" si="12"/>
        <v>0</v>
      </c>
      <c r="F108" s="35">
        <f t="shared" si="12"/>
        <v>0</v>
      </c>
      <c r="G108" s="51">
        <v>0</v>
      </c>
      <c r="H108" s="214"/>
      <c r="I108" s="41" t="s">
        <v>159</v>
      </c>
      <c r="J108" s="90">
        <f>COUNTIF($J$110,"нет")</f>
        <v>0</v>
      </c>
      <c r="K108" s="209"/>
      <c r="L108" s="225"/>
      <c r="M108" s="209"/>
    </row>
    <row r="109" spans="1:14" x14ac:dyDescent="0.25">
      <c r="A109" s="118"/>
      <c r="B109" s="234"/>
      <c r="C109" s="20" t="s">
        <v>160</v>
      </c>
      <c r="D109" s="35">
        <f t="shared" si="12"/>
        <v>0</v>
      </c>
      <c r="E109" s="35">
        <f t="shared" si="12"/>
        <v>0</v>
      </c>
      <c r="F109" s="35">
        <f t="shared" si="12"/>
        <v>0</v>
      </c>
      <c r="G109" s="51">
        <v>0</v>
      </c>
      <c r="H109" s="215"/>
      <c r="I109" s="41" t="s">
        <v>161</v>
      </c>
      <c r="J109" s="15">
        <f>(J106+0.5*J107)/J105</f>
        <v>0.5</v>
      </c>
      <c r="K109" s="210"/>
      <c r="L109" s="226"/>
      <c r="M109" s="210"/>
    </row>
    <row r="110" spans="1:14" ht="25.5" customHeight="1" x14ac:dyDescent="0.25">
      <c r="A110" s="98" t="s">
        <v>32</v>
      </c>
      <c r="B110" s="132" t="s">
        <v>33</v>
      </c>
      <c r="C110" s="26" t="s">
        <v>153</v>
      </c>
      <c r="D110" s="31">
        <f>SUM(D111:D114)</f>
        <v>19127.330699999999</v>
      </c>
      <c r="E110" s="31">
        <f>SUM(E111:E114)</f>
        <v>13268.3</v>
      </c>
      <c r="F110" s="31">
        <f>SUM(F111:F114)</f>
        <v>6406.9</v>
      </c>
      <c r="G110" s="53">
        <f>F110/D110</f>
        <v>0.3349604866715668</v>
      </c>
      <c r="H110" s="172" t="s">
        <v>168</v>
      </c>
      <c r="I110" s="175" t="s">
        <v>313</v>
      </c>
      <c r="J110" s="227" t="s">
        <v>289</v>
      </c>
      <c r="K110" s="112" t="s">
        <v>3</v>
      </c>
      <c r="L110" s="162" t="s">
        <v>312</v>
      </c>
      <c r="M110" s="112">
        <v>809</v>
      </c>
      <c r="N110" s="86" t="s">
        <v>245</v>
      </c>
    </row>
    <row r="111" spans="1:14" ht="24.75" customHeight="1" x14ac:dyDescent="0.25">
      <c r="A111" s="115"/>
      <c r="B111" s="133"/>
      <c r="C111" s="2" t="s">
        <v>154</v>
      </c>
      <c r="D111" s="67">
        <v>7125.2307000000001</v>
      </c>
      <c r="E111" s="67">
        <v>7125.2</v>
      </c>
      <c r="F111" s="67">
        <v>3640.1</v>
      </c>
      <c r="G111" s="7">
        <f>F111/D111</f>
        <v>0.51087468648558987</v>
      </c>
      <c r="H111" s="173"/>
      <c r="I111" s="176"/>
      <c r="J111" s="228"/>
      <c r="K111" s="157"/>
      <c r="L111" s="230"/>
      <c r="M111" s="157"/>
    </row>
    <row r="112" spans="1:14" ht="27" customHeight="1" x14ac:dyDescent="0.25">
      <c r="A112" s="115"/>
      <c r="B112" s="133"/>
      <c r="C112" s="2" t="s">
        <v>156</v>
      </c>
      <c r="D112" s="67">
        <v>12002.1</v>
      </c>
      <c r="E112" s="67">
        <v>6143.1</v>
      </c>
      <c r="F112" s="67">
        <v>2766.8</v>
      </c>
      <c r="G112" s="7">
        <f>F112/D112</f>
        <v>0.23052632455986871</v>
      </c>
      <c r="H112" s="173"/>
      <c r="I112" s="176"/>
      <c r="J112" s="228"/>
      <c r="K112" s="157"/>
      <c r="L112" s="230"/>
      <c r="M112" s="157"/>
    </row>
    <row r="113" spans="1:13" ht="27" customHeight="1" x14ac:dyDescent="0.25">
      <c r="A113" s="115"/>
      <c r="B113" s="133"/>
      <c r="C113" s="2" t="s">
        <v>158</v>
      </c>
      <c r="D113" s="29">
        <v>0</v>
      </c>
      <c r="E113" s="29">
        <v>0</v>
      </c>
      <c r="F113" s="29">
        <v>0</v>
      </c>
      <c r="G113" s="7">
        <v>0</v>
      </c>
      <c r="H113" s="173"/>
      <c r="I113" s="176"/>
      <c r="J113" s="228"/>
      <c r="K113" s="157"/>
      <c r="L113" s="230"/>
      <c r="M113" s="157"/>
    </row>
    <row r="114" spans="1:13" ht="30.75" customHeight="1" x14ac:dyDescent="0.25">
      <c r="A114" s="99"/>
      <c r="B114" s="134"/>
      <c r="C114" s="2" t="s">
        <v>160</v>
      </c>
      <c r="D114" s="29">
        <v>0</v>
      </c>
      <c r="E114" s="29">
        <v>0</v>
      </c>
      <c r="F114" s="29">
        <v>0</v>
      </c>
      <c r="G114" s="7">
        <v>0</v>
      </c>
      <c r="H114" s="174"/>
      <c r="I114" s="177"/>
      <c r="J114" s="229"/>
      <c r="K114" s="113"/>
      <c r="L114" s="231"/>
      <c r="M114" s="113"/>
    </row>
    <row r="115" spans="1:13" ht="20.25" customHeight="1" x14ac:dyDescent="0.25">
      <c r="A115" s="116" t="s">
        <v>34</v>
      </c>
      <c r="B115" s="232" t="s">
        <v>35</v>
      </c>
      <c r="C115" s="24" t="s">
        <v>153</v>
      </c>
      <c r="D115" s="36">
        <f>SUM(D116:D119)</f>
        <v>0</v>
      </c>
      <c r="E115" s="36">
        <f>SUM(E116:E119)</f>
        <v>0</v>
      </c>
      <c r="F115" s="36">
        <f>SUM(F116:F119)</f>
        <v>0</v>
      </c>
      <c r="G115" s="59">
        <v>0</v>
      </c>
      <c r="H115" s="213" t="s">
        <v>198</v>
      </c>
      <c r="I115" s="213" t="s">
        <v>311</v>
      </c>
      <c r="J115" s="216" t="s">
        <v>289</v>
      </c>
      <c r="K115" s="208" t="s">
        <v>3</v>
      </c>
      <c r="L115" s="219" t="s">
        <v>208</v>
      </c>
      <c r="M115" s="208">
        <v>809</v>
      </c>
    </row>
    <row r="116" spans="1:13" ht="18.75" customHeight="1" x14ac:dyDescent="0.25">
      <c r="A116" s="117"/>
      <c r="B116" s="233"/>
      <c r="C116" s="20" t="s">
        <v>154</v>
      </c>
      <c r="D116" s="35">
        <v>0</v>
      </c>
      <c r="E116" s="35">
        <v>0</v>
      </c>
      <c r="F116" s="35">
        <v>0</v>
      </c>
      <c r="G116" s="51">
        <v>0</v>
      </c>
      <c r="H116" s="214"/>
      <c r="I116" s="214"/>
      <c r="J116" s="217"/>
      <c r="K116" s="209"/>
      <c r="L116" s="220"/>
      <c r="M116" s="209"/>
    </row>
    <row r="117" spans="1:13" ht="20.25" customHeight="1" x14ac:dyDescent="0.25">
      <c r="A117" s="117"/>
      <c r="B117" s="233"/>
      <c r="C117" s="20" t="s">
        <v>156</v>
      </c>
      <c r="D117" s="35">
        <v>0</v>
      </c>
      <c r="E117" s="35">
        <v>0</v>
      </c>
      <c r="F117" s="35">
        <v>0</v>
      </c>
      <c r="G117" s="51">
        <v>0</v>
      </c>
      <c r="H117" s="214"/>
      <c r="I117" s="214"/>
      <c r="J117" s="217"/>
      <c r="K117" s="209"/>
      <c r="L117" s="220"/>
      <c r="M117" s="209"/>
    </row>
    <row r="118" spans="1:13" ht="23.25" customHeight="1" x14ac:dyDescent="0.25">
      <c r="A118" s="117"/>
      <c r="B118" s="233"/>
      <c r="C118" s="20" t="s">
        <v>158</v>
      </c>
      <c r="D118" s="35">
        <v>0</v>
      </c>
      <c r="E118" s="35">
        <v>0</v>
      </c>
      <c r="F118" s="35">
        <v>0</v>
      </c>
      <c r="G118" s="51">
        <v>0</v>
      </c>
      <c r="H118" s="214"/>
      <c r="I118" s="214"/>
      <c r="J118" s="217"/>
      <c r="K118" s="209"/>
      <c r="L118" s="220"/>
      <c r="M118" s="209"/>
    </row>
    <row r="119" spans="1:13" ht="20.25" customHeight="1" x14ac:dyDescent="0.25">
      <c r="A119" s="118"/>
      <c r="B119" s="234"/>
      <c r="C119" s="20" t="s">
        <v>160</v>
      </c>
      <c r="D119" s="35">
        <v>0</v>
      </c>
      <c r="E119" s="35">
        <v>0</v>
      </c>
      <c r="F119" s="35">
        <v>0</v>
      </c>
      <c r="G119" s="51">
        <v>0</v>
      </c>
      <c r="H119" s="215"/>
      <c r="I119" s="215"/>
      <c r="J119" s="218"/>
      <c r="K119" s="210"/>
      <c r="L119" s="221"/>
      <c r="M119" s="210"/>
    </row>
    <row r="120" spans="1:13" ht="21.75" customHeight="1" x14ac:dyDescent="0.25">
      <c r="A120" s="116" t="s">
        <v>36</v>
      </c>
      <c r="B120" s="232" t="s">
        <v>37</v>
      </c>
      <c r="C120" s="24" t="s">
        <v>153</v>
      </c>
      <c r="D120" s="36">
        <f>SUM(D121:D124)</f>
        <v>0</v>
      </c>
      <c r="E120" s="36">
        <f>SUM(E121:E124)</f>
        <v>0</v>
      </c>
      <c r="F120" s="36">
        <f>SUM(F121:F124)</f>
        <v>0</v>
      </c>
      <c r="G120" s="59">
        <v>0</v>
      </c>
      <c r="H120" s="222" t="s">
        <v>169</v>
      </c>
      <c r="I120" s="223" t="s">
        <v>211</v>
      </c>
      <c r="J120" s="211" t="s">
        <v>208</v>
      </c>
      <c r="K120" s="208" t="s">
        <v>3</v>
      </c>
      <c r="L120" s="211" t="s">
        <v>208</v>
      </c>
      <c r="M120" s="212">
        <v>809</v>
      </c>
    </row>
    <row r="121" spans="1:13" ht="20.25" customHeight="1" x14ac:dyDescent="0.25">
      <c r="A121" s="117"/>
      <c r="B121" s="233"/>
      <c r="C121" s="23" t="s">
        <v>154</v>
      </c>
      <c r="D121" s="35">
        <v>0</v>
      </c>
      <c r="E121" s="35">
        <v>0</v>
      </c>
      <c r="F121" s="35">
        <v>0</v>
      </c>
      <c r="G121" s="51">
        <v>0</v>
      </c>
      <c r="H121" s="222"/>
      <c r="I121" s="223"/>
      <c r="J121" s="211"/>
      <c r="K121" s="209"/>
      <c r="L121" s="211"/>
      <c r="M121" s="212"/>
    </row>
    <row r="122" spans="1:13" ht="16.5" customHeight="1" x14ac:dyDescent="0.25">
      <c r="A122" s="117"/>
      <c r="B122" s="233"/>
      <c r="C122" s="23" t="s">
        <v>156</v>
      </c>
      <c r="D122" s="35">
        <v>0</v>
      </c>
      <c r="E122" s="35">
        <v>0</v>
      </c>
      <c r="F122" s="35">
        <v>0</v>
      </c>
      <c r="G122" s="51">
        <v>0</v>
      </c>
      <c r="H122" s="222"/>
      <c r="I122" s="223"/>
      <c r="J122" s="211"/>
      <c r="K122" s="209"/>
      <c r="L122" s="211"/>
      <c r="M122" s="212"/>
    </row>
    <row r="123" spans="1:13" ht="17.25" customHeight="1" x14ac:dyDescent="0.25">
      <c r="A123" s="117"/>
      <c r="B123" s="233"/>
      <c r="C123" s="23" t="s">
        <v>158</v>
      </c>
      <c r="D123" s="35">
        <v>0</v>
      </c>
      <c r="E123" s="35">
        <v>0</v>
      </c>
      <c r="F123" s="35">
        <v>0</v>
      </c>
      <c r="G123" s="51">
        <v>0</v>
      </c>
      <c r="H123" s="222"/>
      <c r="I123" s="223"/>
      <c r="J123" s="211"/>
      <c r="K123" s="209"/>
      <c r="L123" s="211"/>
      <c r="M123" s="212"/>
    </row>
    <row r="124" spans="1:13" ht="17.25" customHeight="1" x14ac:dyDescent="0.25">
      <c r="A124" s="118"/>
      <c r="B124" s="234"/>
      <c r="C124" s="23" t="s">
        <v>160</v>
      </c>
      <c r="D124" s="35">
        <v>0</v>
      </c>
      <c r="E124" s="35">
        <v>0</v>
      </c>
      <c r="F124" s="35">
        <v>0</v>
      </c>
      <c r="G124" s="51">
        <v>0</v>
      </c>
      <c r="H124" s="222"/>
      <c r="I124" s="223"/>
      <c r="J124" s="211"/>
      <c r="K124" s="210"/>
      <c r="L124" s="211"/>
      <c r="M124" s="212"/>
    </row>
    <row r="125" spans="1:13" ht="24.75" customHeight="1" x14ac:dyDescent="0.25">
      <c r="A125" s="100" t="s">
        <v>38</v>
      </c>
      <c r="B125" s="184" t="s">
        <v>39</v>
      </c>
      <c r="C125" s="60" t="s">
        <v>153</v>
      </c>
      <c r="D125" s="61">
        <f>SUM(D126:D129)</f>
        <v>206961.58307999998</v>
      </c>
      <c r="E125" s="61">
        <f>SUM(E126:E129)</f>
        <v>116641.28423</v>
      </c>
      <c r="F125" s="61">
        <f>SUM(F126:F129)</f>
        <v>28000.547979999999</v>
      </c>
      <c r="G125" s="62">
        <f>F125/D125</f>
        <v>0.13529345670484422</v>
      </c>
      <c r="H125" s="238"/>
      <c r="I125" s="39" t="s">
        <v>218</v>
      </c>
      <c r="J125" s="8">
        <f>SUM(J126:J128)</f>
        <v>20</v>
      </c>
      <c r="K125" s="161" t="s">
        <v>212</v>
      </c>
      <c r="L125" s="160"/>
      <c r="M125" s="161"/>
    </row>
    <row r="126" spans="1:13" ht="23.25" customHeight="1" x14ac:dyDescent="0.25">
      <c r="A126" s="101"/>
      <c r="B126" s="185"/>
      <c r="C126" s="10" t="s">
        <v>154</v>
      </c>
      <c r="D126" s="32">
        <f t="shared" ref="D126:F129" si="13">D131+D156+D166+D201+D216+D231+D256</f>
        <v>127390.10776</v>
      </c>
      <c r="E126" s="32">
        <f t="shared" si="13"/>
        <v>65235.684229999999</v>
      </c>
      <c r="F126" s="32">
        <f t="shared" si="13"/>
        <v>21290.347389999999</v>
      </c>
      <c r="G126" s="54">
        <f>F126/D126</f>
        <v>0.16712716367357597</v>
      </c>
      <c r="H126" s="239"/>
      <c r="I126" s="39" t="s">
        <v>155</v>
      </c>
      <c r="J126" s="8">
        <f>J131+J156+J166+J201+J216+J231+J256</f>
        <v>0</v>
      </c>
      <c r="K126" s="161"/>
      <c r="L126" s="160"/>
      <c r="M126" s="161"/>
    </row>
    <row r="127" spans="1:13" ht="21" customHeight="1" x14ac:dyDescent="0.25">
      <c r="A127" s="101"/>
      <c r="B127" s="185"/>
      <c r="C127" s="10" t="s">
        <v>156</v>
      </c>
      <c r="D127" s="32">
        <f t="shared" si="13"/>
        <v>79436.799999999988</v>
      </c>
      <c r="E127" s="32">
        <f t="shared" si="13"/>
        <v>51405.600000000006</v>
      </c>
      <c r="F127" s="32">
        <f t="shared" si="13"/>
        <v>6710.2005900000004</v>
      </c>
      <c r="G127" s="54">
        <f>F127/D127</f>
        <v>8.4472191603891411E-2</v>
      </c>
      <c r="H127" s="239"/>
      <c r="I127" s="39" t="s">
        <v>157</v>
      </c>
      <c r="J127" s="8">
        <f>J132+J157+J167+J202+J217+J232+J257</f>
        <v>7</v>
      </c>
      <c r="K127" s="161"/>
      <c r="L127" s="160"/>
      <c r="M127" s="161"/>
    </row>
    <row r="128" spans="1:13" ht="24.75" customHeight="1" x14ac:dyDescent="0.25">
      <c r="A128" s="101"/>
      <c r="B128" s="185"/>
      <c r="C128" s="10" t="s">
        <v>158</v>
      </c>
      <c r="D128" s="32">
        <f t="shared" si="13"/>
        <v>0</v>
      </c>
      <c r="E128" s="32">
        <f t="shared" si="13"/>
        <v>0</v>
      </c>
      <c r="F128" s="32">
        <f t="shared" si="13"/>
        <v>0</v>
      </c>
      <c r="G128" s="54">
        <v>0</v>
      </c>
      <c r="H128" s="239"/>
      <c r="I128" s="39" t="s">
        <v>159</v>
      </c>
      <c r="J128" s="8">
        <f>J133+J158+J168+J203+J218+J233+J258</f>
        <v>13</v>
      </c>
      <c r="K128" s="161"/>
      <c r="L128" s="160"/>
      <c r="M128" s="161"/>
    </row>
    <row r="129" spans="1:14" ht="26.25" customHeight="1" x14ac:dyDescent="0.25">
      <c r="A129" s="102"/>
      <c r="B129" s="186"/>
      <c r="C129" s="10" t="s">
        <v>160</v>
      </c>
      <c r="D129" s="32">
        <f t="shared" si="13"/>
        <v>134.67532</v>
      </c>
      <c r="E129" s="32">
        <f t="shared" si="13"/>
        <v>0</v>
      </c>
      <c r="F129" s="32">
        <f t="shared" si="13"/>
        <v>0</v>
      </c>
      <c r="G129" s="54">
        <f>F129/D129</f>
        <v>0</v>
      </c>
      <c r="H129" s="240"/>
      <c r="I129" s="39" t="s">
        <v>161</v>
      </c>
      <c r="J129" s="9">
        <f>(J126+0.5*J127)/J125</f>
        <v>0.17499999999999999</v>
      </c>
      <c r="K129" s="161"/>
      <c r="L129" s="160"/>
      <c r="M129" s="161"/>
    </row>
    <row r="130" spans="1:14" ht="25.5" customHeight="1" x14ac:dyDescent="0.25">
      <c r="A130" s="119" t="s">
        <v>40</v>
      </c>
      <c r="B130" s="181" t="s">
        <v>41</v>
      </c>
      <c r="C130" s="22" t="s">
        <v>153</v>
      </c>
      <c r="D130" s="34">
        <f>SUM(D131:D134)</f>
        <v>52600</v>
      </c>
      <c r="E130" s="34">
        <f>SUM(E131:E134)</f>
        <v>0</v>
      </c>
      <c r="F130" s="34">
        <f>SUM(F131:F134)</f>
        <v>0</v>
      </c>
      <c r="G130" s="56">
        <f>F130/D130</f>
        <v>0</v>
      </c>
      <c r="H130" s="235" t="s">
        <v>260</v>
      </c>
      <c r="I130" s="40" t="s">
        <v>218</v>
      </c>
      <c r="J130" s="12">
        <f>SUM(J131:J133)</f>
        <v>4</v>
      </c>
      <c r="K130" s="198" t="s">
        <v>213</v>
      </c>
      <c r="L130" s="197"/>
      <c r="M130" s="198"/>
    </row>
    <row r="131" spans="1:14" ht="25.5" customHeight="1" x14ac:dyDescent="0.25">
      <c r="A131" s="120"/>
      <c r="B131" s="182"/>
      <c r="C131" s="16" t="s">
        <v>154</v>
      </c>
      <c r="D131" s="34">
        <f>D136+D141+D146+D151</f>
        <v>52600</v>
      </c>
      <c r="E131" s="34">
        <f>E136+E141+E146+E151</f>
        <v>0</v>
      </c>
      <c r="F131" s="34">
        <f>F136+F141+F146+F151</f>
        <v>0</v>
      </c>
      <c r="G131" s="56">
        <f>F131/D131</f>
        <v>0</v>
      </c>
      <c r="H131" s="241"/>
      <c r="I131" s="40" t="s">
        <v>155</v>
      </c>
      <c r="J131" s="50">
        <f>COUNTIF($J$135:$J$154,"да")</f>
        <v>0</v>
      </c>
      <c r="K131" s="198"/>
      <c r="L131" s="197"/>
      <c r="M131" s="198"/>
    </row>
    <row r="132" spans="1:14" ht="25.5" customHeight="1" x14ac:dyDescent="0.25">
      <c r="A132" s="120"/>
      <c r="B132" s="182"/>
      <c r="C132" s="16" t="s">
        <v>156</v>
      </c>
      <c r="D132" s="34">
        <f t="shared" ref="D132:F134" si="14">D137+D142+D147+D152</f>
        <v>0</v>
      </c>
      <c r="E132" s="34">
        <f t="shared" si="14"/>
        <v>0</v>
      </c>
      <c r="F132" s="34">
        <f t="shared" si="14"/>
        <v>0</v>
      </c>
      <c r="G132" s="56">
        <v>0</v>
      </c>
      <c r="H132" s="241"/>
      <c r="I132" s="40" t="s">
        <v>157</v>
      </c>
      <c r="J132" s="50">
        <f>COUNTIF($J$135:$J$154,"частично")</f>
        <v>0</v>
      </c>
      <c r="K132" s="198"/>
      <c r="L132" s="197"/>
      <c r="M132" s="198"/>
    </row>
    <row r="133" spans="1:14" ht="25.5" customHeight="1" x14ac:dyDescent="0.25">
      <c r="A133" s="120"/>
      <c r="B133" s="182"/>
      <c r="C133" s="16" t="s">
        <v>158</v>
      </c>
      <c r="D133" s="34">
        <f t="shared" si="14"/>
        <v>0</v>
      </c>
      <c r="E133" s="34">
        <f t="shared" si="14"/>
        <v>0</v>
      </c>
      <c r="F133" s="34">
        <f t="shared" si="14"/>
        <v>0</v>
      </c>
      <c r="G133" s="56">
        <v>0</v>
      </c>
      <c r="H133" s="241"/>
      <c r="I133" s="40" t="s">
        <v>159</v>
      </c>
      <c r="J133" s="50">
        <f>COUNTIF($J$135:$J$154,"нет")</f>
        <v>4</v>
      </c>
      <c r="K133" s="198"/>
      <c r="L133" s="197"/>
      <c r="M133" s="198"/>
    </row>
    <row r="134" spans="1:14" ht="25.5" customHeight="1" x14ac:dyDescent="0.25">
      <c r="A134" s="121"/>
      <c r="B134" s="183"/>
      <c r="C134" s="16" t="s">
        <v>160</v>
      </c>
      <c r="D134" s="34">
        <f t="shared" si="14"/>
        <v>0</v>
      </c>
      <c r="E134" s="34">
        <f t="shared" si="14"/>
        <v>0</v>
      </c>
      <c r="F134" s="34">
        <f t="shared" si="14"/>
        <v>0</v>
      </c>
      <c r="G134" s="56">
        <v>0</v>
      </c>
      <c r="H134" s="242"/>
      <c r="I134" s="40" t="s">
        <v>161</v>
      </c>
      <c r="J134" s="13">
        <f>(J131+0.5*J132)/J130</f>
        <v>0</v>
      </c>
      <c r="K134" s="198"/>
      <c r="L134" s="197"/>
      <c r="M134" s="198"/>
    </row>
    <row r="135" spans="1:14" ht="21.75" customHeight="1" x14ac:dyDescent="0.25">
      <c r="A135" s="98" t="s">
        <v>42</v>
      </c>
      <c r="B135" s="132" t="s">
        <v>43</v>
      </c>
      <c r="C135" s="26" t="s">
        <v>153</v>
      </c>
      <c r="D135" s="31">
        <f>SUM(D136:D139)</f>
        <v>6000</v>
      </c>
      <c r="E135" s="31">
        <f>SUM(E136:E139)</f>
        <v>0</v>
      </c>
      <c r="F135" s="31">
        <f>SUM(F136:F139)</f>
        <v>0</v>
      </c>
      <c r="G135" s="53">
        <f>F135/D135</f>
        <v>0</v>
      </c>
      <c r="H135" s="172" t="s">
        <v>258</v>
      </c>
      <c r="I135" s="139" t="s">
        <v>208</v>
      </c>
      <c r="J135" s="178" t="s">
        <v>286</v>
      </c>
      <c r="K135" s="112" t="s">
        <v>214</v>
      </c>
      <c r="L135" s="178" t="s">
        <v>324</v>
      </c>
      <c r="M135" s="104">
        <v>809</v>
      </c>
      <c r="N135" s="86">
        <v>3120161400</v>
      </c>
    </row>
    <row r="136" spans="1:14" ht="18" customHeight="1" x14ac:dyDescent="0.25">
      <c r="A136" s="115"/>
      <c r="B136" s="133"/>
      <c r="C136" s="2" t="s">
        <v>154</v>
      </c>
      <c r="D136" s="67">
        <v>6000</v>
      </c>
      <c r="E136" s="30">
        <v>0</v>
      </c>
      <c r="F136" s="30">
        <v>0</v>
      </c>
      <c r="G136" s="7">
        <f>F136/D136</f>
        <v>0</v>
      </c>
      <c r="H136" s="173"/>
      <c r="I136" s="140"/>
      <c r="J136" s="179"/>
      <c r="K136" s="157"/>
      <c r="L136" s="179"/>
      <c r="M136" s="104"/>
    </row>
    <row r="137" spans="1:14" ht="18" customHeight="1" x14ac:dyDescent="0.25">
      <c r="A137" s="115"/>
      <c r="B137" s="133"/>
      <c r="C137" s="2" t="s">
        <v>156</v>
      </c>
      <c r="D137" s="67">
        <v>0</v>
      </c>
      <c r="E137" s="67">
        <v>0</v>
      </c>
      <c r="F137" s="67">
        <v>0</v>
      </c>
      <c r="G137" s="7">
        <v>0</v>
      </c>
      <c r="H137" s="173"/>
      <c r="I137" s="140"/>
      <c r="J137" s="179"/>
      <c r="K137" s="157"/>
      <c r="L137" s="179"/>
      <c r="M137" s="104"/>
    </row>
    <row r="138" spans="1:14" ht="15.75" customHeight="1" x14ac:dyDescent="0.25">
      <c r="A138" s="115"/>
      <c r="B138" s="133"/>
      <c r="C138" s="2" t="s">
        <v>158</v>
      </c>
      <c r="D138" s="67">
        <v>0</v>
      </c>
      <c r="E138" s="67">
        <v>0</v>
      </c>
      <c r="F138" s="67">
        <v>0</v>
      </c>
      <c r="G138" s="7">
        <v>0</v>
      </c>
      <c r="H138" s="173"/>
      <c r="I138" s="140"/>
      <c r="J138" s="179"/>
      <c r="K138" s="157"/>
      <c r="L138" s="179"/>
      <c r="M138" s="104"/>
    </row>
    <row r="139" spans="1:14" ht="18" customHeight="1" x14ac:dyDescent="0.25">
      <c r="A139" s="99"/>
      <c r="B139" s="134"/>
      <c r="C139" s="2" t="s">
        <v>160</v>
      </c>
      <c r="D139" s="67">
        <v>0</v>
      </c>
      <c r="E139" s="67">
        <v>0</v>
      </c>
      <c r="F139" s="67">
        <v>0</v>
      </c>
      <c r="G139" s="7">
        <v>0</v>
      </c>
      <c r="H139" s="174"/>
      <c r="I139" s="141"/>
      <c r="J139" s="180"/>
      <c r="K139" s="113"/>
      <c r="L139" s="180"/>
      <c r="M139" s="104"/>
    </row>
    <row r="140" spans="1:14" ht="15" customHeight="1" x14ac:dyDescent="0.25">
      <c r="A140" s="122" t="s">
        <v>44</v>
      </c>
      <c r="B140" s="132" t="s">
        <v>45</v>
      </c>
      <c r="C140" s="26" t="s">
        <v>153</v>
      </c>
      <c r="D140" s="68">
        <f>SUM(D141:D144)</f>
        <v>3600</v>
      </c>
      <c r="E140" s="68">
        <f>SUM(E141:E144)</f>
        <v>0</v>
      </c>
      <c r="F140" s="31">
        <f>SUM(F141:F144)</f>
        <v>0</v>
      </c>
      <c r="G140" s="53">
        <f>F140/D140</f>
        <v>0</v>
      </c>
      <c r="H140" s="172" t="s">
        <v>170</v>
      </c>
      <c r="I140" s="172" t="s">
        <v>325</v>
      </c>
      <c r="J140" s="178" t="s">
        <v>286</v>
      </c>
      <c r="K140" s="112" t="s">
        <v>214</v>
      </c>
      <c r="L140" s="135" t="s">
        <v>338</v>
      </c>
      <c r="M140" s="104">
        <v>809</v>
      </c>
      <c r="N140" s="86">
        <v>3120161410</v>
      </c>
    </row>
    <row r="141" spans="1:14" ht="15" customHeight="1" x14ac:dyDescent="0.25">
      <c r="A141" s="123"/>
      <c r="B141" s="133"/>
      <c r="C141" s="2" t="s">
        <v>154</v>
      </c>
      <c r="D141" s="67">
        <v>3600</v>
      </c>
      <c r="E141" s="67">
        <v>0</v>
      </c>
      <c r="F141" s="67">
        <v>0</v>
      </c>
      <c r="G141" s="7">
        <f>F141/D141</f>
        <v>0</v>
      </c>
      <c r="H141" s="173"/>
      <c r="I141" s="173"/>
      <c r="J141" s="179"/>
      <c r="K141" s="157"/>
      <c r="L141" s="135"/>
      <c r="M141" s="104"/>
    </row>
    <row r="142" spans="1:14" x14ac:dyDescent="0.25">
      <c r="A142" s="123"/>
      <c r="B142" s="133"/>
      <c r="C142" s="2" t="s">
        <v>156</v>
      </c>
      <c r="D142" s="67">
        <v>0</v>
      </c>
      <c r="E142" s="67">
        <v>0</v>
      </c>
      <c r="F142" s="30">
        <v>0</v>
      </c>
      <c r="G142" s="7">
        <v>0</v>
      </c>
      <c r="H142" s="173"/>
      <c r="I142" s="173"/>
      <c r="J142" s="179"/>
      <c r="K142" s="157"/>
      <c r="L142" s="135"/>
      <c r="M142" s="104"/>
    </row>
    <row r="143" spans="1:14" x14ac:dyDescent="0.25">
      <c r="A143" s="123"/>
      <c r="B143" s="133"/>
      <c r="C143" s="2" t="s">
        <v>158</v>
      </c>
      <c r="D143" s="67">
        <v>0</v>
      </c>
      <c r="E143" s="67">
        <v>0</v>
      </c>
      <c r="F143" s="30">
        <v>0</v>
      </c>
      <c r="G143" s="7">
        <v>0</v>
      </c>
      <c r="H143" s="173"/>
      <c r="I143" s="173"/>
      <c r="J143" s="179"/>
      <c r="K143" s="157"/>
      <c r="L143" s="135"/>
      <c r="M143" s="104"/>
    </row>
    <row r="144" spans="1:14" x14ac:dyDescent="0.25">
      <c r="A144" s="124"/>
      <c r="B144" s="134"/>
      <c r="C144" s="2" t="s">
        <v>160</v>
      </c>
      <c r="D144" s="67">
        <v>0</v>
      </c>
      <c r="E144" s="67">
        <v>0</v>
      </c>
      <c r="F144" s="30">
        <v>0</v>
      </c>
      <c r="G144" s="7">
        <v>0</v>
      </c>
      <c r="H144" s="174"/>
      <c r="I144" s="174"/>
      <c r="J144" s="180"/>
      <c r="K144" s="113"/>
      <c r="L144" s="135"/>
      <c r="M144" s="104"/>
    </row>
    <row r="145" spans="1:15" ht="18.75" customHeight="1" x14ac:dyDescent="0.25">
      <c r="A145" s="98" t="s">
        <v>46</v>
      </c>
      <c r="B145" s="132" t="s">
        <v>47</v>
      </c>
      <c r="C145" s="26" t="s">
        <v>153</v>
      </c>
      <c r="D145" s="68">
        <f>SUM(D146:D149)</f>
        <v>40000</v>
      </c>
      <c r="E145" s="68">
        <f>SUM(E146:E149)</f>
        <v>0</v>
      </c>
      <c r="F145" s="31">
        <f>SUM(F146:F149)</f>
        <v>0</v>
      </c>
      <c r="G145" s="53">
        <f>F145/D145</f>
        <v>0</v>
      </c>
      <c r="H145" s="172" t="s">
        <v>259</v>
      </c>
      <c r="I145" s="175" t="s">
        <v>326</v>
      </c>
      <c r="J145" s="178" t="s">
        <v>286</v>
      </c>
      <c r="K145" s="112" t="s">
        <v>171</v>
      </c>
      <c r="L145" s="135" t="s">
        <v>339</v>
      </c>
      <c r="M145" s="112">
        <v>809</v>
      </c>
      <c r="N145" s="86">
        <v>3120161420</v>
      </c>
    </row>
    <row r="146" spans="1:15" ht="19.5" customHeight="1" x14ac:dyDescent="0.25">
      <c r="A146" s="115"/>
      <c r="B146" s="133"/>
      <c r="C146" s="2" t="s">
        <v>154</v>
      </c>
      <c r="D146" s="67">
        <v>40000</v>
      </c>
      <c r="E146" s="67">
        <v>0</v>
      </c>
      <c r="F146" s="67">
        <v>0</v>
      </c>
      <c r="G146" s="7">
        <f>F146/D146</f>
        <v>0</v>
      </c>
      <c r="H146" s="173"/>
      <c r="I146" s="176"/>
      <c r="J146" s="179"/>
      <c r="K146" s="157"/>
      <c r="L146" s="135"/>
      <c r="M146" s="157"/>
    </row>
    <row r="147" spans="1:15" x14ac:dyDescent="0.25">
      <c r="A147" s="115"/>
      <c r="B147" s="133"/>
      <c r="C147" s="2" t="s">
        <v>156</v>
      </c>
      <c r="D147" s="67">
        <v>0</v>
      </c>
      <c r="E147" s="67">
        <v>0</v>
      </c>
      <c r="F147" s="29">
        <v>0</v>
      </c>
      <c r="G147" s="7">
        <v>0</v>
      </c>
      <c r="H147" s="173"/>
      <c r="I147" s="176"/>
      <c r="J147" s="179"/>
      <c r="K147" s="157"/>
      <c r="L147" s="135"/>
      <c r="M147" s="157"/>
    </row>
    <row r="148" spans="1:15" ht="15" customHeight="1" x14ac:dyDescent="0.25">
      <c r="A148" s="115"/>
      <c r="B148" s="133"/>
      <c r="C148" s="2" t="s">
        <v>158</v>
      </c>
      <c r="D148" s="67">
        <v>0</v>
      </c>
      <c r="E148" s="67">
        <v>0</v>
      </c>
      <c r="F148" s="29">
        <v>0</v>
      </c>
      <c r="G148" s="7">
        <v>0</v>
      </c>
      <c r="H148" s="173"/>
      <c r="I148" s="176"/>
      <c r="J148" s="179"/>
      <c r="K148" s="157"/>
      <c r="L148" s="135"/>
      <c r="M148" s="157"/>
    </row>
    <row r="149" spans="1:15" x14ac:dyDescent="0.25">
      <c r="A149" s="99"/>
      <c r="B149" s="134"/>
      <c r="C149" s="2" t="s">
        <v>160</v>
      </c>
      <c r="D149" s="67">
        <v>0</v>
      </c>
      <c r="E149" s="67">
        <v>0</v>
      </c>
      <c r="F149" s="29">
        <v>0</v>
      </c>
      <c r="G149" s="7">
        <v>0</v>
      </c>
      <c r="H149" s="174"/>
      <c r="I149" s="177"/>
      <c r="J149" s="180"/>
      <c r="K149" s="113"/>
      <c r="L149" s="135"/>
      <c r="M149" s="113"/>
    </row>
    <row r="150" spans="1:15" ht="15" customHeight="1" x14ac:dyDescent="0.25">
      <c r="A150" s="98" t="s">
        <v>48</v>
      </c>
      <c r="B150" s="132" t="s">
        <v>49</v>
      </c>
      <c r="C150" s="26" t="s">
        <v>153</v>
      </c>
      <c r="D150" s="68">
        <f>SUM(D151:D154)</f>
        <v>3000</v>
      </c>
      <c r="E150" s="68">
        <f>SUM(E151:E154)</f>
        <v>0</v>
      </c>
      <c r="F150" s="31">
        <f>SUM(F151:F154)</f>
        <v>0</v>
      </c>
      <c r="G150" s="53">
        <f>F150/D150</f>
        <v>0</v>
      </c>
      <c r="H150" s="243" t="s">
        <v>172</v>
      </c>
      <c r="I150" s="104" t="s">
        <v>208</v>
      </c>
      <c r="J150" s="162" t="s">
        <v>286</v>
      </c>
      <c r="K150" s="112" t="s">
        <v>171</v>
      </c>
      <c r="L150" s="151" t="s">
        <v>324</v>
      </c>
      <c r="M150" s="104">
        <v>809</v>
      </c>
      <c r="N150" s="86">
        <v>3120161430</v>
      </c>
    </row>
    <row r="151" spans="1:15" x14ac:dyDescent="0.25">
      <c r="A151" s="115"/>
      <c r="B151" s="133"/>
      <c r="C151" s="2" t="s">
        <v>154</v>
      </c>
      <c r="D151" s="67">
        <v>3000</v>
      </c>
      <c r="E151" s="67">
        <v>0</v>
      </c>
      <c r="F151" s="67">
        <v>0</v>
      </c>
      <c r="G151" s="7">
        <f>F151/D151</f>
        <v>0</v>
      </c>
      <c r="H151" s="243"/>
      <c r="I151" s="104"/>
      <c r="J151" s="163"/>
      <c r="K151" s="157"/>
      <c r="L151" s="151"/>
      <c r="M151" s="104"/>
    </row>
    <row r="152" spans="1:15" x14ac:dyDescent="0.25">
      <c r="A152" s="115"/>
      <c r="B152" s="133"/>
      <c r="C152" s="2" t="s">
        <v>156</v>
      </c>
      <c r="D152" s="67">
        <v>0</v>
      </c>
      <c r="E152" s="67">
        <v>0</v>
      </c>
      <c r="F152" s="29">
        <v>0</v>
      </c>
      <c r="G152" s="7">
        <v>0</v>
      </c>
      <c r="H152" s="243"/>
      <c r="I152" s="104"/>
      <c r="J152" s="163"/>
      <c r="K152" s="157"/>
      <c r="L152" s="151"/>
      <c r="M152" s="104"/>
    </row>
    <row r="153" spans="1:15" x14ac:dyDescent="0.25">
      <c r="A153" s="115"/>
      <c r="B153" s="133"/>
      <c r="C153" s="2" t="s">
        <v>158</v>
      </c>
      <c r="D153" s="29">
        <v>0</v>
      </c>
      <c r="E153" s="29">
        <v>0</v>
      </c>
      <c r="F153" s="29">
        <v>0</v>
      </c>
      <c r="G153" s="7">
        <v>0</v>
      </c>
      <c r="H153" s="243"/>
      <c r="I153" s="104"/>
      <c r="J153" s="163"/>
      <c r="K153" s="157"/>
      <c r="L153" s="151"/>
      <c r="M153" s="104"/>
    </row>
    <row r="154" spans="1:15" ht="15" customHeight="1" x14ac:dyDescent="0.25">
      <c r="A154" s="99"/>
      <c r="B154" s="134"/>
      <c r="C154" s="2" t="s">
        <v>160</v>
      </c>
      <c r="D154" s="29">
        <v>0</v>
      </c>
      <c r="E154" s="29">
        <v>0</v>
      </c>
      <c r="F154" s="29">
        <v>0</v>
      </c>
      <c r="G154" s="7">
        <v>0</v>
      </c>
      <c r="H154" s="243"/>
      <c r="I154" s="104"/>
      <c r="J154" s="164"/>
      <c r="K154" s="113"/>
      <c r="L154" s="151"/>
      <c r="M154" s="104"/>
    </row>
    <row r="155" spans="1:15" ht="22.5" customHeight="1" x14ac:dyDescent="0.25">
      <c r="A155" s="119" t="s">
        <v>50</v>
      </c>
      <c r="B155" s="181" t="s">
        <v>51</v>
      </c>
      <c r="C155" s="22" t="s">
        <v>153</v>
      </c>
      <c r="D155" s="34">
        <f>SUM(D156:D159)</f>
        <v>20000</v>
      </c>
      <c r="E155" s="34">
        <f>SUM(E156:E159)</f>
        <v>20000</v>
      </c>
      <c r="F155" s="34">
        <f>SUM(F156:F159)</f>
        <v>8837.9037800000006</v>
      </c>
      <c r="G155" s="56">
        <f>F155/D155</f>
        <v>0.44189518900000002</v>
      </c>
      <c r="H155" s="245" t="s">
        <v>199</v>
      </c>
      <c r="I155" s="40" t="s">
        <v>218</v>
      </c>
      <c r="J155" s="12">
        <f>SUM(J156:J158)</f>
        <v>1</v>
      </c>
      <c r="K155" s="199" t="s">
        <v>219</v>
      </c>
      <c r="L155" s="197"/>
      <c r="M155" s="198"/>
    </row>
    <row r="156" spans="1:15" ht="22.5" customHeight="1" x14ac:dyDescent="0.25">
      <c r="A156" s="120"/>
      <c r="B156" s="182"/>
      <c r="C156" s="16" t="s">
        <v>154</v>
      </c>
      <c r="D156" s="34">
        <f>D161</f>
        <v>20000</v>
      </c>
      <c r="E156" s="34">
        <f>E161</f>
        <v>20000</v>
      </c>
      <c r="F156" s="34">
        <f>F161</f>
        <v>8837.9037800000006</v>
      </c>
      <c r="G156" s="56">
        <f>F156/D156</f>
        <v>0.44189518900000002</v>
      </c>
      <c r="H156" s="245"/>
      <c r="I156" s="40" t="s">
        <v>155</v>
      </c>
      <c r="J156" s="50">
        <f>COUNTIF($J$160,"да")</f>
        <v>0</v>
      </c>
      <c r="K156" s="200"/>
      <c r="L156" s="197"/>
      <c r="M156" s="198"/>
    </row>
    <row r="157" spans="1:15" ht="22.5" customHeight="1" x14ac:dyDescent="0.25">
      <c r="A157" s="120"/>
      <c r="B157" s="182"/>
      <c r="C157" s="16" t="s">
        <v>156</v>
      </c>
      <c r="D157" s="34">
        <f t="shared" ref="D157:F159" si="15">D162</f>
        <v>0</v>
      </c>
      <c r="E157" s="34">
        <f t="shared" si="15"/>
        <v>0</v>
      </c>
      <c r="F157" s="34">
        <f t="shared" si="15"/>
        <v>0</v>
      </c>
      <c r="G157" s="56">
        <v>0</v>
      </c>
      <c r="H157" s="245"/>
      <c r="I157" s="40" t="s">
        <v>157</v>
      </c>
      <c r="J157" s="89">
        <f>COUNTIF($J$160,"частично")</f>
        <v>1</v>
      </c>
      <c r="K157" s="200"/>
      <c r="L157" s="197"/>
      <c r="M157" s="198"/>
    </row>
    <row r="158" spans="1:15" ht="22.5" customHeight="1" x14ac:dyDescent="0.25">
      <c r="A158" s="120"/>
      <c r="B158" s="182"/>
      <c r="C158" s="16" t="s">
        <v>158</v>
      </c>
      <c r="D158" s="34">
        <f t="shared" si="15"/>
        <v>0</v>
      </c>
      <c r="E158" s="34">
        <f t="shared" si="15"/>
        <v>0</v>
      </c>
      <c r="F158" s="34">
        <f t="shared" si="15"/>
        <v>0</v>
      </c>
      <c r="G158" s="56">
        <v>0</v>
      </c>
      <c r="H158" s="245"/>
      <c r="I158" s="40" t="s">
        <v>159</v>
      </c>
      <c r="J158" s="89">
        <f>COUNTIF($J$160,"нет")</f>
        <v>0</v>
      </c>
      <c r="K158" s="200"/>
      <c r="L158" s="197"/>
      <c r="M158" s="198"/>
    </row>
    <row r="159" spans="1:15" ht="22.5" customHeight="1" x14ac:dyDescent="0.25">
      <c r="A159" s="121"/>
      <c r="B159" s="183"/>
      <c r="C159" s="16" t="s">
        <v>160</v>
      </c>
      <c r="D159" s="34">
        <f t="shared" si="15"/>
        <v>0</v>
      </c>
      <c r="E159" s="34">
        <f t="shared" si="15"/>
        <v>0</v>
      </c>
      <c r="F159" s="34">
        <f t="shared" si="15"/>
        <v>0</v>
      </c>
      <c r="G159" s="56">
        <v>0</v>
      </c>
      <c r="H159" s="245"/>
      <c r="I159" s="40" t="s">
        <v>161</v>
      </c>
      <c r="J159" s="13">
        <f>(J156+0.5*J157)/J155</f>
        <v>0.5</v>
      </c>
      <c r="K159" s="201"/>
      <c r="L159" s="197"/>
      <c r="M159" s="198"/>
    </row>
    <row r="160" spans="1:15" ht="18.75" customHeight="1" x14ac:dyDescent="0.25">
      <c r="A160" s="125" t="s">
        <v>52</v>
      </c>
      <c r="B160" s="132" t="s">
        <v>261</v>
      </c>
      <c r="C160" s="26" t="s">
        <v>153</v>
      </c>
      <c r="D160" s="31">
        <f>SUM(D161:D164)</f>
        <v>20000</v>
      </c>
      <c r="E160" s="31">
        <f>SUM(E161:E164)</f>
        <v>20000</v>
      </c>
      <c r="F160" s="31">
        <f>SUM(F161:F164)</f>
        <v>8837.9037800000006</v>
      </c>
      <c r="G160" s="53">
        <f>F160/D160</f>
        <v>0.44189518900000002</v>
      </c>
      <c r="H160" s="244" t="s">
        <v>262</v>
      </c>
      <c r="I160" s="136" t="s">
        <v>327</v>
      </c>
      <c r="J160" s="135" t="s">
        <v>289</v>
      </c>
      <c r="K160" s="135" t="s">
        <v>219</v>
      </c>
      <c r="L160" s="135" t="s">
        <v>328</v>
      </c>
      <c r="M160" s="104">
        <v>809</v>
      </c>
      <c r="O160" s="86"/>
    </row>
    <row r="161" spans="1:15" ht="18.75" customHeight="1" x14ac:dyDescent="0.25">
      <c r="A161" s="126"/>
      <c r="B161" s="133"/>
      <c r="C161" s="1" t="s">
        <v>154</v>
      </c>
      <c r="D161" s="67">
        <v>20000</v>
      </c>
      <c r="E161" s="67">
        <v>20000</v>
      </c>
      <c r="F161" s="67">
        <v>8837.9037800000006</v>
      </c>
      <c r="G161" s="7">
        <f>F161/D161</f>
        <v>0.44189518900000002</v>
      </c>
      <c r="H161" s="244"/>
      <c r="I161" s="137"/>
      <c r="J161" s="135"/>
      <c r="K161" s="135"/>
      <c r="L161" s="135"/>
      <c r="M161" s="104"/>
      <c r="O161" s="86"/>
    </row>
    <row r="162" spans="1:15" ht="18.75" customHeight="1" x14ac:dyDescent="0.25">
      <c r="A162" s="126"/>
      <c r="B162" s="133"/>
      <c r="C162" s="1" t="s">
        <v>156</v>
      </c>
      <c r="D162" s="29">
        <v>0</v>
      </c>
      <c r="E162" s="29">
        <v>0</v>
      </c>
      <c r="F162" s="29">
        <v>0</v>
      </c>
      <c r="G162" s="7">
        <v>0</v>
      </c>
      <c r="H162" s="244"/>
      <c r="I162" s="137"/>
      <c r="J162" s="135"/>
      <c r="K162" s="135"/>
      <c r="L162" s="135"/>
      <c r="M162" s="104"/>
      <c r="O162" s="86"/>
    </row>
    <row r="163" spans="1:15" ht="18.75" customHeight="1" x14ac:dyDescent="0.25">
      <c r="A163" s="126"/>
      <c r="B163" s="133"/>
      <c r="C163" s="1" t="s">
        <v>158</v>
      </c>
      <c r="D163" s="29">
        <v>0</v>
      </c>
      <c r="E163" s="29">
        <v>0</v>
      </c>
      <c r="F163" s="29">
        <v>0</v>
      </c>
      <c r="G163" s="7">
        <v>0</v>
      </c>
      <c r="H163" s="244"/>
      <c r="I163" s="137"/>
      <c r="J163" s="135"/>
      <c r="K163" s="135"/>
      <c r="L163" s="135"/>
      <c r="M163" s="104"/>
      <c r="O163" s="86"/>
    </row>
    <row r="164" spans="1:15" ht="34.5" customHeight="1" x14ac:dyDescent="0.25">
      <c r="A164" s="127"/>
      <c r="B164" s="134"/>
      <c r="C164" s="1" t="s">
        <v>160</v>
      </c>
      <c r="D164" s="29">
        <v>0</v>
      </c>
      <c r="E164" s="29">
        <v>0</v>
      </c>
      <c r="F164" s="29">
        <v>0</v>
      </c>
      <c r="G164" s="7">
        <v>0</v>
      </c>
      <c r="H164" s="244"/>
      <c r="I164" s="138"/>
      <c r="J164" s="135"/>
      <c r="K164" s="135"/>
      <c r="L164" s="135"/>
      <c r="M164" s="104"/>
      <c r="O164" s="86"/>
    </row>
    <row r="165" spans="1:15" ht="21.75" customHeight="1" x14ac:dyDescent="0.25">
      <c r="A165" s="119" t="s">
        <v>53</v>
      </c>
      <c r="B165" s="181" t="s">
        <v>54</v>
      </c>
      <c r="C165" s="22" t="s">
        <v>153</v>
      </c>
      <c r="D165" s="34">
        <f>SUM(D166:D169)</f>
        <v>3065.7038899999998</v>
      </c>
      <c r="E165" s="34">
        <f>SUM(E166:E169)</f>
        <v>2548</v>
      </c>
      <c r="F165" s="34">
        <f>SUM(F166:F169)</f>
        <v>147.80000000000001</v>
      </c>
      <c r="G165" s="56">
        <f>F165/D165</f>
        <v>4.8210787898370716E-2</v>
      </c>
      <c r="H165" s="245" t="s">
        <v>199</v>
      </c>
      <c r="I165" s="40" t="s">
        <v>218</v>
      </c>
      <c r="J165" s="82">
        <f>SUM(J166:J168)</f>
        <v>6</v>
      </c>
      <c r="K165" s="187" t="s">
        <v>215</v>
      </c>
      <c r="L165" s="188"/>
      <c r="M165" s="187"/>
    </row>
    <row r="166" spans="1:15" ht="21.75" customHeight="1" x14ac:dyDescent="0.25">
      <c r="A166" s="120"/>
      <c r="B166" s="182"/>
      <c r="C166" s="27" t="s">
        <v>154</v>
      </c>
      <c r="D166" s="33">
        <f>D171+D176+D181+D186+D191+D196</f>
        <v>2802.92857</v>
      </c>
      <c r="E166" s="33">
        <f>E171+E176+E181+E186+E191+E196</f>
        <v>2548</v>
      </c>
      <c r="F166" s="33">
        <f>F171+F176+F181+F186+F191+F196</f>
        <v>147.80000000000001</v>
      </c>
      <c r="G166" s="55">
        <f>F166/D166</f>
        <v>5.2730562448831869E-2</v>
      </c>
      <c r="H166" s="245"/>
      <c r="I166" s="40" t="s">
        <v>155</v>
      </c>
      <c r="J166" s="82">
        <f>COUNTIF($J$170:$J$199,"да")</f>
        <v>0</v>
      </c>
      <c r="K166" s="187"/>
      <c r="L166" s="188"/>
      <c r="M166" s="187"/>
    </row>
    <row r="167" spans="1:15" ht="21.75" customHeight="1" x14ac:dyDescent="0.25">
      <c r="A167" s="120"/>
      <c r="B167" s="182"/>
      <c r="C167" s="27" t="s">
        <v>156</v>
      </c>
      <c r="D167" s="33">
        <f t="shared" ref="D167:F169" si="16">D172+D177+D182+D187+D192+D197</f>
        <v>128.1</v>
      </c>
      <c r="E167" s="33">
        <f t="shared" si="16"/>
        <v>0</v>
      </c>
      <c r="F167" s="33">
        <f t="shared" si="16"/>
        <v>0</v>
      </c>
      <c r="G167" s="55">
        <f>F167/D167</f>
        <v>0</v>
      </c>
      <c r="H167" s="245"/>
      <c r="I167" s="40" t="s">
        <v>157</v>
      </c>
      <c r="J167" s="82">
        <f>COUNTIF($J$170:$J$199,"частично")</f>
        <v>1</v>
      </c>
      <c r="K167" s="187"/>
      <c r="L167" s="188"/>
      <c r="M167" s="187"/>
    </row>
    <row r="168" spans="1:15" ht="21.75" customHeight="1" x14ac:dyDescent="0.25">
      <c r="A168" s="120"/>
      <c r="B168" s="182"/>
      <c r="C168" s="27" t="s">
        <v>158</v>
      </c>
      <c r="D168" s="33">
        <f t="shared" si="16"/>
        <v>0</v>
      </c>
      <c r="E168" s="33">
        <f t="shared" si="16"/>
        <v>0</v>
      </c>
      <c r="F168" s="33">
        <f t="shared" si="16"/>
        <v>0</v>
      </c>
      <c r="G168" s="55">
        <v>0</v>
      </c>
      <c r="H168" s="245"/>
      <c r="I168" s="40" t="s">
        <v>159</v>
      </c>
      <c r="J168" s="82">
        <f>COUNTIF($J$170:$J$199,"нет")</f>
        <v>5</v>
      </c>
      <c r="K168" s="187"/>
      <c r="L168" s="188"/>
      <c r="M168" s="187"/>
    </row>
    <row r="169" spans="1:15" ht="21.75" customHeight="1" x14ac:dyDescent="0.25">
      <c r="A169" s="121"/>
      <c r="B169" s="183"/>
      <c r="C169" s="27" t="s">
        <v>160</v>
      </c>
      <c r="D169" s="33">
        <f t="shared" si="16"/>
        <v>134.67532</v>
      </c>
      <c r="E169" s="33">
        <f t="shared" si="16"/>
        <v>0</v>
      </c>
      <c r="F169" s="33">
        <f t="shared" si="16"/>
        <v>0</v>
      </c>
      <c r="G169" s="55">
        <f>F169/D169</f>
        <v>0</v>
      </c>
      <c r="H169" s="245"/>
      <c r="I169" s="40" t="s">
        <v>161</v>
      </c>
      <c r="J169" s="13">
        <f>(J166+0.5*J167)/J165</f>
        <v>8.3333333333333329E-2</v>
      </c>
      <c r="K169" s="187"/>
      <c r="L169" s="188"/>
      <c r="M169" s="187"/>
    </row>
    <row r="170" spans="1:15" ht="19.5" customHeight="1" x14ac:dyDescent="0.25">
      <c r="A170" s="98" t="s">
        <v>55</v>
      </c>
      <c r="B170" s="132" t="s">
        <v>56</v>
      </c>
      <c r="C170" s="26" t="s">
        <v>153</v>
      </c>
      <c r="D170" s="68">
        <f>SUM(D171:D174)</f>
        <v>500</v>
      </c>
      <c r="E170" s="68">
        <f>SUM(E171:E174)</f>
        <v>500</v>
      </c>
      <c r="F170" s="68">
        <f>SUM(F171:F174)</f>
        <v>0</v>
      </c>
      <c r="G170" s="70">
        <f>F170/D170</f>
        <v>0</v>
      </c>
      <c r="H170" s="243" t="s">
        <v>173</v>
      </c>
      <c r="I170" s="246" t="s">
        <v>329</v>
      </c>
      <c r="J170" s="151" t="s">
        <v>286</v>
      </c>
      <c r="K170" s="104" t="s">
        <v>3</v>
      </c>
      <c r="L170" s="135" t="s">
        <v>330</v>
      </c>
      <c r="M170" s="104">
        <v>809</v>
      </c>
      <c r="N170" s="86">
        <v>3120361450</v>
      </c>
    </row>
    <row r="171" spans="1:15" ht="19.5" customHeight="1" x14ac:dyDescent="0.25">
      <c r="A171" s="115"/>
      <c r="B171" s="133"/>
      <c r="C171" s="1" t="s">
        <v>154</v>
      </c>
      <c r="D171" s="67">
        <v>500</v>
      </c>
      <c r="E171" s="67">
        <v>500</v>
      </c>
      <c r="F171" s="67">
        <v>0</v>
      </c>
      <c r="G171" s="71">
        <f>F171/D171</f>
        <v>0</v>
      </c>
      <c r="H171" s="243"/>
      <c r="I171" s="246"/>
      <c r="J171" s="151"/>
      <c r="K171" s="104"/>
      <c r="L171" s="135"/>
      <c r="M171" s="104"/>
    </row>
    <row r="172" spans="1:15" ht="19.5" customHeight="1" x14ac:dyDescent="0.25">
      <c r="A172" s="115"/>
      <c r="B172" s="133"/>
      <c r="C172" s="1" t="s">
        <v>156</v>
      </c>
      <c r="D172" s="67">
        <v>0</v>
      </c>
      <c r="E172" s="67">
        <v>0</v>
      </c>
      <c r="F172" s="67">
        <v>0</v>
      </c>
      <c r="G172" s="71">
        <v>0</v>
      </c>
      <c r="H172" s="243"/>
      <c r="I172" s="246"/>
      <c r="J172" s="151"/>
      <c r="K172" s="104"/>
      <c r="L172" s="135"/>
      <c r="M172" s="104"/>
    </row>
    <row r="173" spans="1:15" ht="19.5" customHeight="1" x14ac:dyDescent="0.25">
      <c r="A173" s="115"/>
      <c r="B173" s="133"/>
      <c r="C173" s="1" t="s">
        <v>158</v>
      </c>
      <c r="D173" s="67">
        <v>0</v>
      </c>
      <c r="E173" s="67">
        <v>0</v>
      </c>
      <c r="F173" s="67">
        <v>0</v>
      </c>
      <c r="G173" s="71">
        <v>0</v>
      </c>
      <c r="H173" s="243"/>
      <c r="I173" s="246"/>
      <c r="J173" s="151"/>
      <c r="K173" s="104"/>
      <c r="L173" s="135"/>
      <c r="M173" s="104"/>
    </row>
    <row r="174" spans="1:15" ht="19.5" customHeight="1" x14ac:dyDescent="0.25">
      <c r="A174" s="99"/>
      <c r="B174" s="134"/>
      <c r="C174" s="1" t="s">
        <v>160</v>
      </c>
      <c r="D174" s="67">
        <v>0</v>
      </c>
      <c r="E174" s="67">
        <v>0</v>
      </c>
      <c r="F174" s="67">
        <v>0</v>
      </c>
      <c r="G174" s="71">
        <v>0</v>
      </c>
      <c r="H174" s="243"/>
      <c r="I174" s="246"/>
      <c r="J174" s="151"/>
      <c r="K174" s="104"/>
      <c r="L174" s="135"/>
      <c r="M174" s="104"/>
    </row>
    <row r="175" spans="1:15" ht="19.5" customHeight="1" x14ac:dyDescent="0.25">
      <c r="A175" s="98" t="s">
        <v>263</v>
      </c>
      <c r="B175" s="132" t="s">
        <v>264</v>
      </c>
      <c r="C175" s="26" t="s">
        <v>153</v>
      </c>
      <c r="D175" s="68">
        <f>SUM(D176:D179)</f>
        <v>100</v>
      </c>
      <c r="E175" s="68">
        <f>SUM(E176:E179)</f>
        <v>0</v>
      </c>
      <c r="F175" s="68">
        <f>SUM(F176:F179)</f>
        <v>0</v>
      </c>
      <c r="G175" s="70">
        <f>F175/D175</f>
        <v>0</v>
      </c>
      <c r="H175" s="243" t="s">
        <v>265</v>
      </c>
      <c r="I175" s="104" t="s">
        <v>208</v>
      </c>
      <c r="J175" s="135" t="s">
        <v>286</v>
      </c>
      <c r="K175" s="104" t="s">
        <v>3</v>
      </c>
      <c r="L175" s="151" t="s">
        <v>340</v>
      </c>
      <c r="M175" s="104">
        <v>809</v>
      </c>
      <c r="N175" s="86">
        <v>3120329990</v>
      </c>
    </row>
    <row r="176" spans="1:15" ht="19.5" customHeight="1" x14ac:dyDescent="0.25">
      <c r="A176" s="115"/>
      <c r="B176" s="133"/>
      <c r="C176" s="2" t="s">
        <v>154</v>
      </c>
      <c r="D176" s="67">
        <v>100</v>
      </c>
      <c r="E176" s="67">
        <v>0</v>
      </c>
      <c r="F176" s="67">
        <v>0</v>
      </c>
      <c r="G176" s="71">
        <f>F176/D176</f>
        <v>0</v>
      </c>
      <c r="H176" s="243"/>
      <c r="I176" s="104"/>
      <c r="J176" s="135"/>
      <c r="K176" s="104"/>
      <c r="L176" s="151"/>
      <c r="M176" s="104"/>
    </row>
    <row r="177" spans="1:14" ht="19.5" customHeight="1" x14ac:dyDescent="0.25">
      <c r="A177" s="115"/>
      <c r="B177" s="133"/>
      <c r="C177" s="2" t="s">
        <v>156</v>
      </c>
      <c r="D177" s="67">
        <v>0</v>
      </c>
      <c r="E177" s="67">
        <v>0</v>
      </c>
      <c r="F177" s="67">
        <v>0</v>
      </c>
      <c r="G177" s="71">
        <v>0</v>
      </c>
      <c r="H177" s="243"/>
      <c r="I177" s="104"/>
      <c r="J177" s="135"/>
      <c r="K177" s="104"/>
      <c r="L177" s="151"/>
      <c r="M177" s="104"/>
    </row>
    <row r="178" spans="1:14" ht="19.5" customHeight="1" x14ac:dyDescent="0.25">
      <c r="A178" s="115"/>
      <c r="B178" s="133"/>
      <c r="C178" s="2" t="s">
        <v>158</v>
      </c>
      <c r="D178" s="67">
        <v>0</v>
      </c>
      <c r="E178" s="67">
        <v>0</v>
      </c>
      <c r="F178" s="67">
        <v>0</v>
      </c>
      <c r="G178" s="71">
        <v>0</v>
      </c>
      <c r="H178" s="243"/>
      <c r="I178" s="104"/>
      <c r="J178" s="135"/>
      <c r="K178" s="104"/>
      <c r="L178" s="151"/>
      <c r="M178" s="104"/>
    </row>
    <row r="179" spans="1:14" ht="19.5" customHeight="1" x14ac:dyDescent="0.25">
      <c r="A179" s="99"/>
      <c r="B179" s="134"/>
      <c r="C179" s="2" t="s">
        <v>160</v>
      </c>
      <c r="D179" s="67">
        <v>0</v>
      </c>
      <c r="E179" s="67">
        <v>0</v>
      </c>
      <c r="F179" s="67">
        <v>0</v>
      </c>
      <c r="G179" s="71">
        <v>0</v>
      </c>
      <c r="H179" s="243"/>
      <c r="I179" s="104"/>
      <c r="J179" s="135"/>
      <c r="K179" s="104"/>
      <c r="L179" s="151"/>
      <c r="M179" s="104"/>
    </row>
    <row r="180" spans="1:14" ht="19.5" customHeight="1" x14ac:dyDescent="0.25">
      <c r="A180" s="98" t="s">
        <v>57</v>
      </c>
      <c r="B180" s="132" t="s">
        <v>58</v>
      </c>
      <c r="C180" s="26" t="s">
        <v>153</v>
      </c>
      <c r="D180" s="68">
        <f>SUM(D181:D184)</f>
        <v>396.10389000000004</v>
      </c>
      <c r="E180" s="68">
        <f>SUM(E181:E184)</f>
        <v>0</v>
      </c>
      <c r="F180" s="68">
        <f>SUM(F181:F184)</f>
        <v>0</v>
      </c>
      <c r="G180" s="70">
        <f>F180/D180</f>
        <v>0</v>
      </c>
      <c r="H180" s="243" t="s">
        <v>174</v>
      </c>
      <c r="I180" s="247" t="s">
        <v>341</v>
      </c>
      <c r="J180" s="135" t="s">
        <v>286</v>
      </c>
      <c r="K180" s="135" t="s">
        <v>175</v>
      </c>
      <c r="L180" s="151" t="s">
        <v>331</v>
      </c>
      <c r="M180" s="104">
        <v>809</v>
      </c>
      <c r="N180" s="86" t="s">
        <v>237</v>
      </c>
    </row>
    <row r="181" spans="1:14" ht="19.5" customHeight="1" x14ac:dyDescent="0.25">
      <c r="A181" s="115"/>
      <c r="B181" s="133"/>
      <c r="C181" s="2" t="s">
        <v>154</v>
      </c>
      <c r="D181" s="67">
        <v>133.32857000000001</v>
      </c>
      <c r="E181" s="67">
        <v>0</v>
      </c>
      <c r="F181" s="67">
        <v>0</v>
      </c>
      <c r="G181" s="71">
        <f>F181/D181</f>
        <v>0</v>
      </c>
      <c r="H181" s="243"/>
      <c r="I181" s="247"/>
      <c r="J181" s="135"/>
      <c r="K181" s="135"/>
      <c r="L181" s="151"/>
      <c r="M181" s="104"/>
    </row>
    <row r="182" spans="1:14" ht="19.5" customHeight="1" x14ac:dyDescent="0.25">
      <c r="A182" s="115"/>
      <c r="B182" s="133"/>
      <c r="C182" s="2" t="s">
        <v>156</v>
      </c>
      <c r="D182" s="67">
        <v>128.1</v>
      </c>
      <c r="E182" s="67">
        <v>0</v>
      </c>
      <c r="F182" s="67">
        <v>0</v>
      </c>
      <c r="G182" s="71">
        <f>F182/D182</f>
        <v>0</v>
      </c>
      <c r="H182" s="243"/>
      <c r="I182" s="247"/>
      <c r="J182" s="135"/>
      <c r="K182" s="135"/>
      <c r="L182" s="151"/>
      <c r="M182" s="104"/>
    </row>
    <row r="183" spans="1:14" ht="19.5" customHeight="1" x14ac:dyDescent="0.25">
      <c r="A183" s="115"/>
      <c r="B183" s="133"/>
      <c r="C183" s="2" t="s">
        <v>158</v>
      </c>
      <c r="D183" s="67">
        <v>0</v>
      </c>
      <c r="E183" s="67">
        <v>0</v>
      </c>
      <c r="F183" s="67">
        <v>0</v>
      </c>
      <c r="G183" s="71">
        <v>0</v>
      </c>
      <c r="H183" s="243"/>
      <c r="I183" s="247"/>
      <c r="J183" s="135"/>
      <c r="K183" s="135"/>
      <c r="L183" s="151"/>
      <c r="M183" s="104"/>
    </row>
    <row r="184" spans="1:14" ht="19.5" customHeight="1" x14ac:dyDescent="0.25">
      <c r="A184" s="99"/>
      <c r="B184" s="134"/>
      <c r="C184" s="2" t="s">
        <v>160</v>
      </c>
      <c r="D184" s="67">
        <v>134.67532</v>
      </c>
      <c r="E184" s="67">
        <v>0</v>
      </c>
      <c r="F184" s="67">
        <v>0</v>
      </c>
      <c r="G184" s="71">
        <f>F184/D184</f>
        <v>0</v>
      </c>
      <c r="H184" s="243"/>
      <c r="I184" s="247"/>
      <c r="J184" s="135"/>
      <c r="K184" s="135"/>
      <c r="L184" s="151"/>
      <c r="M184" s="104"/>
    </row>
    <row r="185" spans="1:14" ht="19.5" customHeight="1" x14ac:dyDescent="0.25">
      <c r="A185" s="98" t="s">
        <v>59</v>
      </c>
      <c r="B185" s="132" t="s">
        <v>60</v>
      </c>
      <c r="C185" s="26" t="s">
        <v>153</v>
      </c>
      <c r="D185" s="68">
        <f>SUM(D186:D189)</f>
        <v>69.599999999999994</v>
      </c>
      <c r="E185" s="68">
        <f>SUM(E186:E189)</f>
        <v>48</v>
      </c>
      <c r="F185" s="68">
        <f>SUM(F186:F189)</f>
        <v>26.6</v>
      </c>
      <c r="G185" s="70">
        <f>F185/D185</f>
        <v>0.38218390804597707</v>
      </c>
      <c r="H185" s="243" t="s">
        <v>176</v>
      </c>
      <c r="I185" s="248" t="s">
        <v>306</v>
      </c>
      <c r="J185" s="249" t="s">
        <v>289</v>
      </c>
      <c r="K185" s="105" t="s">
        <v>177</v>
      </c>
      <c r="L185" s="105" t="s">
        <v>307</v>
      </c>
      <c r="M185" s="104">
        <v>831</v>
      </c>
      <c r="N185" s="86">
        <v>3120360120</v>
      </c>
    </row>
    <row r="186" spans="1:14" ht="19.5" customHeight="1" x14ac:dyDescent="0.25">
      <c r="A186" s="115"/>
      <c r="B186" s="133"/>
      <c r="C186" s="1" t="s">
        <v>154</v>
      </c>
      <c r="D186" s="67">
        <v>69.599999999999994</v>
      </c>
      <c r="E186" s="67">
        <v>48</v>
      </c>
      <c r="F186" s="67">
        <v>26.6</v>
      </c>
      <c r="G186" s="71">
        <f>F186/D186</f>
        <v>0.38218390804597707</v>
      </c>
      <c r="H186" s="243"/>
      <c r="I186" s="248"/>
      <c r="J186" s="249"/>
      <c r="K186" s="105"/>
      <c r="L186" s="105"/>
      <c r="M186" s="104"/>
    </row>
    <row r="187" spans="1:14" ht="19.5" customHeight="1" x14ac:dyDescent="0.25">
      <c r="A187" s="115"/>
      <c r="B187" s="133"/>
      <c r="C187" s="1" t="s">
        <v>156</v>
      </c>
      <c r="D187" s="67">
        <v>0</v>
      </c>
      <c r="E187" s="67">
        <v>0</v>
      </c>
      <c r="F187" s="67">
        <v>0</v>
      </c>
      <c r="G187" s="71">
        <v>0</v>
      </c>
      <c r="H187" s="243"/>
      <c r="I187" s="248"/>
      <c r="J187" s="249"/>
      <c r="K187" s="105"/>
      <c r="L187" s="105"/>
      <c r="M187" s="104"/>
    </row>
    <row r="188" spans="1:14" ht="19.5" customHeight="1" x14ac:dyDescent="0.25">
      <c r="A188" s="115"/>
      <c r="B188" s="133"/>
      <c r="C188" s="1" t="s">
        <v>158</v>
      </c>
      <c r="D188" s="67">
        <v>0</v>
      </c>
      <c r="E188" s="67">
        <v>0</v>
      </c>
      <c r="F188" s="67">
        <v>0</v>
      </c>
      <c r="G188" s="71">
        <v>0</v>
      </c>
      <c r="H188" s="243"/>
      <c r="I188" s="248"/>
      <c r="J188" s="249"/>
      <c r="K188" s="105"/>
      <c r="L188" s="105"/>
      <c r="M188" s="104"/>
    </row>
    <row r="189" spans="1:14" ht="19.5" customHeight="1" x14ac:dyDescent="0.25">
      <c r="A189" s="99"/>
      <c r="B189" s="134"/>
      <c r="C189" s="1" t="s">
        <v>160</v>
      </c>
      <c r="D189" s="67">
        <v>0</v>
      </c>
      <c r="E189" s="67">
        <v>0</v>
      </c>
      <c r="F189" s="67">
        <v>0</v>
      </c>
      <c r="G189" s="71">
        <v>0</v>
      </c>
      <c r="H189" s="243"/>
      <c r="I189" s="248"/>
      <c r="J189" s="249"/>
      <c r="K189" s="105"/>
      <c r="L189" s="105"/>
      <c r="M189" s="104"/>
    </row>
    <row r="190" spans="1:14" ht="25.5" customHeight="1" x14ac:dyDescent="0.25">
      <c r="A190" s="98" t="s">
        <v>61</v>
      </c>
      <c r="B190" s="132" t="s">
        <v>62</v>
      </c>
      <c r="C190" s="26" t="s">
        <v>153</v>
      </c>
      <c r="D190" s="68">
        <f>SUM(D191:D194)</f>
        <v>1000</v>
      </c>
      <c r="E190" s="68">
        <f>SUM(E191:E194)</f>
        <v>1000</v>
      </c>
      <c r="F190" s="68">
        <f>SUM(F191:F194)</f>
        <v>0</v>
      </c>
      <c r="G190" s="70">
        <f>F190/D190</f>
        <v>0</v>
      </c>
      <c r="H190" s="243" t="s">
        <v>266</v>
      </c>
      <c r="I190" s="246" t="s">
        <v>332</v>
      </c>
      <c r="J190" s="135" t="s">
        <v>286</v>
      </c>
      <c r="K190" s="104" t="s">
        <v>214</v>
      </c>
      <c r="L190" s="151" t="s">
        <v>333</v>
      </c>
      <c r="M190" s="104">
        <v>809</v>
      </c>
      <c r="N190" s="86">
        <v>3120361440</v>
      </c>
    </row>
    <row r="191" spans="1:14" ht="24" customHeight="1" x14ac:dyDescent="0.25">
      <c r="A191" s="115"/>
      <c r="B191" s="133"/>
      <c r="C191" s="1" t="s">
        <v>154</v>
      </c>
      <c r="D191" s="67">
        <v>1000</v>
      </c>
      <c r="E191" s="67">
        <v>1000</v>
      </c>
      <c r="F191" s="67">
        <v>0</v>
      </c>
      <c r="G191" s="71">
        <f>F191/D191</f>
        <v>0</v>
      </c>
      <c r="H191" s="243"/>
      <c r="I191" s="246"/>
      <c r="J191" s="135"/>
      <c r="K191" s="104"/>
      <c r="L191" s="151"/>
      <c r="M191" s="104"/>
    </row>
    <row r="192" spans="1:14" ht="27.75" customHeight="1" x14ac:dyDescent="0.25">
      <c r="A192" s="115"/>
      <c r="B192" s="133"/>
      <c r="C192" s="1" t="s">
        <v>156</v>
      </c>
      <c r="D192" s="67">
        <v>0</v>
      </c>
      <c r="E192" s="67">
        <v>0</v>
      </c>
      <c r="F192" s="67">
        <v>0</v>
      </c>
      <c r="G192" s="71">
        <v>0</v>
      </c>
      <c r="H192" s="243"/>
      <c r="I192" s="246"/>
      <c r="J192" s="135"/>
      <c r="K192" s="104"/>
      <c r="L192" s="151"/>
      <c r="M192" s="104"/>
    </row>
    <row r="193" spans="1:14" ht="22.5" customHeight="1" x14ac:dyDescent="0.25">
      <c r="A193" s="115"/>
      <c r="B193" s="133"/>
      <c r="C193" s="1" t="s">
        <v>158</v>
      </c>
      <c r="D193" s="67">
        <v>0</v>
      </c>
      <c r="E193" s="67">
        <v>0</v>
      </c>
      <c r="F193" s="67">
        <v>0</v>
      </c>
      <c r="G193" s="71">
        <v>0</v>
      </c>
      <c r="H193" s="243"/>
      <c r="I193" s="246"/>
      <c r="J193" s="135"/>
      <c r="K193" s="104"/>
      <c r="L193" s="151"/>
      <c r="M193" s="104"/>
    </row>
    <row r="194" spans="1:14" ht="21.75" customHeight="1" x14ac:dyDescent="0.25">
      <c r="A194" s="99"/>
      <c r="B194" s="134"/>
      <c r="C194" s="1" t="s">
        <v>160</v>
      </c>
      <c r="D194" s="67">
        <v>0</v>
      </c>
      <c r="E194" s="67">
        <v>0</v>
      </c>
      <c r="F194" s="67">
        <v>0</v>
      </c>
      <c r="G194" s="71">
        <v>0</v>
      </c>
      <c r="H194" s="243"/>
      <c r="I194" s="246"/>
      <c r="J194" s="135"/>
      <c r="K194" s="104"/>
      <c r="L194" s="151"/>
      <c r="M194" s="104"/>
    </row>
    <row r="195" spans="1:14" ht="24" customHeight="1" x14ac:dyDescent="0.25">
      <c r="A195" s="98" t="s">
        <v>63</v>
      </c>
      <c r="B195" s="194" t="s">
        <v>64</v>
      </c>
      <c r="C195" s="26" t="s">
        <v>153</v>
      </c>
      <c r="D195" s="31">
        <f>SUM(D196:D199)</f>
        <v>1000</v>
      </c>
      <c r="E195" s="31">
        <f>SUM(E196:E199)</f>
        <v>1000</v>
      </c>
      <c r="F195" s="31">
        <f>SUM(F196:F199)</f>
        <v>121.2</v>
      </c>
      <c r="G195" s="53">
        <f>F195/D195</f>
        <v>0.1212</v>
      </c>
      <c r="H195" s="243" t="s">
        <v>267</v>
      </c>
      <c r="I195" s="244" t="s">
        <v>342</v>
      </c>
      <c r="J195" s="249" t="s">
        <v>286</v>
      </c>
      <c r="K195" s="299" t="s">
        <v>214</v>
      </c>
      <c r="L195" s="151" t="s">
        <v>343</v>
      </c>
      <c r="M195" s="299">
        <v>809</v>
      </c>
      <c r="N195" s="86">
        <v>3120361440</v>
      </c>
    </row>
    <row r="196" spans="1:14" ht="24" customHeight="1" x14ac:dyDescent="0.25">
      <c r="A196" s="115"/>
      <c r="B196" s="195"/>
      <c r="C196" s="52" t="s">
        <v>154</v>
      </c>
      <c r="D196" s="67">
        <v>1000</v>
      </c>
      <c r="E196" s="67">
        <v>1000</v>
      </c>
      <c r="F196" s="67">
        <v>121.2</v>
      </c>
      <c r="G196" s="58">
        <f>F196/D196</f>
        <v>0.1212</v>
      </c>
      <c r="H196" s="243"/>
      <c r="I196" s="244"/>
      <c r="J196" s="249"/>
      <c r="K196" s="299"/>
      <c r="L196" s="151"/>
      <c r="M196" s="299"/>
    </row>
    <row r="197" spans="1:14" ht="24" customHeight="1" x14ac:dyDescent="0.25">
      <c r="A197" s="115"/>
      <c r="B197" s="195"/>
      <c r="C197" s="52" t="s">
        <v>156</v>
      </c>
      <c r="D197" s="30">
        <v>0</v>
      </c>
      <c r="E197" s="30">
        <v>0</v>
      </c>
      <c r="F197" s="30">
        <v>0</v>
      </c>
      <c r="G197" s="58">
        <v>0</v>
      </c>
      <c r="H197" s="243"/>
      <c r="I197" s="244"/>
      <c r="J197" s="249"/>
      <c r="K197" s="299"/>
      <c r="L197" s="151"/>
      <c r="M197" s="299"/>
    </row>
    <row r="198" spans="1:14" ht="24" customHeight="1" x14ac:dyDescent="0.25">
      <c r="A198" s="115"/>
      <c r="B198" s="195"/>
      <c r="C198" s="52" t="s">
        <v>158</v>
      </c>
      <c r="D198" s="30">
        <v>0</v>
      </c>
      <c r="E198" s="30">
        <v>0</v>
      </c>
      <c r="F198" s="30">
        <v>0</v>
      </c>
      <c r="G198" s="58">
        <v>0</v>
      </c>
      <c r="H198" s="243"/>
      <c r="I198" s="244"/>
      <c r="J198" s="249"/>
      <c r="K198" s="299"/>
      <c r="L198" s="151"/>
      <c r="M198" s="299"/>
    </row>
    <row r="199" spans="1:14" ht="24" customHeight="1" x14ac:dyDescent="0.25">
      <c r="A199" s="99"/>
      <c r="B199" s="196"/>
      <c r="C199" s="52" t="s">
        <v>160</v>
      </c>
      <c r="D199" s="30">
        <v>0</v>
      </c>
      <c r="E199" s="30">
        <v>0</v>
      </c>
      <c r="F199" s="30">
        <v>0</v>
      </c>
      <c r="G199" s="58">
        <v>0</v>
      </c>
      <c r="H199" s="243"/>
      <c r="I199" s="244"/>
      <c r="J199" s="249"/>
      <c r="K199" s="299"/>
      <c r="L199" s="151"/>
      <c r="M199" s="299"/>
    </row>
    <row r="200" spans="1:14" ht="24.75" customHeight="1" x14ac:dyDescent="0.25">
      <c r="A200" s="119" t="s">
        <v>65</v>
      </c>
      <c r="B200" s="181" t="s">
        <v>66</v>
      </c>
      <c r="C200" s="22" t="s">
        <v>153</v>
      </c>
      <c r="D200" s="34">
        <f>SUM(D201:D204)</f>
        <v>16195.08445</v>
      </c>
      <c r="E200" s="34">
        <f>SUM(E201:E204)</f>
        <v>8110.9814999999999</v>
      </c>
      <c r="F200" s="34">
        <f>SUM(F201:F204)</f>
        <v>7717.7536099999998</v>
      </c>
      <c r="G200" s="56">
        <f>F200/D200</f>
        <v>0.47654914266285286</v>
      </c>
      <c r="H200" s="189" t="s">
        <v>200</v>
      </c>
      <c r="I200" s="40" t="s">
        <v>218</v>
      </c>
      <c r="J200" s="12">
        <f>SUM(J201:J203)</f>
        <v>2</v>
      </c>
      <c r="K200" s="198" t="s">
        <v>171</v>
      </c>
      <c r="L200" s="197"/>
      <c r="M200" s="198"/>
    </row>
    <row r="201" spans="1:14" ht="24.75" customHeight="1" x14ac:dyDescent="0.25">
      <c r="A201" s="120"/>
      <c r="B201" s="182"/>
      <c r="C201" s="28" t="s">
        <v>154</v>
      </c>
      <c r="D201" s="34">
        <f>D206+D211</f>
        <v>16195.08445</v>
      </c>
      <c r="E201" s="34">
        <f>E206+E211</f>
        <v>8110.9814999999999</v>
      </c>
      <c r="F201" s="34">
        <f>F206+F211</f>
        <v>7717.7536099999998</v>
      </c>
      <c r="G201" s="56">
        <f>F201/D201</f>
        <v>0.47654914266285286</v>
      </c>
      <c r="H201" s="189"/>
      <c r="I201" s="40" t="s">
        <v>155</v>
      </c>
      <c r="J201" s="12">
        <f>COUNTIF($J$205:$J$214,"да")</f>
        <v>0</v>
      </c>
      <c r="K201" s="198"/>
      <c r="L201" s="197"/>
      <c r="M201" s="198"/>
    </row>
    <row r="202" spans="1:14" ht="24.75" customHeight="1" x14ac:dyDescent="0.25">
      <c r="A202" s="120"/>
      <c r="B202" s="182"/>
      <c r="C202" s="28" t="s">
        <v>156</v>
      </c>
      <c r="D202" s="34">
        <f>D207+D212</f>
        <v>0</v>
      </c>
      <c r="E202" s="34">
        <f t="shared" ref="E202:F204" si="17">E207+E212</f>
        <v>0</v>
      </c>
      <c r="F202" s="34">
        <f t="shared" si="17"/>
        <v>0</v>
      </c>
      <c r="G202" s="56">
        <v>0</v>
      </c>
      <c r="H202" s="189"/>
      <c r="I202" s="40" t="s">
        <v>157</v>
      </c>
      <c r="J202" s="89">
        <f>COUNTIF($J$205:$J$214,"частично")</f>
        <v>2</v>
      </c>
      <c r="K202" s="198"/>
      <c r="L202" s="197"/>
      <c r="M202" s="198"/>
    </row>
    <row r="203" spans="1:14" ht="24.75" customHeight="1" x14ac:dyDescent="0.25">
      <c r="A203" s="120"/>
      <c r="B203" s="182"/>
      <c r="C203" s="28" t="s">
        <v>158</v>
      </c>
      <c r="D203" s="34">
        <f>D208+D213</f>
        <v>0</v>
      </c>
      <c r="E203" s="34">
        <f t="shared" si="17"/>
        <v>0</v>
      </c>
      <c r="F203" s="34">
        <f t="shared" si="17"/>
        <v>0</v>
      </c>
      <c r="G203" s="56">
        <v>0</v>
      </c>
      <c r="H203" s="189"/>
      <c r="I203" s="40" t="s">
        <v>159</v>
      </c>
      <c r="J203" s="89">
        <f>COUNTIF($J$205:$J$214,"нет")</f>
        <v>0</v>
      </c>
      <c r="K203" s="198"/>
      <c r="L203" s="197"/>
      <c r="M203" s="198"/>
    </row>
    <row r="204" spans="1:14" ht="24.75" customHeight="1" x14ac:dyDescent="0.25">
      <c r="A204" s="121"/>
      <c r="B204" s="183"/>
      <c r="C204" s="28" t="s">
        <v>160</v>
      </c>
      <c r="D204" s="34">
        <f>D209+D214</f>
        <v>0</v>
      </c>
      <c r="E204" s="34">
        <f t="shared" si="17"/>
        <v>0</v>
      </c>
      <c r="F204" s="34">
        <f t="shared" si="17"/>
        <v>0</v>
      </c>
      <c r="G204" s="56">
        <v>0</v>
      </c>
      <c r="H204" s="189"/>
      <c r="I204" s="40" t="s">
        <v>161</v>
      </c>
      <c r="J204" s="13">
        <f>(J201+0.5*J202)/J200</f>
        <v>0.5</v>
      </c>
      <c r="K204" s="198"/>
      <c r="L204" s="197"/>
      <c r="M204" s="198"/>
    </row>
    <row r="205" spans="1:14" ht="30" customHeight="1" x14ac:dyDescent="0.25">
      <c r="A205" s="98" t="s">
        <v>67</v>
      </c>
      <c r="B205" s="132" t="s">
        <v>68</v>
      </c>
      <c r="C205" s="26" t="s">
        <v>153</v>
      </c>
      <c r="D205" s="68">
        <f>SUM(D206:D209)</f>
        <v>16045.08445</v>
      </c>
      <c r="E205" s="68">
        <f>SUM(E206:E209)</f>
        <v>8000</v>
      </c>
      <c r="F205" s="68">
        <f>SUM(F206:F209)</f>
        <v>7606.7721099999999</v>
      </c>
      <c r="G205" s="70">
        <f>F205/D205</f>
        <v>0.47408738381554605</v>
      </c>
      <c r="H205" s="243" t="s">
        <v>178</v>
      </c>
      <c r="I205" s="251" t="s">
        <v>334</v>
      </c>
      <c r="J205" s="135" t="s">
        <v>289</v>
      </c>
      <c r="K205" s="104" t="s">
        <v>171</v>
      </c>
      <c r="L205" s="105" t="s">
        <v>208</v>
      </c>
      <c r="M205" s="104">
        <v>809</v>
      </c>
      <c r="N205" s="86">
        <v>3120400050</v>
      </c>
    </row>
    <row r="206" spans="1:14" ht="28.5" customHeight="1" x14ac:dyDescent="0.25">
      <c r="A206" s="115"/>
      <c r="B206" s="133"/>
      <c r="C206" s="1" t="s">
        <v>154</v>
      </c>
      <c r="D206" s="67">
        <v>16045.08445</v>
      </c>
      <c r="E206" s="69">
        <v>8000</v>
      </c>
      <c r="F206" s="69">
        <v>7606.7721099999999</v>
      </c>
      <c r="G206" s="71">
        <f>F206/D206</f>
        <v>0.47408738381554605</v>
      </c>
      <c r="H206" s="243"/>
      <c r="I206" s="251"/>
      <c r="J206" s="135"/>
      <c r="K206" s="104"/>
      <c r="L206" s="252"/>
      <c r="M206" s="104"/>
    </row>
    <row r="207" spans="1:14" ht="19.5" customHeight="1" x14ac:dyDescent="0.25">
      <c r="A207" s="115"/>
      <c r="B207" s="133"/>
      <c r="C207" s="1" t="s">
        <v>156</v>
      </c>
      <c r="D207" s="67">
        <v>0</v>
      </c>
      <c r="E207" s="67">
        <v>0</v>
      </c>
      <c r="F207" s="67">
        <v>0</v>
      </c>
      <c r="G207" s="71">
        <v>0</v>
      </c>
      <c r="H207" s="243"/>
      <c r="I207" s="251"/>
      <c r="J207" s="135"/>
      <c r="K207" s="104"/>
      <c r="L207" s="252"/>
      <c r="M207" s="104"/>
    </row>
    <row r="208" spans="1:14" ht="21.75" customHeight="1" x14ac:dyDescent="0.25">
      <c r="A208" s="115"/>
      <c r="B208" s="133"/>
      <c r="C208" s="1" t="s">
        <v>158</v>
      </c>
      <c r="D208" s="67">
        <v>0</v>
      </c>
      <c r="E208" s="67">
        <v>0</v>
      </c>
      <c r="F208" s="67">
        <v>0</v>
      </c>
      <c r="G208" s="71">
        <v>0</v>
      </c>
      <c r="H208" s="243"/>
      <c r="I208" s="251"/>
      <c r="J208" s="135"/>
      <c r="K208" s="104"/>
      <c r="L208" s="252"/>
      <c r="M208" s="104"/>
    </row>
    <row r="209" spans="1:14" ht="17.25" customHeight="1" x14ac:dyDescent="0.25">
      <c r="A209" s="99"/>
      <c r="B209" s="134"/>
      <c r="C209" s="1" t="s">
        <v>160</v>
      </c>
      <c r="D209" s="67">
        <v>0</v>
      </c>
      <c r="E209" s="67">
        <v>0</v>
      </c>
      <c r="F209" s="67">
        <v>0</v>
      </c>
      <c r="G209" s="71">
        <v>0</v>
      </c>
      <c r="H209" s="243"/>
      <c r="I209" s="251"/>
      <c r="J209" s="135"/>
      <c r="K209" s="104"/>
      <c r="L209" s="252"/>
      <c r="M209" s="104"/>
    </row>
    <row r="210" spans="1:14" ht="18.75" customHeight="1" x14ac:dyDescent="0.25">
      <c r="A210" s="98" t="s">
        <v>69</v>
      </c>
      <c r="B210" s="132" t="s">
        <v>70</v>
      </c>
      <c r="C210" s="26" t="s">
        <v>153</v>
      </c>
      <c r="D210" s="68">
        <f>SUM(D211:D214)</f>
        <v>150</v>
      </c>
      <c r="E210" s="68">
        <f>SUM(E211:E214)</f>
        <v>110.9815</v>
      </c>
      <c r="F210" s="68">
        <f>SUM(F211:F214)</f>
        <v>110.9815</v>
      </c>
      <c r="G210" s="70">
        <f>F210/D210</f>
        <v>0.73987666666666663</v>
      </c>
      <c r="H210" s="243" t="s">
        <v>179</v>
      </c>
      <c r="I210" s="246" t="s">
        <v>335</v>
      </c>
      <c r="J210" s="250" t="s">
        <v>289</v>
      </c>
      <c r="K210" s="104" t="s">
        <v>171</v>
      </c>
      <c r="L210" s="105" t="s">
        <v>208</v>
      </c>
      <c r="M210" s="104">
        <v>809</v>
      </c>
      <c r="N210" s="86">
        <v>3120413060</v>
      </c>
    </row>
    <row r="211" spans="1:14" ht="18.75" customHeight="1" x14ac:dyDescent="0.25">
      <c r="A211" s="115"/>
      <c r="B211" s="133"/>
      <c r="C211" s="1" t="s">
        <v>154</v>
      </c>
      <c r="D211" s="67">
        <v>150</v>
      </c>
      <c r="E211" s="69">
        <v>110.9815</v>
      </c>
      <c r="F211" s="69">
        <v>110.9815</v>
      </c>
      <c r="G211" s="71">
        <f>F211/D211</f>
        <v>0.73987666666666663</v>
      </c>
      <c r="H211" s="243"/>
      <c r="I211" s="246"/>
      <c r="J211" s="250"/>
      <c r="K211" s="104"/>
      <c r="L211" s="105"/>
      <c r="M211" s="104"/>
    </row>
    <row r="212" spans="1:14" ht="18.75" customHeight="1" x14ac:dyDescent="0.25">
      <c r="A212" s="115"/>
      <c r="B212" s="133"/>
      <c r="C212" s="1" t="s">
        <v>156</v>
      </c>
      <c r="D212" s="67">
        <v>0</v>
      </c>
      <c r="E212" s="67">
        <v>0</v>
      </c>
      <c r="F212" s="67">
        <v>0</v>
      </c>
      <c r="G212" s="71">
        <v>0</v>
      </c>
      <c r="H212" s="243"/>
      <c r="I212" s="246"/>
      <c r="J212" s="250"/>
      <c r="K212" s="104"/>
      <c r="L212" s="105"/>
      <c r="M212" s="104"/>
    </row>
    <row r="213" spans="1:14" ht="18.75" customHeight="1" x14ac:dyDescent="0.25">
      <c r="A213" s="115"/>
      <c r="B213" s="133"/>
      <c r="C213" s="1" t="s">
        <v>158</v>
      </c>
      <c r="D213" s="67">
        <v>0</v>
      </c>
      <c r="E213" s="67">
        <v>0</v>
      </c>
      <c r="F213" s="67">
        <v>0</v>
      </c>
      <c r="G213" s="71">
        <v>0</v>
      </c>
      <c r="H213" s="243"/>
      <c r="I213" s="246"/>
      <c r="J213" s="250"/>
      <c r="K213" s="104"/>
      <c r="L213" s="105"/>
      <c r="M213" s="104"/>
    </row>
    <row r="214" spans="1:14" ht="18.75" customHeight="1" x14ac:dyDescent="0.25">
      <c r="A214" s="99"/>
      <c r="B214" s="134"/>
      <c r="C214" s="1" t="s">
        <v>160</v>
      </c>
      <c r="D214" s="67">
        <v>0</v>
      </c>
      <c r="E214" s="67">
        <v>0</v>
      </c>
      <c r="F214" s="67">
        <v>0</v>
      </c>
      <c r="G214" s="71">
        <v>0</v>
      </c>
      <c r="H214" s="243"/>
      <c r="I214" s="246"/>
      <c r="J214" s="250"/>
      <c r="K214" s="104"/>
      <c r="L214" s="105"/>
      <c r="M214" s="104"/>
    </row>
    <row r="215" spans="1:14" ht="21" customHeight="1" x14ac:dyDescent="0.25">
      <c r="A215" s="116" t="s">
        <v>71</v>
      </c>
      <c r="B215" s="232" t="s">
        <v>72</v>
      </c>
      <c r="C215" s="24" t="s">
        <v>153</v>
      </c>
      <c r="D215" s="36">
        <f>SUM(D216:D219)</f>
        <v>30445.425539999997</v>
      </c>
      <c r="E215" s="36">
        <f>SUM(E216:E219)</f>
        <v>11211.276600000001</v>
      </c>
      <c r="F215" s="36">
        <f>SUM(F216:F219)</f>
        <v>1493.5274999999999</v>
      </c>
      <c r="G215" s="59">
        <f>F215/D215</f>
        <v>4.9055891764027554E-2</v>
      </c>
      <c r="H215" s="222" t="s">
        <v>199</v>
      </c>
      <c r="I215" s="42" t="s">
        <v>218</v>
      </c>
      <c r="J215" s="18">
        <f>SUM(J216:J218)</f>
        <v>2</v>
      </c>
      <c r="K215" s="253" t="s">
        <v>214</v>
      </c>
      <c r="L215" s="254"/>
      <c r="M215" s="253"/>
    </row>
    <row r="216" spans="1:14" ht="21" customHeight="1" x14ac:dyDescent="0.25">
      <c r="A216" s="117"/>
      <c r="B216" s="233"/>
      <c r="C216" s="19" t="s">
        <v>154</v>
      </c>
      <c r="D216" s="36">
        <f>D221+D226</f>
        <v>1826.7255399999999</v>
      </c>
      <c r="E216" s="36">
        <f>E221+E226</f>
        <v>672.67660000000001</v>
      </c>
      <c r="F216" s="36">
        <f>F221+F226</f>
        <v>0</v>
      </c>
      <c r="G216" s="59">
        <f>F216/D216</f>
        <v>0</v>
      </c>
      <c r="H216" s="222"/>
      <c r="I216" s="42" t="s">
        <v>155</v>
      </c>
      <c r="J216" s="18">
        <f>COUNTIF($J$220:$J$229,"да")</f>
        <v>0</v>
      </c>
      <c r="K216" s="253"/>
      <c r="L216" s="254"/>
      <c r="M216" s="253"/>
    </row>
    <row r="217" spans="1:14" ht="21" customHeight="1" x14ac:dyDescent="0.25">
      <c r="A217" s="117"/>
      <c r="B217" s="233"/>
      <c r="C217" s="19" t="s">
        <v>156</v>
      </c>
      <c r="D217" s="36">
        <f>D222+D227</f>
        <v>28618.699999999997</v>
      </c>
      <c r="E217" s="36">
        <f t="shared" ref="E217:F219" si="18">E222+E227</f>
        <v>10538.6</v>
      </c>
      <c r="F217" s="36">
        <f t="shared" si="18"/>
        <v>1493.5274999999999</v>
      </c>
      <c r="G217" s="59">
        <f>F217/D217</f>
        <v>5.2187118911760498E-2</v>
      </c>
      <c r="H217" s="222"/>
      <c r="I217" s="42" t="s">
        <v>157</v>
      </c>
      <c r="J217" s="92">
        <f>COUNTIF($J$220:$J$229,"частично")</f>
        <v>1</v>
      </c>
      <c r="K217" s="253"/>
      <c r="L217" s="254"/>
      <c r="M217" s="253"/>
    </row>
    <row r="218" spans="1:14" ht="21" customHeight="1" x14ac:dyDescent="0.25">
      <c r="A218" s="117"/>
      <c r="B218" s="233"/>
      <c r="C218" s="19" t="s">
        <v>158</v>
      </c>
      <c r="D218" s="36">
        <f>D223+D228</f>
        <v>0</v>
      </c>
      <c r="E218" s="36">
        <f t="shared" si="18"/>
        <v>0</v>
      </c>
      <c r="F218" s="36">
        <f t="shared" si="18"/>
        <v>0</v>
      </c>
      <c r="G218" s="59">
        <v>0</v>
      </c>
      <c r="H218" s="222"/>
      <c r="I218" s="42" t="s">
        <v>159</v>
      </c>
      <c r="J218" s="92">
        <f>COUNTIF($J$220:$J$229,"нет")</f>
        <v>1</v>
      </c>
      <c r="K218" s="253"/>
      <c r="L218" s="254"/>
      <c r="M218" s="253"/>
    </row>
    <row r="219" spans="1:14" ht="21" customHeight="1" x14ac:dyDescent="0.25">
      <c r="A219" s="118"/>
      <c r="B219" s="234"/>
      <c r="C219" s="19" t="s">
        <v>160</v>
      </c>
      <c r="D219" s="36">
        <f>D224+D229</f>
        <v>0</v>
      </c>
      <c r="E219" s="36">
        <f t="shared" si="18"/>
        <v>0</v>
      </c>
      <c r="F219" s="36">
        <f t="shared" si="18"/>
        <v>0</v>
      </c>
      <c r="G219" s="59">
        <v>0</v>
      </c>
      <c r="H219" s="222"/>
      <c r="I219" s="42" t="s">
        <v>161</v>
      </c>
      <c r="J219" s="17">
        <f>(J216+0.5*J217)/J215</f>
        <v>0.25</v>
      </c>
      <c r="K219" s="253"/>
      <c r="L219" s="254"/>
      <c r="M219" s="253"/>
    </row>
    <row r="220" spans="1:14" ht="22.5" customHeight="1" x14ac:dyDescent="0.25">
      <c r="A220" s="98" t="s">
        <v>73</v>
      </c>
      <c r="B220" s="132" t="s">
        <v>74</v>
      </c>
      <c r="C220" s="26" t="s">
        <v>153</v>
      </c>
      <c r="D220" s="31">
        <f>SUM(D221:D224)</f>
        <v>10723.29788</v>
      </c>
      <c r="E220" s="31">
        <f>SUM(E221:E224)</f>
        <v>11211.276600000001</v>
      </c>
      <c r="F220" s="31">
        <f>SUM(F221:F224)</f>
        <v>1493.5274999999999</v>
      </c>
      <c r="G220" s="53">
        <f>F220/D220</f>
        <v>0.13927874770555193</v>
      </c>
      <c r="H220" s="246" t="s">
        <v>180</v>
      </c>
      <c r="I220" s="255" t="s">
        <v>350</v>
      </c>
      <c r="J220" s="151" t="s">
        <v>289</v>
      </c>
      <c r="K220" s="104" t="s">
        <v>214</v>
      </c>
      <c r="L220" s="151" t="s">
        <v>344</v>
      </c>
      <c r="M220" s="104">
        <v>809</v>
      </c>
      <c r="N220" s="86" t="s">
        <v>238</v>
      </c>
    </row>
    <row r="221" spans="1:14" ht="22.5" customHeight="1" x14ac:dyDescent="0.25">
      <c r="A221" s="115"/>
      <c r="B221" s="133"/>
      <c r="C221" s="2" t="s">
        <v>154</v>
      </c>
      <c r="D221" s="67">
        <v>643.39787999999999</v>
      </c>
      <c r="E221" s="67">
        <v>672.67660000000001</v>
      </c>
      <c r="F221" s="67">
        <v>0</v>
      </c>
      <c r="G221" s="7">
        <f>F221/D221</f>
        <v>0</v>
      </c>
      <c r="H221" s="246"/>
      <c r="I221" s="255"/>
      <c r="J221" s="151"/>
      <c r="K221" s="104"/>
      <c r="L221" s="151"/>
      <c r="M221" s="104"/>
    </row>
    <row r="222" spans="1:14" ht="22.5" customHeight="1" x14ac:dyDescent="0.25">
      <c r="A222" s="115"/>
      <c r="B222" s="133"/>
      <c r="C222" s="2" t="s">
        <v>156</v>
      </c>
      <c r="D222" s="67">
        <v>10079.9</v>
      </c>
      <c r="E222" s="67">
        <v>10538.6</v>
      </c>
      <c r="F222" s="67">
        <v>1493.5274999999999</v>
      </c>
      <c r="G222" s="7">
        <f>F222/D222</f>
        <v>0.14816888064365719</v>
      </c>
      <c r="H222" s="246"/>
      <c r="I222" s="255"/>
      <c r="J222" s="151"/>
      <c r="K222" s="104"/>
      <c r="L222" s="151"/>
      <c r="M222" s="104"/>
    </row>
    <row r="223" spans="1:14" ht="22.5" customHeight="1" x14ac:dyDescent="0.25">
      <c r="A223" s="115"/>
      <c r="B223" s="133"/>
      <c r="C223" s="2" t="s">
        <v>158</v>
      </c>
      <c r="D223" s="67">
        <v>0</v>
      </c>
      <c r="E223" s="29">
        <v>0</v>
      </c>
      <c r="F223" s="29">
        <v>0</v>
      </c>
      <c r="G223" s="3">
        <v>0</v>
      </c>
      <c r="H223" s="246"/>
      <c r="I223" s="255"/>
      <c r="J223" s="151"/>
      <c r="K223" s="104"/>
      <c r="L223" s="151"/>
      <c r="M223" s="104"/>
    </row>
    <row r="224" spans="1:14" ht="30.75" customHeight="1" x14ac:dyDescent="0.25">
      <c r="A224" s="99"/>
      <c r="B224" s="134"/>
      <c r="C224" s="2" t="s">
        <v>160</v>
      </c>
      <c r="D224" s="67">
        <v>0</v>
      </c>
      <c r="E224" s="29">
        <v>0</v>
      </c>
      <c r="F224" s="29">
        <v>0</v>
      </c>
      <c r="G224" s="3">
        <v>0</v>
      </c>
      <c r="H224" s="246"/>
      <c r="I224" s="255"/>
      <c r="J224" s="151"/>
      <c r="K224" s="104"/>
      <c r="L224" s="151"/>
      <c r="M224" s="104"/>
    </row>
    <row r="225" spans="1:14" ht="22.5" customHeight="1" x14ac:dyDescent="0.25">
      <c r="A225" s="98" t="s">
        <v>75</v>
      </c>
      <c r="B225" s="132" t="s">
        <v>76</v>
      </c>
      <c r="C225" s="26" t="s">
        <v>153</v>
      </c>
      <c r="D225" s="68">
        <f>SUM(D226:D229)</f>
        <v>19722.127659999998</v>
      </c>
      <c r="E225" s="31">
        <f>SUM(E226:E229)</f>
        <v>0</v>
      </c>
      <c r="F225" s="31">
        <f>SUM(F226:F229)</f>
        <v>0</v>
      </c>
      <c r="G225" s="53">
        <f>F225/D225</f>
        <v>0</v>
      </c>
      <c r="H225" s="246" t="s">
        <v>220</v>
      </c>
      <c r="I225" s="251" t="s">
        <v>336</v>
      </c>
      <c r="J225" s="135" t="s">
        <v>286</v>
      </c>
      <c r="K225" s="104" t="s">
        <v>214</v>
      </c>
      <c r="L225" s="151" t="s">
        <v>337</v>
      </c>
      <c r="M225" s="104">
        <v>809</v>
      </c>
      <c r="N225" s="86" t="s">
        <v>239</v>
      </c>
    </row>
    <row r="226" spans="1:14" ht="22.5" customHeight="1" x14ac:dyDescent="0.25">
      <c r="A226" s="115"/>
      <c r="B226" s="133"/>
      <c r="C226" s="2" t="s">
        <v>154</v>
      </c>
      <c r="D226" s="67">
        <v>1183.3276599999999</v>
      </c>
      <c r="E226" s="30">
        <v>0</v>
      </c>
      <c r="F226" s="30">
        <v>0</v>
      </c>
      <c r="G226" s="7">
        <f>F226/D226</f>
        <v>0</v>
      </c>
      <c r="H226" s="246"/>
      <c r="I226" s="251"/>
      <c r="J226" s="135"/>
      <c r="K226" s="104"/>
      <c r="L226" s="151"/>
      <c r="M226" s="104"/>
    </row>
    <row r="227" spans="1:14" ht="27" customHeight="1" x14ac:dyDescent="0.25">
      <c r="A227" s="115"/>
      <c r="B227" s="133"/>
      <c r="C227" s="2" t="s">
        <v>156</v>
      </c>
      <c r="D227" s="67">
        <v>18538.8</v>
      </c>
      <c r="E227" s="30">
        <v>0</v>
      </c>
      <c r="F227" s="30">
        <v>0</v>
      </c>
      <c r="G227" s="7">
        <f>F227/D227</f>
        <v>0</v>
      </c>
      <c r="H227" s="246"/>
      <c r="I227" s="251"/>
      <c r="J227" s="135"/>
      <c r="K227" s="104"/>
      <c r="L227" s="151"/>
      <c r="M227" s="104"/>
    </row>
    <row r="228" spans="1:14" ht="22.5" customHeight="1" x14ac:dyDescent="0.25">
      <c r="A228" s="115"/>
      <c r="B228" s="133"/>
      <c r="C228" s="2" t="s">
        <v>158</v>
      </c>
      <c r="D228" s="29">
        <v>0</v>
      </c>
      <c r="E228" s="29">
        <v>0</v>
      </c>
      <c r="F228" s="29">
        <v>0</v>
      </c>
      <c r="G228" s="3">
        <v>0</v>
      </c>
      <c r="H228" s="246"/>
      <c r="I228" s="251"/>
      <c r="J228" s="135"/>
      <c r="K228" s="104"/>
      <c r="L228" s="151"/>
      <c r="M228" s="104"/>
    </row>
    <row r="229" spans="1:14" ht="22.5" customHeight="1" x14ac:dyDescent="0.25">
      <c r="A229" s="99"/>
      <c r="B229" s="134"/>
      <c r="C229" s="2" t="s">
        <v>160</v>
      </c>
      <c r="D229" s="29">
        <v>0</v>
      </c>
      <c r="E229" s="29">
        <v>0</v>
      </c>
      <c r="F229" s="29">
        <v>0</v>
      </c>
      <c r="G229" s="3">
        <v>0</v>
      </c>
      <c r="H229" s="246"/>
      <c r="I229" s="251"/>
      <c r="J229" s="135"/>
      <c r="K229" s="104"/>
      <c r="L229" s="151"/>
      <c r="M229" s="104"/>
    </row>
    <row r="230" spans="1:14" ht="27.75" customHeight="1" x14ac:dyDescent="0.25">
      <c r="A230" s="116" t="s">
        <v>77</v>
      </c>
      <c r="B230" s="232" t="s">
        <v>78</v>
      </c>
      <c r="C230" s="24" t="s">
        <v>153</v>
      </c>
      <c r="D230" s="36">
        <f>SUM(D231:D234)</f>
        <v>77990.050049999991</v>
      </c>
      <c r="E230" s="36">
        <f>SUM(E231:E234)</f>
        <v>69128.0478</v>
      </c>
      <c r="F230" s="36">
        <f>SUM(F231:F234)</f>
        <v>8808.5178500000002</v>
      </c>
      <c r="G230" s="59">
        <f>F230/D230</f>
        <v>0.11294412356900393</v>
      </c>
      <c r="H230" s="256" t="s">
        <v>268</v>
      </c>
      <c r="I230" s="42" t="s">
        <v>218</v>
      </c>
      <c r="J230" s="18">
        <f>SUM(J231:J233)</f>
        <v>4</v>
      </c>
      <c r="K230" s="253" t="s">
        <v>216</v>
      </c>
      <c r="L230" s="254"/>
      <c r="M230" s="253"/>
    </row>
    <row r="231" spans="1:14" ht="27.75" customHeight="1" x14ac:dyDescent="0.25">
      <c r="A231" s="117"/>
      <c r="B231" s="233"/>
      <c r="C231" s="19" t="s">
        <v>154</v>
      </c>
      <c r="D231" s="36">
        <f t="shared" ref="D231:F234" si="19">D236+D241+D246+D251</f>
        <v>33565.450049999999</v>
      </c>
      <c r="E231" s="36">
        <f t="shared" si="19"/>
        <v>33565.447800000002</v>
      </c>
      <c r="F231" s="36">
        <f t="shared" si="19"/>
        <v>4586.8900000000003</v>
      </c>
      <c r="G231" s="59">
        <f>F231/D231</f>
        <v>0.13665510199229403</v>
      </c>
      <c r="H231" s="256"/>
      <c r="I231" s="42" t="s">
        <v>155</v>
      </c>
      <c r="J231" s="18">
        <f>COUNTIF($J$235:$J$254,"да")</f>
        <v>0</v>
      </c>
      <c r="K231" s="253"/>
      <c r="L231" s="254"/>
      <c r="M231" s="253"/>
    </row>
    <row r="232" spans="1:14" ht="27.75" customHeight="1" x14ac:dyDescent="0.25">
      <c r="A232" s="117"/>
      <c r="B232" s="233"/>
      <c r="C232" s="19" t="s">
        <v>156</v>
      </c>
      <c r="D232" s="36">
        <f t="shared" si="19"/>
        <v>44424.6</v>
      </c>
      <c r="E232" s="36">
        <f t="shared" si="19"/>
        <v>35562.600000000006</v>
      </c>
      <c r="F232" s="36">
        <f t="shared" si="19"/>
        <v>4221.6278499999999</v>
      </c>
      <c r="G232" s="59">
        <f>F232/D232</f>
        <v>9.5029057098994701E-2</v>
      </c>
      <c r="H232" s="256"/>
      <c r="I232" s="42" t="s">
        <v>157</v>
      </c>
      <c r="J232" s="66">
        <f>COUNTIF($J$235:$J$254,"частично")</f>
        <v>2</v>
      </c>
      <c r="K232" s="253"/>
      <c r="L232" s="254"/>
      <c r="M232" s="253"/>
    </row>
    <row r="233" spans="1:14" ht="27.75" customHeight="1" x14ac:dyDescent="0.25">
      <c r="A233" s="117"/>
      <c r="B233" s="233"/>
      <c r="C233" s="19" t="s">
        <v>158</v>
      </c>
      <c r="D233" s="36">
        <f t="shared" si="19"/>
        <v>0</v>
      </c>
      <c r="E233" s="36">
        <f t="shared" si="19"/>
        <v>0</v>
      </c>
      <c r="F233" s="36">
        <f t="shared" si="19"/>
        <v>0</v>
      </c>
      <c r="G233" s="79">
        <v>0</v>
      </c>
      <c r="H233" s="256"/>
      <c r="I233" s="42" t="s">
        <v>159</v>
      </c>
      <c r="J233" s="66">
        <f>COUNTIF($J$235:$J$254,"нет")</f>
        <v>2</v>
      </c>
      <c r="K233" s="253"/>
      <c r="L233" s="254"/>
      <c r="M233" s="253"/>
    </row>
    <row r="234" spans="1:14" ht="27.75" customHeight="1" x14ac:dyDescent="0.25">
      <c r="A234" s="118"/>
      <c r="B234" s="234"/>
      <c r="C234" s="19" t="s">
        <v>160</v>
      </c>
      <c r="D234" s="36">
        <f t="shared" si="19"/>
        <v>0</v>
      </c>
      <c r="E234" s="36">
        <f t="shared" si="19"/>
        <v>0</v>
      </c>
      <c r="F234" s="36">
        <f t="shared" si="19"/>
        <v>0</v>
      </c>
      <c r="G234" s="79">
        <v>0</v>
      </c>
      <c r="H234" s="256"/>
      <c r="I234" s="42" t="s">
        <v>161</v>
      </c>
      <c r="J234" s="17">
        <f>(J231+0.5*J232)/J230</f>
        <v>0.25</v>
      </c>
      <c r="K234" s="253"/>
      <c r="L234" s="254"/>
      <c r="M234" s="253"/>
    </row>
    <row r="235" spans="1:14" x14ac:dyDescent="0.25">
      <c r="A235" s="98" t="s">
        <v>79</v>
      </c>
      <c r="B235" s="132" t="s">
        <v>80</v>
      </c>
      <c r="C235" s="26" t="s">
        <v>153</v>
      </c>
      <c r="D235" s="68">
        <f>SUM(D236:D239)</f>
        <v>10396.16135</v>
      </c>
      <c r="E235" s="68">
        <f>SUM(E236:E239)</f>
        <v>10396.16135</v>
      </c>
      <c r="F235" s="68">
        <f>SUM(F236:F239)</f>
        <v>162.60685000000001</v>
      </c>
      <c r="G235" s="70">
        <f>F235/D235</f>
        <v>1.5641047164009242E-2</v>
      </c>
      <c r="H235" s="243" t="s">
        <v>181</v>
      </c>
      <c r="I235" s="243" t="s">
        <v>345</v>
      </c>
      <c r="J235" s="135" t="s">
        <v>286</v>
      </c>
      <c r="K235" s="104" t="s">
        <v>214</v>
      </c>
      <c r="L235" s="151" t="s">
        <v>346</v>
      </c>
      <c r="M235" s="104">
        <v>809</v>
      </c>
      <c r="N235" s="86" t="s">
        <v>241</v>
      </c>
    </row>
    <row r="236" spans="1:14" x14ac:dyDescent="0.25">
      <c r="A236" s="115"/>
      <c r="B236" s="133"/>
      <c r="C236" s="2" t="s">
        <v>154</v>
      </c>
      <c r="D236" s="67">
        <v>9196.1613500000003</v>
      </c>
      <c r="E236" s="67">
        <v>9196.1613500000003</v>
      </c>
      <c r="F236" s="67">
        <v>0</v>
      </c>
      <c r="G236" s="71">
        <f t="shared" ref="G236:G252" si="20">F236/D236</f>
        <v>0</v>
      </c>
      <c r="H236" s="243"/>
      <c r="I236" s="243"/>
      <c r="J236" s="135"/>
      <c r="K236" s="104"/>
      <c r="L236" s="151"/>
      <c r="M236" s="104"/>
    </row>
    <row r="237" spans="1:14" x14ac:dyDescent="0.25">
      <c r="A237" s="115"/>
      <c r="B237" s="133"/>
      <c r="C237" s="2" t="s">
        <v>156</v>
      </c>
      <c r="D237" s="67">
        <v>1200</v>
      </c>
      <c r="E237" s="67">
        <v>1200</v>
      </c>
      <c r="F237" s="67">
        <v>162.60685000000001</v>
      </c>
      <c r="G237" s="71">
        <f t="shared" si="20"/>
        <v>0.13550570833333334</v>
      </c>
      <c r="H237" s="243"/>
      <c r="I237" s="243"/>
      <c r="J237" s="135"/>
      <c r="K237" s="104"/>
      <c r="L237" s="151"/>
      <c r="M237" s="104"/>
    </row>
    <row r="238" spans="1:14" x14ac:dyDescent="0.25">
      <c r="A238" s="115"/>
      <c r="B238" s="133"/>
      <c r="C238" s="2" t="s">
        <v>158</v>
      </c>
      <c r="D238" s="67">
        <v>0</v>
      </c>
      <c r="E238" s="67">
        <v>0</v>
      </c>
      <c r="F238" s="67">
        <v>0</v>
      </c>
      <c r="G238" s="71">
        <v>0</v>
      </c>
      <c r="H238" s="243"/>
      <c r="I238" s="243"/>
      <c r="J238" s="135"/>
      <c r="K238" s="104"/>
      <c r="L238" s="151"/>
      <c r="M238" s="104"/>
    </row>
    <row r="239" spans="1:14" x14ac:dyDescent="0.25">
      <c r="A239" s="99"/>
      <c r="B239" s="134"/>
      <c r="C239" s="2" t="s">
        <v>160</v>
      </c>
      <c r="D239" s="67">
        <v>0</v>
      </c>
      <c r="E239" s="67">
        <v>0</v>
      </c>
      <c r="F239" s="67">
        <v>0</v>
      </c>
      <c r="G239" s="71">
        <v>0</v>
      </c>
      <c r="H239" s="243"/>
      <c r="I239" s="243"/>
      <c r="J239" s="135"/>
      <c r="K239" s="104"/>
      <c r="L239" s="151"/>
      <c r="M239" s="104"/>
    </row>
    <row r="240" spans="1:14" ht="15" customHeight="1" x14ac:dyDescent="0.25">
      <c r="A240" s="98" t="s">
        <v>81</v>
      </c>
      <c r="B240" s="132" t="s">
        <v>82</v>
      </c>
      <c r="C240" s="26" t="s">
        <v>153</v>
      </c>
      <c r="D240" s="68">
        <f>SUM(D241:D244)</f>
        <v>17506.228450000002</v>
      </c>
      <c r="E240" s="68">
        <f>SUM(E241:E244)</f>
        <v>17506.228450000002</v>
      </c>
      <c r="F240" s="68">
        <f>SUM(F241:F244)</f>
        <v>1073.7249999999999</v>
      </c>
      <c r="G240" s="70">
        <f>F240/D240</f>
        <v>6.1333884855135648E-2</v>
      </c>
      <c r="H240" s="243" t="s">
        <v>182</v>
      </c>
      <c r="I240" s="243" t="s">
        <v>347</v>
      </c>
      <c r="J240" s="135" t="s">
        <v>289</v>
      </c>
      <c r="K240" s="104" t="s">
        <v>214</v>
      </c>
      <c r="L240" s="151" t="s">
        <v>346</v>
      </c>
      <c r="M240" s="104">
        <v>809</v>
      </c>
      <c r="N240" s="86" t="s">
        <v>241</v>
      </c>
    </row>
    <row r="241" spans="1:14" x14ac:dyDescent="0.25">
      <c r="A241" s="115"/>
      <c r="B241" s="133"/>
      <c r="C241" s="2" t="s">
        <v>154</v>
      </c>
      <c r="D241" s="67">
        <v>9106.2284500000005</v>
      </c>
      <c r="E241" s="67">
        <v>9106.2284500000005</v>
      </c>
      <c r="F241" s="67">
        <v>0</v>
      </c>
      <c r="G241" s="71">
        <f t="shared" si="20"/>
        <v>0</v>
      </c>
      <c r="H241" s="243"/>
      <c r="I241" s="243"/>
      <c r="J241" s="135"/>
      <c r="K241" s="104"/>
      <c r="L241" s="151"/>
      <c r="M241" s="104"/>
    </row>
    <row r="242" spans="1:14" x14ac:dyDescent="0.25">
      <c r="A242" s="115"/>
      <c r="B242" s="133"/>
      <c r="C242" s="2" t="s">
        <v>156</v>
      </c>
      <c r="D242" s="67">
        <v>8400</v>
      </c>
      <c r="E242" s="67">
        <v>8400</v>
      </c>
      <c r="F242" s="67">
        <v>1073.7249999999999</v>
      </c>
      <c r="G242" s="71">
        <f t="shared" si="20"/>
        <v>0.12782440476190476</v>
      </c>
      <c r="H242" s="243"/>
      <c r="I242" s="243"/>
      <c r="J242" s="135"/>
      <c r="K242" s="104"/>
      <c r="L242" s="151"/>
      <c r="M242" s="104"/>
    </row>
    <row r="243" spans="1:14" x14ac:dyDescent="0.25">
      <c r="A243" s="115"/>
      <c r="B243" s="133"/>
      <c r="C243" s="2" t="s">
        <v>158</v>
      </c>
      <c r="D243" s="67">
        <v>0</v>
      </c>
      <c r="E243" s="67">
        <v>0</v>
      </c>
      <c r="F243" s="67">
        <v>0</v>
      </c>
      <c r="G243" s="74">
        <v>0</v>
      </c>
      <c r="H243" s="243"/>
      <c r="I243" s="243"/>
      <c r="J243" s="135"/>
      <c r="K243" s="104"/>
      <c r="L243" s="151"/>
      <c r="M243" s="104"/>
    </row>
    <row r="244" spans="1:14" x14ac:dyDescent="0.25">
      <c r="A244" s="99"/>
      <c r="B244" s="134"/>
      <c r="C244" s="2" t="s">
        <v>160</v>
      </c>
      <c r="D244" s="67">
        <v>0</v>
      </c>
      <c r="E244" s="67">
        <v>0</v>
      </c>
      <c r="F244" s="67">
        <v>0</v>
      </c>
      <c r="G244" s="74">
        <v>0</v>
      </c>
      <c r="H244" s="243"/>
      <c r="I244" s="243"/>
      <c r="J244" s="135"/>
      <c r="K244" s="104"/>
      <c r="L244" s="151"/>
      <c r="M244" s="104"/>
    </row>
    <row r="245" spans="1:14" ht="15" customHeight="1" x14ac:dyDescent="0.25">
      <c r="A245" s="98" t="s">
        <v>83</v>
      </c>
      <c r="B245" s="132" t="s">
        <v>221</v>
      </c>
      <c r="C245" s="26" t="s">
        <v>153</v>
      </c>
      <c r="D245" s="68">
        <f>SUM(D246:D249)</f>
        <v>13095.57906</v>
      </c>
      <c r="E245" s="68">
        <f>SUM(E246:E249)</f>
        <v>13129.727999999999</v>
      </c>
      <c r="F245" s="68">
        <f>SUM(F246:F249)</f>
        <v>1511</v>
      </c>
      <c r="G245" s="70">
        <f>F245/D245</f>
        <v>0.1153824502969325</v>
      </c>
      <c r="H245" s="244" t="s">
        <v>183</v>
      </c>
      <c r="I245" s="244" t="s">
        <v>348</v>
      </c>
      <c r="J245" s="135" t="s">
        <v>289</v>
      </c>
      <c r="K245" s="104" t="s">
        <v>214</v>
      </c>
      <c r="L245" s="151" t="s">
        <v>346</v>
      </c>
      <c r="M245" s="104">
        <v>809</v>
      </c>
      <c r="N245" s="86" t="s">
        <v>241</v>
      </c>
    </row>
    <row r="246" spans="1:14" x14ac:dyDescent="0.25">
      <c r="A246" s="115"/>
      <c r="B246" s="133"/>
      <c r="C246" s="2" t="s">
        <v>154</v>
      </c>
      <c r="D246" s="67">
        <v>5223.4790600000006</v>
      </c>
      <c r="E246" s="67">
        <v>5225.5280000000002</v>
      </c>
      <c r="F246" s="67">
        <v>0</v>
      </c>
      <c r="G246" s="71">
        <f t="shared" si="20"/>
        <v>0</v>
      </c>
      <c r="H246" s="244"/>
      <c r="I246" s="244"/>
      <c r="J246" s="135"/>
      <c r="K246" s="104"/>
      <c r="L246" s="151"/>
      <c r="M246" s="104"/>
    </row>
    <row r="247" spans="1:14" x14ac:dyDescent="0.25">
      <c r="A247" s="115"/>
      <c r="B247" s="133"/>
      <c r="C247" s="2" t="s">
        <v>156</v>
      </c>
      <c r="D247" s="67">
        <v>7872.1</v>
      </c>
      <c r="E247" s="67">
        <v>7904.2</v>
      </c>
      <c r="F247" s="67">
        <v>1511</v>
      </c>
      <c r="G247" s="71">
        <f t="shared" si="20"/>
        <v>0.19194369990218618</v>
      </c>
      <c r="H247" s="244"/>
      <c r="I247" s="244"/>
      <c r="J247" s="135"/>
      <c r="K247" s="104"/>
      <c r="L247" s="151"/>
      <c r="M247" s="104"/>
    </row>
    <row r="248" spans="1:14" x14ac:dyDescent="0.25">
      <c r="A248" s="115"/>
      <c r="B248" s="133"/>
      <c r="C248" s="2" t="s">
        <v>158</v>
      </c>
      <c r="D248" s="67">
        <v>0</v>
      </c>
      <c r="E248" s="67">
        <v>0</v>
      </c>
      <c r="F248" s="67">
        <v>0</v>
      </c>
      <c r="G248" s="71">
        <v>0</v>
      </c>
      <c r="H248" s="244"/>
      <c r="I248" s="244"/>
      <c r="J248" s="135"/>
      <c r="K248" s="104"/>
      <c r="L248" s="151"/>
      <c r="M248" s="104"/>
    </row>
    <row r="249" spans="1:14" ht="22.5" customHeight="1" x14ac:dyDescent="0.25">
      <c r="A249" s="99"/>
      <c r="B249" s="134"/>
      <c r="C249" s="2" t="s">
        <v>160</v>
      </c>
      <c r="D249" s="67">
        <v>0</v>
      </c>
      <c r="E249" s="67">
        <v>0</v>
      </c>
      <c r="F249" s="67">
        <v>0</v>
      </c>
      <c r="G249" s="71">
        <v>0</v>
      </c>
      <c r="H249" s="244"/>
      <c r="I249" s="244"/>
      <c r="J249" s="135"/>
      <c r="K249" s="104"/>
      <c r="L249" s="151"/>
      <c r="M249" s="104"/>
    </row>
    <row r="250" spans="1:14" ht="15" customHeight="1" x14ac:dyDescent="0.25">
      <c r="A250" s="98" t="s">
        <v>84</v>
      </c>
      <c r="B250" s="106" t="s">
        <v>85</v>
      </c>
      <c r="C250" s="26" t="s">
        <v>153</v>
      </c>
      <c r="D250" s="68">
        <f>SUM(D251:D254)</f>
        <v>36992.081189999997</v>
      </c>
      <c r="E250" s="68">
        <f>SUM(E251:E254)</f>
        <v>28095.93</v>
      </c>
      <c r="F250" s="68">
        <f>SUM(F251:F254)</f>
        <v>6061.1860000000006</v>
      </c>
      <c r="G250" s="70">
        <f>F250/D250</f>
        <v>0.16385090551862516</v>
      </c>
      <c r="H250" s="243" t="s">
        <v>269</v>
      </c>
      <c r="I250" s="243" t="s">
        <v>358</v>
      </c>
      <c r="J250" s="151" t="s">
        <v>286</v>
      </c>
      <c r="K250" s="104" t="s">
        <v>184</v>
      </c>
      <c r="L250" s="151" t="s">
        <v>322</v>
      </c>
      <c r="M250" s="104">
        <v>809</v>
      </c>
      <c r="N250" s="86" t="s">
        <v>240</v>
      </c>
    </row>
    <row r="251" spans="1:14" x14ac:dyDescent="0.25">
      <c r="A251" s="115"/>
      <c r="B251" s="107"/>
      <c r="C251" s="2" t="s">
        <v>154</v>
      </c>
      <c r="D251" s="67">
        <v>10039.581189999999</v>
      </c>
      <c r="E251" s="67">
        <v>10037.530000000001</v>
      </c>
      <c r="F251" s="67">
        <v>4586.8900000000003</v>
      </c>
      <c r="G251" s="71">
        <f t="shared" si="20"/>
        <v>0.45688061216824533</v>
      </c>
      <c r="H251" s="243"/>
      <c r="I251" s="243"/>
      <c r="J251" s="151"/>
      <c r="K251" s="104"/>
      <c r="L251" s="151"/>
      <c r="M251" s="104"/>
    </row>
    <row r="252" spans="1:14" x14ac:dyDescent="0.25">
      <c r="A252" s="115"/>
      <c r="B252" s="107"/>
      <c r="C252" s="2" t="s">
        <v>156</v>
      </c>
      <c r="D252" s="67">
        <v>26952.5</v>
      </c>
      <c r="E252" s="67">
        <v>18058.400000000001</v>
      </c>
      <c r="F252" s="67">
        <v>1474.296</v>
      </c>
      <c r="G252" s="71">
        <f t="shared" si="20"/>
        <v>5.4699786661719693E-2</v>
      </c>
      <c r="H252" s="243"/>
      <c r="I252" s="243"/>
      <c r="J252" s="151"/>
      <c r="K252" s="104"/>
      <c r="L252" s="151"/>
      <c r="M252" s="104"/>
    </row>
    <row r="253" spans="1:14" x14ac:dyDescent="0.25">
      <c r="A253" s="115"/>
      <c r="B253" s="107"/>
      <c r="C253" s="2" t="s">
        <v>158</v>
      </c>
      <c r="D253" s="67">
        <v>0</v>
      </c>
      <c r="E253" s="67">
        <v>0</v>
      </c>
      <c r="F253" s="67">
        <v>0</v>
      </c>
      <c r="G253" s="71">
        <v>0</v>
      </c>
      <c r="H253" s="243"/>
      <c r="I253" s="243"/>
      <c r="J253" s="151"/>
      <c r="K253" s="104"/>
      <c r="L253" s="151"/>
      <c r="M253" s="104"/>
    </row>
    <row r="254" spans="1:14" x14ac:dyDescent="0.25">
      <c r="A254" s="99"/>
      <c r="B254" s="108"/>
      <c r="C254" s="2" t="s">
        <v>160</v>
      </c>
      <c r="D254" s="67">
        <v>0</v>
      </c>
      <c r="E254" s="67">
        <v>0</v>
      </c>
      <c r="F254" s="67">
        <v>0</v>
      </c>
      <c r="G254" s="71">
        <v>0</v>
      </c>
      <c r="H254" s="243"/>
      <c r="I254" s="243"/>
      <c r="J254" s="151"/>
      <c r="K254" s="104"/>
      <c r="L254" s="151"/>
      <c r="M254" s="104"/>
    </row>
    <row r="255" spans="1:14" ht="15" customHeight="1" x14ac:dyDescent="0.25">
      <c r="A255" s="116" t="s">
        <v>86</v>
      </c>
      <c r="B255" s="232" t="s">
        <v>87</v>
      </c>
      <c r="C255" s="91" t="s">
        <v>153</v>
      </c>
      <c r="D255" s="36">
        <f>SUM(D256:D259)</f>
        <v>6665.3191499999994</v>
      </c>
      <c r="E255" s="36">
        <f>SUM(E256:E259)</f>
        <v>5642.9783299999999</v>
      </c>
      <c r="F255" s="36">
        <f>SUM(F256:F259)</f>
        <v>995.04524000000004</v>
      </c>
      <c r="G255" s="59">
        <f>F255/D255</f>
        <v>0.14928696100020958</v>
      </c>
      <c r="H255" s="257" t="s">
        <v>201</v>
      </c>
      <c r="I255" s="42" t="s">
        <v>218</v>
      </c>
      <c r="J255" s="92">
        <f>SUM(J256:J258)</f>
        <v>1</v>
      </c>
      <c r="K255" s="253" t="s">
        <v>214</v>
      </c>
      <c r="L255" s="254"/>
      <c r="M255" s="212"/>
    </row>
    <row r="256" spans="1:14" x14ac:dyDescent="0.25">
      <c r="A256" s="117"/>
      <c r="B256" s="233"/>
      <c r="C256" s="91" t="s">
        <v>154</v>
      </c>
      <c r="D256" s="36">
        <f>D261</f>
        <v>399.91915</v>
      </c>
      <c r="E256" s="36">
        <f>E261</f>
        <v>338.57832999999999</v>
      </c>
      <c r="F256" s="36">
        <f>F261</f>
        <v>0</v>
      </c>
      <c r="G256" s="59">
        <f>F256/D256</f>
        <v>0</v>
      </c>
      <c r="H256" s="257"/>
      <c r="I256" s="42" t="s">
        <v>155</v>
      </c>
      <c r="J256" s="92">
        <f>COUNTIF($J$260,"да")</f>
        <v>0</v>
      </c>
      <c r="K256" s="253"/>
      <c r="L256" s="254"/>
      <c r="M256" s="212"/>
    </row>
    <row r="257" spans="1:15" x14ac:dyDescent="0.25">
      <c r="A257" s="117"/>
      <c r="B257" s="233"/>
      <c r="C257" s="91" t="s">
        <v>156</v>
      </c>
      <c r="D257" s="36">
        <f>D262</f>
        <v>6265.4</v>
      </c>
      <c r="E257" s="36">
        <f t="shared" ref="E257:F259" si="21">E262</f>
        <v>5304.4</v>
      </c>
      <c r="F257" s="36">
        <f t="shared" si="21"/>
        <v>995.04524000000004</v>
      </c>
      <c r="G257" s="59">
        <f>F257/D257</f>
        <v>0.15881591598301786</v>
      </c>
      <c r="H257" s="257"/>
      <c r="I257" s="42" t="s">
        <v>157</v>
      </c>
      <c r="J257" s="92">
        <f>COUNTIF($J$260,"частично")</f>
        <v>0</v>
      </c>
      <c r="K257" s="253"/>
      <c r="L257" s="254"/>
      <c r="M257" s="212"/>
    </row>
    <row r="258" spans="1:15" x14ac:dyDescent="0.25">
      <c r="A258" s="117"/>
      <c r="B258" s="233"/>
      <c r="C258" s="91" t="s">
        <v>158</v>
      </c>
      <c r="D258" s="36">
        <f>D263</f>
        <v>0</v>
      </c>
      <c r="E258" s="36">
        <f t="shared" si="21"/>
        <v>0</v>
      </c>
      <c r="F258" s="36">
        <f t="shared" si="21"/>
        <v>0</v>
      </c>
      <c r="G258" s="59">
        <f>G263</f>
        <v>0</v>
      </c>
      <c r="H258" s="257"/>
      <c r="I258" s="42" t="s">
        <v>159</v>
      </c>
      <c r="J258" s="92">
        <f>COUNTIF($J$260,"нет")</f>
        <v>1</v>
      </c>
      <c r="K258" s="253"/>
      <c r="L258" s="254"/>
      <c r="M258" s="212"/>
    </row>
    <row r="259" spans="1:15" x14ac:dyDescent="0.25">
      <c r="A259" s="118"/>
      <c r="B259" s="234"/>
      <c r="C259" s="91" t="s">
        <v>160</v>
      </c>
      <c r="D259" s="36">
        <f>D264</f>
        <v>0</v>
      </c>
      <c r="E259" s="36">
        <f t="shared" si="21"/>
        <v>0</v>
      </c>
      <c r="F259" s="36">
        <f t="shared" si="21"/>
        <v>0</v>
      </c>
      <c r="G259" s="59">
        <f>G264</f>
        <v>0</v>
      </c>
      <c r="H259" s="257"/>
      <c r="I259" s="42" t="s">
        <v>161</v>
      </c>
      <c r="J259" s="17">
        <f>(L255+0.5*J257)/J255</f>
        <v>0</v>
      </c>
      <c r="K259" s="253"/>
      <c r="L259" s="254"/>
      <c r="M259" s="212"/>
    </row>
    <row r="260" spans="1:15" ht="16.5" customHeight="1" x14ac:dyDescent="0.25">
      <c r="A260" s="98" t="s">
        <v>88</v>
      </c>
      <c r="B260" s="132" t="s">
        <v>89</v>
      </c>
      <c r="C260" s="26" t="s">
        <v>153</v>
      </c>
      <c r="D260" s="31">
        <f>SUM(D261:D264)</f>
        <v>6665.3191499999994</v>
      </c>
      <c r="E260" s="31">
        <f>SUM(E261:E264)</f>
        <v>5642.9783299999999</v>
      </c>
      <c r="F260" s="31">
        <f>SUM(F261:F264)</f>
        <v>995.04524000000004</v>
      </c>
      <c r="G260" s="53">
        <f>F260/D260</f>
        <v>0.14928696100020958</v>
      </c>
      <c r="H260" s="243" t="s">
        <v>270</v>
      </c>
      <c r="I260" s="243" t="s">
        <v>349</v>
      </c>
      <c r="J260" s="178" t="s">
        <v>286</v>
      </c>
      <c r="K260" s="104" t="s">
        <v>214</v>
      </c>
      <c r="L260" s="151" t="s">
        <v>346</v>
      </c>
      <c r="M260" s="104">
        <v>809</v>
      </c>
      <c r="N260" s="86" t="s">
        <v>242</v>
      </c>
    </row>
    <row r="261" spans="1:15" ht="16.5" customHeight="1" x14ac:dyDescent="0.25">
      <c r="A261" s="115"/>
      <c r="B261" s="133"/>
      <c r="C261" s="2" t="s">
        <v>154</v>
      </c>
      <c r="D261" s="67">
        <v>399.91915</v>
      </c>
      <c r="E261" s="67">
        <v>338.57832999999999</v>
      </c>
      <c r="F261" s="67">
        <v>0</v>
      </c>
      <c r="G261" s="7">
        <f>F261/D261</f>
        <v>0</v>
      </c>
      <c r="H261" s="243"/>
      <c r="I261" s="243"/>
      <c r="J261" s="179"/>
      <c r="K261" s="104"/>
      <c r="L261" s="151"/>
      <c r="M261" s="104"/>
    </row>
    <row r="262" spans="1:15" ht="16.5" customHeight="1" x14ac:dyDescent="0.25">
      <c r="A262" s="115"/>
      <c r="B262" s="133"/>
      <c r="C262" s="2" t="s">
        <v>156</v>
      </c>
      <c r="D262" s="67">
        <v>6265.4</v>
      </c>
      <c r="E262" s="67">
        <v>5304.4</v>
      </c>
      <c r="F262" s="67">
        <v>995.04524000000004</v>
      </c>
      <c r="G262" s="7">
        <f>F262/D262</f>
        <v>0.15881591598301786</v>
      </c>
      <c r="H262" s="243"/>
      <c r="I262" s="243"/>
      <c r="J262" s="179"/>
      <c r="K262" s="104"/>
      <c r="L262" s="151"/>
      <c r="M262" s="104"/>
    </row>
    <row r="263" spans="1:15" ht="16.5" customHeight="1" x14ac:dyDescent="0.25">
      <c r="A263" s="115"/>
      <c r="B263" s="133"/>
      <c r="C263" s="2" t="s">
        <v>158</v>
      </c>
      <c r="D263" s="29">
        <v>0</v>
      </c>
      <c r="E263" s="29">
        <v>0</v>
      </c>
      <c r="F263" s="29">
        <v>0</v>
      </c>
      <c r="G263" s="7">
        <v>0</v>
      </c>
      <c r="H263" s="243"/>
      <c r="I263" s="243"/>
      <c r="J263" s="179"/>
      <c r="K263" s="104"/>
      <c r="L263" s="151"/>
      <c r="M263" s="104"/>
    </row>
    <row r="264" spans="1:15" ht="16.5" customHeight="1" x14ac:dyDescent="0.25">
      <c r="A264" s="99"/>
      <c r="B264" s="134"/>
      <c r="C264" s="2" t="s">
        <v>160</v>
      </c>
      <c r="D264" s="29">
        <v>0</v>
      </c>
      <c r="E264" s="29">
        <v>0</v>
      </c>
      <c r="F264" s="29">
        <v>0</v>
      </c>
      <c r="G264" s="7">
        <v>0</v>
      </c>
      <c r="H264" s="243"/>
      <c r="I264" s="243"/>
      <c r="J264" s="180"/>
      <c r="K264" s="104"/>
      <c r="L264" s="151"/>
      <c r="M264" s="104"/>
    </row>
    <row r="265" spans="1:15" x14ac:dyDescent="0.25">
      <c r="A265" s="100" t="s">
        <v>90</v>
      </c>
      <c r="B265" s="184" t="s">
        <v>91</v>
      </c>
      <c r="C265" s="25" t="s">
        <v>153</v>
      </c>
      <c r="D265" s="32">
        <f>SUM(D266:D269)</f>
        <v>60569.21617</v>
      </c>
      <c r="E265" s="32">
        <f>SUM(E266:E269)</f>
        <v>31474.78</v>
      </c>
      <c r="F265" s="32">
        <f>SUM(F266:F269)</f>
        <v>13606.974</v>
      </c>
      <c r="G265" s="54">
        <f>F265/D265</f>
        <v>0.22465164419181555</v>
      </c>
      <c r="H265" s="158"/>
      <c r="I265" s="39" t="s">
        <v>217</v>
      </c>
      <c r="J265" s="8">
        <f>J266+J267+J268</f>
        <v>6</v>
      </c>
      <c r="K265" s="161" t="s">
        <v>271</v>
      </c>
      <c r="L265" s="159"/>
      <c r="M265" s="258"/>
    </row>
    <row r="266" spans="1:15" x14ac:dyDescent="0.25">
      <c r="A266" s="101"/>
      <c r="B266" s="185"/>
      <c r="C266" s="10" t="s">
        <v>154</v>
      </c>
      <c r="D266" s="32">
        <f t="shared" ref="D266:F269" si="22">D271+D291+D306</f>
        <v>38033.71617</v>
      </c>
      <c r="E266" s="32">
        <f t="shared" si="22"/>
        <v>31474.78</v>
      </c>
      <c r="F266" s="32">
        <f t="shared" si="22"/>
        <v>13606.974</v>
      </c>
      <c r="G266" s="54">
        <f>F266/D266</f>
        <v>0.35776083355043875</v>
      </c>
      <c r="H266" s="158"/>
      <c r="I266" s="39" t="s">
        <v>155</v>
      </c>
      <c r="J266" s="8">
        <f>COUNTIF($J$275:$J$314,"да")</f>
        <v>0</v>
      </c>
      <c r="K266" s="161"/>
      <c r="L266" s="159"/>
      <c r="M266" s="259"/>
    </row>
    <row r="267" spans="1:15" x14ac:dyDescent="0.25">
      <c r="A267" s="101"/>
      <c r="B267" s="185"/>
      <c r="C267" s="10" t="s">
        <v>156</v>
      </c>
      <c r="D267" s="32">
        <f t="shared" si="22"/>
        <v>22535.5</v>
      </c>
      <c r="E267" s="32">
        <f t="shared" si="22"/>
        <v>0</v>
      </c>
      <c r="F267" s="32">
        <f t="shared" si="22"/>
        <v>0</v>
      </c>
      <c r="G267" s="54">
        <f>F267/D267</f>
        <v>0</v>
      </c>
      <c r="H267" s="158"/>
      <c r="I267" s="39" t="s">
        <v>157</v>
      </c>
      <c r="J267" s="85">
        <f>COUNTIF($J$275:$J$314,"частично")</f>
        <v>3</v>
      </c>
      <c r="K267" s="161"/>
      <c r="L267" s="159"/>
      <c r="M267" s="259"/>
      <c r="O267" s="80"/>
    </row>
    <row r="268" spans="1:15" x14ac:dyDescent="0.25">
      <c r="A268" s="101"/>
      <c r="B268" s="185"/>
      <c r="C268" s="10" t="s">
        <v>158</v>
      </c>
      <c r="D268" s="32">
        <f t="shared" si="22"/>
        <v>0</v>
      </c>
      <c r="E268" s="32">
        <f t="shared" si="22"/>
        <v>0</v>
      </c>
      <c r="F268" s="32">
        <f t="shared" si="22"/>
        <v>0</v>
      </c>
      <c r="G268" s="54">
        <v>0</v>
      </c>
      <c r="H268" s="158"/>
      <c r="I268" s="39" t="s">
        <v>159</v>
      </c>
      <c r="J268" s="85">
        <f>COUNTIF($J$275:$J$314,"нет")</f>
        <v>3</v>
      </c>
      <c r="K268" s="161"/>
      <c r="L268" s="159"/>
      <c r="M268" s="259"/>
    </row>
    <row r="269" spans="1:15" x14ac:dyDescent="0.25">
      <c r="A269" s="102"/>
      <c r="B269" s="186"/>
      <c r="C269" s="10" t="s">
        <v>160</v>
      </c>
      <c r="D269" s="32">
        <f t="shared" si="22"/>
        <v>0</v>
      </c>
      <c r="E269" s="32">
        <f t="shared" si="22"/>
        <v>0</v>
      </c>
      <c r="F269" s="32">
        <f t="shared" si="22"/>
        <v>0</v>
      </c>
      <c r="G269" s="54">
        <v>0</v>
      </c>
      <c r="H269" s="158"/>
      <c r="I269" s="39" t="s">
        <v>161</v>
      </c>
      <c r="J269" s="9">
        <f>(J266+0.5*J267)/J265</f>
        <v>0.25</v>
      </c>
      <c r="K269" s="161"/>
      <c r="L269" s="159"/>
      <c r="M269" s="260"/>
    </row>
    <row r="270" spans="1:15" ht="15" customHeight="1" x14ac:dyDescent="0.25">
      <c r="A270" s="119" t="s">
        <v>92</v>
      </c>
      <c r="B270" s="181" t="s">
        <v>93</v>
      </c>
      <c r="C270" s="22" t="s">
        <v>153</v>
      </c>
      <c r="D270" s="34">
        <f>SUM(D271:D274)</f>
        <v>31474.78</v>
      </c>
      <c r="E270" s="34">
        <f>SUM(E271:E274)</f>
        <v>31474.78</v>
      </c>
      <c r="F270" s="34">
        <f>SUM(F271:F274)</f>
        <v>13606.974</v>
      </c>
      <c r="G270" s="56">
        <f>F270/D270</f>
        <v>0.43231355389934417</v>
      </c>
      <c r="H270" s="189" t="s">
        <v>202</v>
      </c>
      <c r="I270" s="40" t="s">
        <v>218</v>
      </c>
      <c r="J270" s="12">
        <f>SUM(J271:J273)</f>
        <v>3</v>
      </c>
      <c r="K270" s="198" t="s">
        <v>226</v>
      </c>
      <c r="L270" s="197"/>
      <c r="M270" s="202"/>
    </row>
    <row r="271" spans="1:15" x14ac:dyDescent="0.25">
      <c r="A271" s="120"/>
      <c r="B271" s="182"/>
      <c r="C271" s="16" t="s">
        <v>154</v>
      </c>
      <c r="D271" s="34">
        <f t="shared" ref="D271:F274" si="23">D276+D281+D286</f>
        <v>31474.78</v>
      </c>
      <c r="E271" s="34">
        <f t="shared" si="23"/>
        <v>31474.78</v>
      </c>
      <c r="F271" s="34">
        <f t="shared" si="23"/>
        <v>13606.974</v>
      </c>
      <c r="G271" s="56">
        <f>F271/D271</f>
        <v>0.43231355389934417</v>
      </c>
      <c r="H271" s="190"/>
      <c r="I271" s="40" t="s">
        <v>155</v>
      </c>
      <c r="J271" s="12">
        <f>COUNTIF($J$275:$J$289,"да")</f>
        <v>0</v>
      </c>
      <c r="K271" s="198"/>
      <c r="L271" s="197"/>
      <c r="M271" s="203"/>
    </row>
    <row r="272" spans="1:15" x14ac:dyDescent="0.25">
      <c r="A272" s="120"/>
      <c r="B272" s="182"/>
      <c r="C272" s="16" t="s">
        <v>156</v>
      </c>
      <c r="D272" s="34">
        <f t="shared" si="23"/>
        <v>0</v>
      </c>
      <c r="E272" s="34">
        <f t="shared" si="23"/>
        <v>0</v>
      </c>
      <c r="F272" s="34">
        <f t="shared" si="23"/>
        <v>0</v>
      </c>
      <c r="G272" s="56">
        <v>0</v>
      </c>
      <c r="H272" s="190"/>
      <c r="I272" s="40" t="s">
        <v>157</v>
      </c>
      <c r="J272" s="64">
        <f>COUNTIF($J$275:$J$289,"частично")</f>
        <v>3</v>
      </c>
      <c r="K272" s="198"/>
      <c r="L272" s="197"/>
      <c r="M272" s="203"/>
    </row>
    <row r="273" spans="1:14" x14ac:dyDescent="0.25">
      <c r="A273" s="120"/>
      <c r="B273" s="182"/>
      <c r="C273" s="16" t="s">
        <v>158</v>
      </c>
      <c r="D273" s="34">
        <f t="shared" si="23"/>
        <v>0</v>
      </c>
      <c r="E273" s="34">
        <f t="shared" si="23"/>
        <v>0</v>
      </c>
      <c r="F273" s="34">
        <f t="shared" si="23"/>
        <v>0</v>
      </c>
      <c r="G273" s="56">
        <v>0</v>
      </c>
      <c r="H273" s="190"/>
      <c r="I273" s="40" t="s">
        <v>159</v>
      </c>
      <c r="J273" s="64">
        <f>COUNTIF($J$275:$J$289,"нет")</f>
        <v>0</v>
      </c>
      <c r="K273" s="198"/>
      <c r="L273" s="197"/>
      <c r="M273" s="203"/>
    </row>
    <row r="274" spans="1:14" x14ac:dyDescent="0.25">
      <c r="A274" s="121"/>
      <c r="B274" s="183"/>
      <c r="C274" s="16" t="s">
        <v>160</v>
      </c>
      <c r="D274" s="34">
        <f t="shared" si="23"/>
        <v>0</v>
      </c>
      <c r="E274" s="34">
        <f t="shared" si="23"/>
        <v>0</v>
      </c>
      <c r="F274" s="34">
        <f t="shared" si="23"/>
        <v>0</v>
      </c>
      <c r="G274" s="56">
        <v>0</v>
      </c>
      <c r="H274" s="190"/>
      <c r="I274" s="40" t="s">
        <v>161</v>
      </c>
      <c r="J274" s="13">
        <f>(J271+0.5*J272)/J270</f>
        <v>0.5</v>
      </c>
      <c r="K274" s="198"/>
      <c r="L274" s="197"/>
      <c r="M274" s="204"/>
    </row>
    <row r="275" spans="1:14" ht="33.75" customHeight="1" x14ac:dyDescent="0.25">
      <c r="A275" s="125" t="s">
        <v>94</v>
      </c>
      <c r="B275" s="132" t="s">
        <v>95</v>
      </c>
      <c r="C275" s="26" t="s">
        <v>153</v>
      </c>
      <c r="D275" s="31">
        <f>SUM(D276:D279)</f>
        <v>4959.92</v>
      </c>
      <c r="E275" s="31">
        <f>SUM(E276:E279)</f>
        <v>4959.92</v>
      </c>
      <c r="F275" s="31">
        <f>SUM(F276:F279)</f>
        <v>3259.9</v>
      </c>
      <c r="G275" s="53">
        <f>F275/D275</f>
        <v>0.65724850400812918</v>
      </c>
      <c r="H275" s="172" t="s">
        <v>272</v>
      </c>
      <c r="I275" s="172" t="s">
        <v>351</v>
      </c>
      <c r="J275" s="162" t="s">
        <v>289</v>
      </c>
      <c r="K275" s="104" t="s">
        <v>185</v>
      </c>
      <c r="L275" s="151" t="s">
        <v>352</v>
      </c>
      <c r="M275" s="112">
        <v>834</v>
      </c>
      <c r="N275" s="86">
        <v>3130160420</v>
      </c>
    </row>
    <row r="276" spans="1:14" ht="28.5" customHeight="1" x14ac:dyDescent="0.25">
      <c r="A276" s="126"/>
      <c r="B276" s="133"/>
      <c r="C276" s="2" t="s">
        <v>154</v>
      </c>
      <c r="D276" s="67">
        <v>4959.92</v>
      </c>
      <c r="E276" s="67">
        <v>4959.92</v>
      </c>
      <c r="F276" s="67">
        <v>3259.9</v>
      </c>
      <c r="G276" s="7">
        <f>F276/D276</f>
        <v>0.65724850400812918</v>
      </c>
      <c r="H276" s="173"/>
      <c r="I276" s="173"/>
      <c r="J276" s="163"/>
      <c r="K276" s="104"/>
      <c r="L276" s="151"/>
      <c r="M276" s="157"/>
    </row>
    <row r="277" spans="1:14" ht="25.5" customHeight="1" x14ac:dyDescent="0.25">
      <c r="A277" s="126"/>
      <c r="B277" s="133"/>
      <c r="C277" s="2" t="s">
        <v>156</v>
      </c>
      <c r="D277" s="29">
        <v>0</v>
      </c>
      <c r="E277" s="29">
        <v>0</v>
      </c>
      <c r="F277" s="29">
        <v>0</v>
      </c>
      <c r="G277" s="7">
        <v>0</v>
      </c>
      <c r="H277" s="173"/>
      <c r="I277" s="173"/>
      <c r="J277" s="163"/>
      <c r="K277" s="104"/>
      <c r="L277" s="151"/>
      <c r="M277" s="157"/>
    </row>
    <row r="278" spans="1:14" ht="23.25" customHeight="1" x14ac:dyDescent="0.25">
      <c r="A278" s="126"/>
      <c r="B278" s="133"/>
      <c r="C278" s="2" t="s">
        <v>158</v>
      </c>
      <c r="D278" s="29">
        <v>0</v>
      </c>
      <c r="E278" s="29">
        <v>0</v>
      </c>
      <c r="F278" s="29">
        <v>0</v>
      </c>
      <c r="G278" s="7">
        <v>0</v>
      </c>
      <c r="H278" s="173"/>
      <c r="I278" s="173"/>
      <c r="J278" s="163"/>
      <c r="K278" s="104"/>
      <c r="L278" s="151"/>
      <c r="M278" s="157"/>
    </row>
    <row r="279" spans="1:14" ht="24" customHeight="1" x14ac:dyDescent="0.25">
      <c r="A279" s="127"/>
      <c r="B279" s="134"/>
      <c r="C279" s="2" t="s">
        <v>160</v>
      </c>
      <c r="D279" s="29">
        <v>0</v>
      </c>
      <c r="E279" s="29">
        <v>0</v>
      </c>
      <c r="F279" s="29">
        <v>0</v>
      </c>
      <c r="G279" s="7">
        <v>0</v>
      </c>
      <c r="H279" s="174"/>
      <c r="I279" s="174"/>
      <c r="J279" s="164"/>
      <c r="K279" s="104"/>
      <c r="L279" s="151"/>
      <c r="M279" s="113"/>
    </row>
    <row r="280" spans="1:14" ht="29.25" customHeight="1" x14ac:dyDescent="0.25">
      <c r="A280" s="98" t="s">
        <v>96</v>
      </c>
      <c r="B280" s="132" t="s">
        <v>97</v>
      </c>
      <c r="C280" s="26" t="s">
        <v>153</v>
      </c>
      <c r="D280" s="31">
        <f>SUM(D281:D284)</f>
        <v>16274.78</v>
      </c>
      <c r="E280" s="31">
        <f>SUM(E281:E284)</f>
        <v>16274.78</v>
      </c>
      <c r="F280" s="31">
        <f>SUM(F281:F284)</f>
        <v>5793.4219999999996</v>
      </c>
      <c r="G280" s="53">
        <f>F280/D280</f>
        <v>0.35597544175712353</v>
      </c>
      <c r="H280" s="172" t="s">
        <v>273</v>
      </c>
      <c r="I280" s="172" t="s">
        <v>353</v>
      </c>
      <c r="J280" s="162" t="s">
        <v>289</v>
      </c>
      <c r="K280" s="104" t="s">
        <v>186</v>
      </c>
      <c r="L280" s="151" t="s">
        <v>352</v>
      </c>
      <c r="M280" s="112">
        <v>834</v>
      </c>
      <c r="N280" s="86">
        <v>3130160450</v>
      </c>
    </row>
    <row r="281" spans="1:14" ht="28.5" customHeight="1" x14ac:dyDescent="0.25">
      <c r="A281" s="115"/>
      <c r="B281" s="133"/>
      <c r="C281" s="2" t="s">
        <v>154</v>
      </c>
      <c r="D281" s="67">
        <v>16274.78</v>
      </c>
      <c r="E281" s="67">
        <v>16274.78</v>
      </c>
      <c r="F281" s="67">
        <v>5793.4219999999996</v>
      </c>
      <c r="G281" s="7">
        <f>F281/D281</f>
        <v>0.35597544175712353</v>
      </c>
      <c r="H281" s="173"/>
      <c r="I281" s="173"/>
      <c r="J281" s="163"/>
      <c r="K281" s="104"/>
      <c r="L281" s="151"/>
      <c r="M281" s="157"/>
    </row>
    <row r="282" spans="1:14" ht="30.75" customHeight="1" x14ac:dyDescent="0.25">
      <c r="A282" s="115"/>
      <c r="B282" s="133"/>
      <c r="C282" s="2" t="s">
        <v>156</v>
      </c>
      <c r="D282" s="29">
        <v>0</v>
      </c>
      <c r="E282" s="29">
        <v>0</v>
      </c>
      <c r="F282" s="29">
        <v>0</v>
      </c>
      <c r="G282" s="7">
        <v>0</v>
      </c>
      <c r="H282" s="173"/>
      <c r="I282" s="173"/>
      <c r="J282" s="163"/>
      <c r="K282" s="104"/>
      <c r="L282" s="151"/>
      <c r="M282" s="157"/>
    </row>
    <row r="283" spans="1:14" ht="29.25" customHeight="1" x14ac:dyDescent="0.25">
      <c r="A283" s="115"/>
      <c r="B283" s="133"/>
      <c r="C283" s="2" t="s">
        <v>158</v>
      </c>
      <c r="D283" s="29">
        <v>0</v>
      </c>
      <c r="E283" s="29">
        <v>0</v>
      </c>
      <c r="F283" s="29">
        <v>0</v>
      </c>
      <c r="G283" s="7">
        <v>0</v>
      </c>
      <c r="H283" s="173"/>
      <c r="I283" s="173"/>
      <c r="J283" s="163"/>
      <c r="K283" s="104"/>
      <c r="L283" s="151"/>
      <c r="M283" s="157"/>
    </row>
    <row r="284" spans="1:14" ht="26.25" customHeight="1" x14ac:dyDescent="0.25">
      <c r="A284" s="99"/>
      <c r="B284" s="134"/>
      <c r="C284" s="2" t="s">
        <v>160</v>
      </c>
      <c r="D284" s="29">
        <v>0</v>
      </c>
      <c r="E284" s="29">
        <v>0</v>
      </c>
      <c r="F284" s="29">
        <v>0</v>
      </c>
      <c r="G284" s="7">
        <v>0</v>
      </c>
      <c r="H284" s="174"/>
      <c r="I284" s="174"/>
      <c r="J284" s="164"/>
      <c r="K284" s="104"/>
      <c r="L284" s="151"/>
      <c r="M284" s="113"/>
    </row>
    <row r="285" spans="1:14" ht="21" customHeight="1" x14ac:dyDescent="0.25">
      <c r="A285" s="98" t="s">
        <v>98</v>
      </c>
      <c r="B285" s="132" t="s">
        <v>223</v>
      </c>
      <c r="C285" s="26" t="s">
        <v>153</v>
      </c>
      <c r="D285" s="31">
        <f>SUM(D286:D289)</f>
        <v>10240.08</v>
      </c>
      <c r="E285" s="31">
        <f>SUM(E286:E289)</f>
        <v>10240.08</v>
      </c>
      <c r="F285" s="31">
        <f>SUM(F286:F289)</f>
        <v>4553.652</v>
      </c>
      <c r="G285" s="53">
        <f>F285/D285</f>
        <v>0.44468910399137507</v>
      </c>
      <c r="H285" s="172" t="s">
        <v>274</v>
      </c>
      <c r="I285" s="106" t="s">
        <v>354</v>
      </c>
      <c r="J285" s="162" t="s">
        <v>289</v>
      </c>
      <c r="K285" s="104" t="s">
        <v>222</v>
      </c>
      <c r="L285" s="151" t="s">
        <v>355</v>
      </c>
      <c r="M285" s="112">
        <v>834</v>
      </c>
      <c r="N285" s="86">
        <v>3130162050</v>
      </c>
    </row>
    <row r="286" spans="1:14" ht="21" customHeight="1" x14ac:dyDescent="0.25">
      <c r="A286" s="115"/>
      <c r="B286" s="133"/>
      <c r="C286" s="2" t="s">
        <v>154</v>
      </c>
      <c r="D286" s="67">
        <v>10240.08</v>
      </c>
      <c r="E286" s="67">
        <v>10240.08</v>
      </c>
      <c r="F286" s="67">
        <v>4553.652</v>
      </c>
      <c r="G286" s="7">
        <f>F286/D286</f>
        <v>0.44468910399137507</v>
      </c>
      <c r="H286" s="173"/>
      <c r="I286" s="173"/>
      <c r="J286" s="163"/>
      <c r="K286" s="104"/>
      <c r="L286" s="151"/>
      <c r="M286" s="157"/>
    </row>
    <row r="287" spans="1:14" ht="21" customHeight="1" x14ac:dyDescent="0.25">
      <c r="A287" s="115"/>
      <c r="B287" s="133"/>
      <c r="C287" s="2" t="s">
        <v>156</v>
      </c>
      <c r="D287" s="29">
        <v>0</v>
      </c>
      <c r="E287" s="29">
        <v>0</v>
      </c>
      <c r="F287" s="29">
        <v>0</v>
      </c>
      <c r="G287" s="7">
        <v>0</v>
      </c>
      <c r="H287" s="173"/>
      <c r="I287" s="173"/>
      <c r="J287" s="163"/>
      <c r="K287" s="104"/>
      <c r="L287" s="151"/>
      <c r="M287" s="157"/>
    </row>
    <row r="288" spans="1:14" ht="21" customHeight="1" x14ac:dyDescent="0.25">
      <c r="A288" s="115"/>
      <c r="B288" s="133"/>
      <c r="C288" s="2" t="s">
        <v>158</v>
      </c>
      <c r="D288" s="29">
        <v>0</v>
      </c>
      <c r="E288" s="29">
        <v>0</v>
      </c>
      <c r="F288" s="29">
        <v>0</v>
      </c>
      <c r="G288" s="7">
        <v>0</v>
      </c>
      <c r="H288" s="173"/>
      <c r="I288" s="173"/>
      <c r="J288" s="163"/>
      <c r="K288" s="104"/>
      <c r="L288" s="151"/>
      <c r="M288" s="157"/>
    </row>
    <row r="289" spans="1:14" ht="21" customHeight="1" x14ac:dyDescent="0.25">
      <c r="A289" s="99"/>
      <c r="B289" s="134"/>
      <c r="C289" s="2" t="s">
        <v>160</v>
      </c>
      <c r="D289" s="29">
        <v>0</v>
      </c>
      <c r="E289" s="29">
        <v>0</v>
      </c>
      <c r="F289" s="29">
        <v>0</v>
      </c>
      <c r="G289" s="7">
        <v>0</v>
      </c>
      <c r="H289" s="174"/>
      <c r="I289" s="174"/>
      <c r="J289" s="164"/>
      <c r="K289" s="104"/>
      <c r="L289" s="151"/>
      <c r="M289" s="113"/>
    </row>
    <row r="290" spans="1:14" ht="15" customHeight="1" x14ac:dyDescent="0.25">
      <c r="A290" s="119" t="s">
        <v>99</v>
      </c>
      <c r="B290" s="181" t="s">
        <v>100</v>
      </c>
      <c r="C290" s="22" t="s">
        <v>153</v>
      </c>
      <c r="D290" s="34">
        <f>SUM(D291:D294)</f>
        <v>5120.5</v>
      </c>
      <c r="E290" s="34">
        <f>SUM(E291:E294)</f>
        <v>0</v>
      </c>
      <c r="F290" s="34">
        <f>SUM(F291:F294)</f>
        <v>0</v>
      </c>
      <c r="G290" s="56">
        <f>F290/D290</f>
        <v>0</v>
      </c>
      <c r="H290" s="189" t="s">
        <v>202</v>
      </c>
      <c r="I290" s="40" t="s">
        <v>218</v>
      </c>
      <c r="J290" s="12">
        <f>SUM(J291:J293)</f>
        <v>2</v>
      </c>
      <c r="K290" s="198" t="s">
        <v>187</v>
      </c>
      <c r="L290" s="188"/>
      <c r="M290" s="202"/>
    </row>
    <row r="291" spans="1:14" x14ac:dyDescent="0.25">
      <c r="A291" s="120"/>
      <c r="B291" s="182"/>
      <c r="C291" s="16" t="s">
        <v>154</v>
      </c>
      <c r="D291" s="34">
        <f>D296+D301</f>
        <v>5120.5</v>
      </c>
      <c r="E291" s="34">
        <f>E296+E301</f>
        <v>0</v>
      </c>
      <c r="F291" s="34">
        <f>F296+F301</f>
        <v>0</v>
      </c>
      <c r="G291" s="56">
        <f>F291/D291</f>
        <v>0</v>
      </c>
      <c r="H291" s="190"/>
      <c r="I291" s="40" t="s">
        <v>155</v>
      </c>
      <c r="J291" s="12">
        <f>COUNTIF($J$295:$J$304,"да")</f>
        <v>0</v>
      </c>
      <c r="K291" s="198"/>
      <c r="L291" s="197"/>
      <c r="M291" s="203"/>
    </row>
    <row r="292" spans="1:14" x14ac:dyDescent="0.25">
      <c r="A292" s="120"/>
      <c r="B292" s="182"/>
      <c r="C292" s="16" t="s">
        <v>156</v>
      </c>
      <c r="D292" s="34">
        <f t="shared" ref="D292:F294" si="24">D297+D302</f>
        <v>0</v>
      </c>
      <c r="E292" s="34">
        <f t="shared" si="24"/>
        <v>0</v>
      </c>
      <c r="F292" s="34">
        <f t="shared" si="24"/>
        <v>0</v>
      </c>
      <c r="G292" s="56">
        <v>0</v>
      </c>
      <c r="H292" s="190"/>
      <c r="I292" s="40" t="s">
        <v>157</v>
      </c>
      <c r="J292" s="64">
        <f>COUNTIF($J$295:$J$304,"частично")</f>
        <v>0</v>
      </c>
      <c r="K292" s="198"/>
      <c r="L292" s="197"/>
      <c r="M292" s="203"/>
    </row>
    <row r="293" spans="1:14" x14ac:dyDescent="0.25">
      <c r="A293" s="120"/>
      <c r="B293" s="182"/>
      <c r="C293" s="16" t="s">
        <v>158</v>
      </c>
      <c r="D293" s="34">
        <f t="shared" si="24"/>
        <v>0</v>
      </c>
      <c r="E293" s="34">
        <f t="shared" si="24"/>
        <v>0</v>
      </c>
      <c r="F293" s="34">
        <f t="shared" si="24"/>
        <v>0</v>
      </c>
      <c r="G293" s="56">
        <v>0</v>
      </c>
      <c r="H293" s="190"/>
      <c r="I293" s="40" t="s">
        <v>159</v>
      </c>
      <c r="J293" s="64">
        <f>COUNTIF($J$295:$J$304,"нет")</f>
        <v>2</v>
      </c>
      <c r="K293" s="198"/>
      <c r="L293" s="197"/>
      <c r="M293" s="203"/>
    </row>
    <row r="294" spans="1:14" x14ac:dyDescent="0.25">
      <c r="A294" s="121"/>
      <c r="B294" s="183"/>
      <c r="C294" s="16" t="s">
        <v>160</v>
      </c>
      <c r="D294" s="34">
        <f t="shared" si="24"/>
        <v>0</v>
      </c>
      <c r="E294" s="34">
        <f t="shared" si="24"/>
        <v>0</v>
      </c>
      <c r="F294" s="34">
        <f t="shared" si="24"/>
        <v>0</v>
      </c>
      <c r="G294" s="56">
        <v>0</v>
      </c>
      <c r="H294" s="190"/>
      <c r="I294" s="40" t="s">
        <v>161</v>
      </c>
      <c r="J294" s="13">
        <f>(J291+0.5*J292)/J290</f>
        <v>0</v>
      </c>
      <c r="K294" s="198"/>
      <c r="L294" s="197"/>
      <c r="M294" s="204"/>
    </row>
    <row r="295" spans="1:14" ht="17.25" customHeight="1" x14ac:dyDescent="0.25">
      <c r="A295" s="98" t="s">
        <v>101</v>
      </c>
      <c r="B295" s="132" t="s">
        <v>102</v>
      </c>
      <c r="C295" s="26" t="s">
        <v>153</v>
      </c>
      <c r="D295" s="68">
        <f>SUM(D296:D299)</f>
        <v>1120.5</v>
      </c>
      <c r="E295" s="68">
        <f>SUM(E296:E299)</f>
        <v>0</v>
      </c>
      <c r="F295" s="68">
        <f>SUM(F296:F299)</f>
        <v>0</v>
      </c>
      <c r="G295" s="70">
        <f>F295/D295</f>
        <v>0</v>
      </c>
      <c r="H295" s="172" t="s">
        <v>275</v>
      </c>
      <c r="I295" s="136" t="s">
        <v>300</v>
      </c>
      <c r="J295" s="178" t="s">
        <v>286</v>
      </c>
      <c r="K295" s="104" t="s">
        <v>9</v>
      </c>
      <c r="L295" s="151" t="s">
        <v>301</v>
      </c>
      <c r="M295" s="112">
        <v>834</v>
      </c>
      <c r="N295" s="86">
        <v>3130229990</v>
      </c>
    </row>
    <row r="296" spans="1:14" ht="17.25" customHeight="1" x14ac:dyDescent="0.25">
      <c r="A296" s="115"/>
      <c r="B296" s="133"/>
      <c r="C296" s="63" t="s">
        <v>154</v>
      </c>
      <c r="D296" s="67">
        <v>1120.5</v>
      </c>
      <c r="E296" s="67">
        <v>0</v>
      </c>
      <c r="F296" s="67">
        <v>0</v>
      </c>
      <c r="G296" s="71">
        <v>0</v>
      </c>
      <c r="H296" s="173"/>
      <c r="I296" s="137"/>
      <c r="J296" s="179"/>
      <c r="K296" s="104"/>
      <c r="L296" s="151"/>
      <c r="M296" s="157"/>
    </row>
    <row r="297" spans="1:14" ht="17.25" customHeight="1" x14ac:dyDescent="0.25">
      <c r="A297" s="115"/>
      <c r="B297" s="133"/>
      <c r="C297" s="63" t="s">
        <v>156</v>
      </c>
      <c r="D297" s="67">
        <v>0</v>
      </c>
      <c r="E297" s="67">
        <v>0</v>
      </c>
      <c r="F297" s="67">
        <v>0</v>
      </c>
      <c r="G297" s="71">
        <v>0</v>
      </c>
      <c r="H297" s="173"/>
      <c r="I297" s="137"/>
      <c r="J297" s="179"/>
      <c r="K297" s="104"/>
      <c r="L297" s="151"/>
      <c r="M297" s="157"/>
    </row>
    <row r="298" spans="1:14" ht="17.25" customHeight="1" x14ac:dyDescent="0.25">
      <c r="A298" s="115"/>
      <c r="B298" s="133"/>
      <c r="C298" s="63" t="s">
        <v>158</v>
      </c>
      <c r="D298" s="67">
        <v>0</v>
      </c>
      <c r="E298" s="67">
        <v>0</v>
      </c>
      <c r="F298" s="67">
        <v>0</v>
      </c>
      <c r="G298" s="71">
        <v>0</v>
      </c>
      <c r="H298" s="173"/>
      <c r="I298" s="137"/>
      <c r="J298" s="179"/>
      <c r="K298" s="104"/>
      <c r="L298" s="151"/>
      <c r="M298" s="157"/>
    </row>
    <row r="299" spans="1:14" ht="17.25" customHeight="1" x14ac:dyDescent="0.25">
      <c r="A299" s="99"/>
      <c r="B299" s="134"/>
      <c r="C299" s="63" t="s">
        <v>160</v>
      </c>
      <c r="D299" s="67">
        <v>0</v>
      </c>
      <c r="E299" s="67">
        <v>0</v>
      </c>
      <c r="F299" s="67">
        <v>0</v>
      </c>
      <c r="G299" s="71">
        <v>0</v>
      </c>
      <c r="H299" s="174"/>
      <c r="I299" s="138"/>
      <c r="J299" s="180"/>
      <c r="K299" s="104"/>
      <c r="L299" s="151"/>
      <c r="M299" s="113"/>
    </row>
    <row r="300" spans="1:14" ht="15" customHeight="1" x14ac:dyDescent="0.25">
      <c r="A300" s="98" t="s">
        <v>103</v>
      </c>
      <c r="B300" s="132" t="s">
        <v>104</v>
      </c>
      <c r="C300" s="26" t="s">
        <v>153</v>
      </c>
      <c r="D300" s="68">
        <f>SUM(D301:D304)</f>
        <v>4000</v>
      </c>
      <c r="E300" s="68">
        <f>SUM(E301:E304)</f>
        <v>0</v>
      </c>
      <c r="F300" s="68">
        <f>SUM(F301:F304)</f>
        <v>0</v>
      </c>
      <c r="G300" s="70">
        <f>F300/D300</f>
        <v>0</v>
      </c>
      <c r="H300" s="172" t="s">
        <v>276</v>
      </c>
      <c r="I300" s="168" t="s">
        <v>302</v>
      </c>
      <c r="J300" s="178" t="s">
        <v>286</v>
      </c>
      <c r="K300" s="104" t="s">
        <v>9</v>
      </c>
      <c r="L300" s="105" t="s">
        <v>356</v>
      </c>
      <c r="M300" s="112">
        <v>834</v>
      </c>
      <c r="N300" s="86">
        <v>3130261300</v>
      </c>
    </row>
    <row r="301" spans="1:14" x14ac:dyDescent="0.25">
      <c r="A301" s="115"/>
      <c r="B301" s="133"/>
      <c r="C301" s="63" t="s">
        <v>154</v>
      </c>
      <c r="D301" s="67">
        <v>4000</v>
      </c>
      <c r="E301" s="67">
        <v>0</v>
      </c>
      <c r="F301" s="67">
        <v>0</v>
      </c>
      <c r="G301" s="71">
        <f>F301/D301</f>
        <v>0</v>
      </c>
      <c r="H301" s="173"/>
      <c r="I301" s="169"/>
      <c r="J301" s="179"/>
      <c r="K301" s="104"/>
      <c r="L301" s="105"/>
      <c r="M301" s="157"/>
    </row>
    <row r="302" spans="1:14" x14ac:dyDescent="0.25">
      <c r="A302" s="115"/>
      <c r="B302" s="133"/>
      <c r="C302" s="63" t="s">
        <v>156</v>
      </c>
      <c r="D302" s="67">
        <v>0</v>
      </c>
      <c r="E302" s="67">
        <v>0</v>
      </c>
      <c r="F302" s="67">
        <v>0</v>
      </c>
      <c r="G302" s="71">
        <v>0</v>
      </c>
      <c r="H302" s="173"/>
      <c r="I302" s="169"/>
      <c r="J302" s="179"/>
      <c r="K302" s="104"/>
      <c r="L302" s="105"/>
      <c r="M302" s="157"/>
    </row>
    <row r="303" spans="1:14" ht="21" customHeight="1" x14ac:dyDescent="0.25">
      <c r="A303" s="115"/>
      <c r="B303" s="133"/>
      <c r="C303" s="63" t="s">
        <v>158</v>
      </c>
      <c r="D303" s="67">
        <v>0</v>
      </c>
      <c r="E303" s="67">
        <v>0</v>
      </c>
      <c r="F303" s="67">
        <v>0</v>
      </c>
      <c r="G303" s="71">
        <v>0</v>
      </c>
      <c r="H303" s="173"/>
      <c r="I303" s="169"/>
      <c r="J303" s="179"/>
      <c r="K303" s="104"/>
      <c r="L303" s="105"/>
      <c r="M303" s="157"/>
    </row>
    <row r="304" spans="1:14" ht="19.5" customHeight="1" x14ac:dyDescent="0.25">
      <c r="A304" s="99"/>
      <c r="B304" s="134"/>
      <c r="C304" s="63" t="s">
        <v>160</v>
      </c>
      <c r="D304" s="67">
        <v>0</v>
      </c>
      <c r="E304" s="67">
        <v>0</v>
      </c>
      <c r="F304" s="67">
        <v>0</v>
      </c>
      <c r="G304" s="71">
        <v>0</v>
      </c>
      <c r="H304" s="174"/>
      <c r="I304" s="170"/>
      <c r="J304" s="180"/>
      <c r="K304" s="104"/>
      <c r="L304" s="105"/>
      <c r="M304" s="113"/>
    </row>
    <row r="305" spans="1:14" ht="21.75" customHeight="1" x14ac:dyDescent="0.25">
      <c r="A305" s="116" t="s">
        <v>105</v>
      </c>
      <c r="B305" s="232" t="s">
        <v>188</v>
      </c>
      <c r="C305" s="24" t="s">
        <v>153</v>
      </c>
      <c r="D305" s="36">
        <f>SUM(D306:D309)</f>
        <v>23973.936170000001</v>
      </c>
      <c r="E305" s="36">
        <f>SUM(E306:E309)</f>
        <v>0</v>
      </c>
      <c r="F305" s="36">
        <f>SUM(F306:F309)</f>
        <v>0</v>
      </c>
      <c r="G305" s="59">
        <v>0</v>
      </c>
      <c r="H305" s="267" t="s">
        <v>203</v>
      </c>
      <c r="I305" s="42" t="s">
        <v>218</v>
      </c>
      <c r="J305" s="83">
        <f>SUM(J306:J308)</f>
        <v>1</v>
      </c>
      <c r="K305" s="116" t="s">
        <v>187</v>
      </c>
      <c r="L305" s="267"/>
      <c r="M305" s="270"/>
    </row>
    <row r="306" spans="1:14" ht="21.75" customHeight="1" x14ac:dyDescent="0.25">
      <c r="A306" s="117"/>
      <c r="B306" s="233"/>
      <c r="C306" s="24" t="s">
        <v>154</v>
      </c>
      <c r="D306" s="36">
        <f>D311</f>
        <v>1438.4361699999999</v>
      </c>
      <c r="E306" s="36">
        <f>E311</f>
        <v>0</v>
      </c>
      <c r="F306" s="36">
        <f>F311</f>
        <v>0</v>
      </c>
      <c r="G306" s="59">
        <v>0</v>
      </c>
      <c r="H306" s="268"/>
      <c r="I306" s="42" t="s">
        <v>155</v>
      </c>
      <c r="J306" s="83">
        <f>COUNTIF($J$310:$J$314,"да")</f>
        <v>0</v>
      </c>
      <c r="K306" s="117"/>
      <c r="L306" s="268"/>
      <c r="M306" s="271"/>
    </row>
    <row r="307" spans="1:14" ht="21.75" customHeight="1" x14ac:dyDescent="0.25">
      <c r="A307" s="117"/>
      <c r="B307" s="233"/>
      <c r="C307" s="24" t="s">
        <v>156</v>
      </c>
      <c r="D307" s="36">
        <f t="shared" ref="D307:F309" si="25">D312</f>
        <v>22535.5</v>
      </c>
      <c r="E307" s="36">
        <f t="shared" si="25"/>
        <v>0</v>
      </c>
      <c r="F307" s="36">
        <f t="shared" si="25"/>
        <v>0</v>
      </c>
      <c r="G307" s="59">
        <v>0</v>
      </c>
      <c r="H307" s="268"/>
      <c r="I307" s="42" t="s">
        <v>157</v>
      </c>
      <c r="J307" s="83">
        <f>COUNTIF($J$310:$J$314,"частично")</f>
        <v>0</v>
      </c>
      <c r="K307" s="117"/>
      <c r="L307" s="268"/>
      <c r="M307" s="271"/>
    </row>
    <row r="308" spans="1:14" ht="21.75" customHeight="1" x14ac:dyDescent="0.25">
      <c r="A308" s="117"/>
      <c r="B308" s="233"/>
      <c r="C308" s="24" t="s">
        <v>158</v>
      </c>
      <c r="D308" s="36">
        <f t="shared" si="25"/>
        <v>0</v>
      </c>
      <c r="E308" s="36">
        <f t="shared" si="25"/>
        <v>0</v>
      </c>
      <c r="F308" s="36">
        <f t="shared" si="25"/>
        <v>0</v>
      </c>
      <c r="G308" s="59">
        <v>0</v>
      </c>
      <c r="H308" s="268"/>
      <c r="I308" s="42" t="s">
        <v>159</v>
      </c>
      <c r="J308" s="83">
        <f>COUNTIF($J$310:$J$314,"нет")</f>
        <v>1</v>
      </c>
      <c r="K308" s="117"/>
      <c r="L308" s="268"/>
      <c r="M308" s="271"/>
    </row>
    <row r="309" spans="1:14" ht="21.75" customHeight="1" x14ac:dyDescent="0.25">
      <c r="A309" s="118"/>
      <c r="B309" s="234"/>
      <c r="C309" s="24" t="s">
        <v>160</v>
      </c>
      <c r="D309" s="36">
        <f t="shared" si="25"/>
        <v>0</v>
      </c>
      <c r="E309" s="36">
        <f t="shared" si="25"/>
        <v>0</v>
      </c>
      <c r="F309" s="36">
        <f t="shared" si="25"/>
        <v>0</v>
      </c>
      <c r="G309" s="59">
        <v>0</v>
      </c>
      <c r="H309" s="269"/>
      <c r="I309" s="42" t="s">
        <v>161</v>
      </c>
      <c r="J309" s="17">
        <f>(J306+0.5*J307)/J305</f>
        <v>0</v>
      </c>
      <c r="K309" s="118"/>
      <c r="L309" s="269"/>
      <c r="M309" s="272"/>
    </row>
    <row r="310" spans="1:14" s="76" customFormat="1" ht="21.75" customHeight="1" x14ac:dyDescent="0.25">
      <c r="A310" s="300" t="s">
        <v>224</v>
      </c>
      <c r="B310" s="247" t="s">
        <v>225</v>
      </c>
      <c r="C310" s="26" t="s">
        <v>153</v>
      </c>
      <c r="D310" s="68">
        <f>SUM(D311:D314)</f>
        <v>23973.936170000001</v>
      </c>
      <c r="E310" s="31">
        <f>SUM(E311:E314)</f>
        <v>0</v>
      </c>
      <c r="F310" s="31">
        <f>SUM(F311:F314)</f>
        <v>0</v>
      </c>
      <c r="G310" s="53">
        <f>F310/D310</f>
        <v>0</v>
      </c>
      <c r="H310" s="247" t="s">
        <v>277</v>
      </c>
      <c r="I310" s="247" t="s">
        <v>303</v>
      </c>
      <c r="J310" s="273" t="s">
        <v>286</v>
      </c>
      <c r="K310" s="273" t="s">
        <v>9</v>
      </c>
      <c r="L310" s="276" t="s">
        <v>304</v>
      </c>
      <c r="M310" s="273">
        <v>834</v>
      </c>
      <c r="N310" s="86" t="s">
        <v>235</v>
      </c>
    </row>
    <row r="311" spans="1:14" s="76" customFormat="1" ht="21.75" customHeight="1" x14ac:dyDescent="0.25">
      <c r="A311" s="300"/>
      <c r="B311" s="247"/>
      <c r="C311" s="81" t="s">
        <v>154</v>
      </c>
      <c r="D311" s="67">
        <v>1438.4361699999999</v>
      </c>
      <c r="E311" s="30">
        <v>0</v>
      </c>
      <c r="F311" s="30">
        <v>0</v>
      </c>
      <c r="G311" s="58">
        <f>F311/D311</f>
        <v>0</v>
      </c>
      <c r="H311" s="247"/>
      <c r="I311" s="247"/>
      <c r="J311" s="274"/>
      <c r="K311" s="274"/>
      <c r="L311" s="277"/>
      <c r="M311" s="274"/>
      <c r="N311" s="86"/>
    </row>
    <row r="312" spans="1:14" s="76" customFormat="1" ht="21.75" customHeight="1" x14ac:dyDescent="0.25">
      <c r="A312" s="300"/>
      <c r="B312" s="247"/>
      <c r="C312" s="81" t="s">
        <v>156</v>
      </c>
      <c r="D312" s="30">
        <v>22535.5</v>
      </c>
      <c r="E312" s="30">
        <v>0</v>
      </c>
      <c r="F312" s="30">
        <v>0</v>
      </c>
      <c r="G312" s="58">
        <f>F312/D312</f>
        <v>0</v>
      </c>
      <c r="H312" s="247"/>
      <c r="I312" s="247"/>
      <c r="J312" s="274"/>
      <c r="K312" s="274"/>
      <c r="L312" s="277"/>
      <c r="M312" s="274"/>
      <c r="N312" s="86"/>
    </row>
    <row r="313" spans="1:14" s="76" customFormat="1" ht="21.75" customHeight="1" x14ac:dyDescent="0.25">
      <c r="A313" s="300"/>
      <c r="B313" s="247"/>
      <c r="C313" s="81" t="s">
        <v>158</v>
      </c>
      <c r="D313" s="30">
        <v>0</v>
      </c>
      <c r="E313" s="30">
        <v>0</v>
      </c>
      <c r="F313" s="30">
        <v>0</v>
      </c>
      <c r="G313" s="58">
        <v>0</v>
      </c>
      <c r="H313" s="247"/>
      <c r="I313" s="247"/>
      <c r="J313" s="274"/>
      <c r="K313" s="274"/>
      <c r="L313" s="277"/>
      <c r="M313" s="274"/>
      <c r="N313" s="86"/>
    </row>
    <row r="314" spans="1:14" s="76" customFormat="1" ht="21.75" customHeight="1" x14ac:dyDescent="0.25">
      <c r="A314" s="300"/>
      <c r="B314" s="247"/>
      <c r="C314" s="81" t="s">
        <v>160</v>
      </c>
      <c r="D314" s="30">
        <v>0</v>
      </c>
      <c r="E314" s="30">
        <v>0</v>
      </c>
      <c r="F314" s="30">
        <v>0</v>
      </c>
      <c r="G314" s="58">
        <v>0</v>
      </c>
      <c r="H314" s="247"/>
      <c r="I314" s="247"/>
      <c r="J314" s="275"/>
      <c r="K314" s="275"/>
      <c r="L314" s="278"/>
      <c r="M314" s="275"/>
      <c r="N314" s="86"/>
    </row>
    <row r="315" spans="1:14" ht="18" customHeight="1" x14ac:dyDescent="0.25">
      <c r="A315" s="100" t="s">
        <v>106</v>
      </c>
      <c r="B315" s="184" t="s">
        <v>107</v>
      </c>
      <c r="C315" s="25" t="s">
        <v>153</v>
      </c>
      <c r="D315" s="32">
        <f>SUM(D316:D319)</f>
        <v>15472.002120000001</v>
      </c>
      <c r="E315" s="32">
        <f>SUM(E316:E319)</f>
        <v>59.9</v>
      </c>
      <c r="F315" s="32">
        <f>SUM(F316:F319)</f>
        <v>59.9</v>
      </c>
      <c r="G315" s="54">
        <f>F315/D315</f>
        <v>3.8715092937177025E-3</v>
      </c>
      <c r="H315" s="238"/>
      <c r="I315" s="39" t="s">
        <v>218</v>
      </c>
      <c r="J315" s="8">
        <f>SUM(J316:J318)</f>
        <v>4</v>
      </c>
      <c r="K315" s="261" t="s">
        <v>227</v>
      </c>
      <c r="L315" s="264"/>
      <c r="M315" s="261"/>
    </row>
    <row r="316" spans="1:14" ht="18" customHeight="1" x14ac:dyDescent="0.25">
      <c r="A316" s="101"/>
      <c r="B316" s="185"/>
      <c r="C316" s="10" t="s">
        <v>154</v>
      </c>
      <c r="D316" s="32">
        <f>D321+D341</f>
        <v>15472.002120000001</v>
      </c>
      <c r="E316" s="32">
        <f>E321+E341</f>
        <v>59.9</v>
      </c>
      <c r="F316" s="32">
        <f>F321+F341</f>
        <v>59.9</v>
      </c>
      <c r="G316" s="54">
        <f>F316/D316</f>
        <v>3.8715092937177025E-3</v>
      </c>
      <c r="H316" s="239"/>
      <c r="I316" s="39" t="s">
        <v>155</v>
      </c>
      <c r="J316" s="8">
        <f>COUNTIF($J$325:$J$349,"да")</f>
        <v>0</v>
      </c>
      <c r="K316" s="262"/>
      <c r="L316" s="265"/>
      <c r="M316" s="262"/>
    </row>
    <row r="317" spans="1:14" ht="18" customHeight="1" x14ac:dyDescent="0.25">
      <c r="A317" s="101"/>
      <c r="B317" s="185"/>
      <c r="C317" s="10" t="s">
        <v>156</v>
      </c>
      <c r="D317" s="32">
        <f>D322+D342</f>
        <v>0</v>
      </c>
      <c r="E317" s="32">
        <f t="shared" ref="E317:F319" si="26">E322+E342</f>
        <v>0</v>
      </c>
      <c r="F317" s="32">
        <f t="shared" si="26"/>
        <v>0</v>
      </c>
      <c r="G317" s="54">
        <v>0</v>
      </c>
      <c r="H317" s="239"/>
      <c r="I317" s="39" t="s">
        <v>157</v>
      </c>
      <c r="J317" s="65">
        <f>COUNTIF($J$325:$J$349,"частично")</f>
        <v>1</v>
      </c>
      <c r="K317" s="262"/>
      <c r="L317" s="265"/>
      <c r="M317" s="262"/>
    </row>
    <row r="318" spans="1:14" ht="18" customHeight="1" x14ac:dyDescent="0.25">
      <c r="A318" s="101"/>
      <c r="B318" s="185"/>
      <c r="C318" s="10" t="s">
        <v>158</v>
      </c>
      <c r="D318" s="32">
        <f>D323+D343</f>
        <v>0</v>
      </c>
      <c r="E318" s="32">
        <f t="shared" si="26"/>
        <v>0</v>
      </c>
      <c r="F318" s="32">
        <f t="shared" si="26"/>
        <v>0</v>
      </c>
      <c r="G318" s="54">
        <v>0</v>
      </c>
      <c r="H318" s="239"/>
      <c r="I318" s="39" t="s">
        <v>159</v>
      </c>
      <c r="J318" s="65">
        <f>COUNTIF($J$325:$J$349,"нет")</f>
        <v>3</v>
      </c>
      <c r="K318" s="262"/>
      <c r="L318" s="265"/>
      <c r="M318" s="262"/>
    </row>
    <row r="319" spans="1:14" ht="18" customHeight="1" x14ac:dyDescent="0.25">
      <c r="A319" s="102"/>
      <c r="B319" s="186"/>
      <c r="C319" s="10" t="s">
        <v>160</v>
      </c>
      <c r="D319" s="32">
        <f>D324+D344</f>
        <v>0</v>
      </c>
      <c r="E319" s="32">
        <f t="shared" si="26"/>
        <v>0</v>
      </c>
      <c r="F319" s="32">
        <f t="shared" si="26"/>
        <v>0</v>
      </c>
      <c r="G319" s="54">
        <v>0</v>
      </c>
      <c r="H319" s="240"/>
      <c r="I319" s="39" t="s">
        <v>161</v>
      </c>
      <c r="J319" s="9">
        <f>(J316+0.5*J317)/J315</f>
        <v>0.125</v>
      </c>
      <c r="K319" s="263"/>
      <c r="L319" s="266"/>
      <c r="M319" s="263"/>
    </row>
    <row r="320" spans="1:14" ht="18" customHeight="1" x14ac:dyDescent="0.25">
      <c r="A320" s="119" t="s">
        <v>108</v>
      </c>
      <c r="B320" s="181" t="s">
        <v>109</v>
      </c>
      <c r="C320" s="22" t="s">
        <v>153</v>
      </c>
      <c r="D320" s="34">
        <f>SUM(D321:D324)</f>
        <v>12572.002120000001</v>
      </c>
      <c r="E320" s="34">
        <f>SUM(E321:E324)</f>
        <v>59.9</v>
      </c>
      <c r="F320" s="34">
        <f>SUM(F321:F324)</f>
        <v>59.9</v>
      </c>
      <c r="G320" s="56">
        <f>F320/D320</f>
        <v>4.7645553530975696E-3</v>
      </c>
      <c r="H320" s="205" t="s">
        <v>204</v>
      </c>
      <c r="I320" s="40" t="s">
        <v>218</v>
      </c>
      <c r="J320" s="12">
        <f>SUM(J321:J323)</f>
        <v>3</v>
      </c>
      <c r="K320" s="202" t="s">
        <v>228</v>
      </c>
      <c r="L320" s="199"/>
      <c r="M320" s="202"/>
    </row>
    <row r="321" spans="1:14" ht="18" customHeight="1" x14ac:dyDescent="0.25">
      <c r="A321" s="120"/>
      <c r="B321" s="182"/>
      <c r="C321" s="16" t="s">
        <v>154</v>
      </c>
      <c r="D321" s="34">
        <f t="shared" ref="D321:F324" si="27">D326+D331+D336</f>
        <v>12572.002120000001</v>
      </c>
      <c r="E321" s="34">
        <f t="shared" si="27"/>
        <v>59.9</v>
      </c>
      <c r="F321" s="34">
        <f t="shared" si="27"/>
        <v>59.9</v>
      </c>
      <c r="G321" s="56">
        <f>F321/D321</f>
        <v>4.7645553530975696E-3</v>
      </c>
      <c r="H321" s="206"/>
      <c r="I321" s="40" t="s">
        <v>155</v>
      </c>
      <c r="J321" s="12">
        <f>COUNTIF($J$325:$J$339,"да")</f>
        <v>0</v>
      </c>
      <c r="K321" s="203"/>
      <c r="L321" s="200"/>
      <c r="M321" s="203"/>
    </row>
    <row r="322" spans="1:14" ht="18" customHeight="1" x14ac:dyDescent="0.25">
      <c r="A322" s="120"/>
      <c r="B322" s="182"/>
      <c r="C322" s="16" t="s">
        <v>156</v>
      </c>
      <c r="D322" s="34">
        <f t="shared" si="27"/>
        <v>0</v>
      </c>
      <c r="E322" s="34">
        <f t="shared" si="27"/>
        <v>0</v>
      </c>
      <c r="F322" s="34">
        <f t="shared" si="27"/>
        <v>0</v>
      </c>
      <c r="G322" s="56">
        <v>0</v>
      </c>
      <c r="H322" s="206"/>
      <c r="I322" s="40" t="s">
        <v>157</v>
      </c>
      <c r="J322" s="64">
        <f>COUNTIF($J$325:$J$339,"частично")</f>
        <v>0</v>
      </c>
      <c r="K322" s="203"/>
      <c r="L322" s="200"/>
      <c r="M322" s="203"/>
    </row>
    <row r="323" spans="1:14" ht="18" customHeight="1" x14ac:dyDescent="0.25">
      <c r="A323" s="120"/>
      <c r="B323" s="182"/>
      <c r="C323" s="16" t="s">
        <v>158</v>
      </c>
      <c r="D323" s="34">
        <f t="shared" si="27"/>
        <v>0</v>
      </c>
      <c r="E323" s="34">
        <f t="shared" si="27"/>
        <v>0</v>
      </c>
      <c r="F323" s="34">
        <f t="shared" si="27"/>
        <v>0</v>
      </c>
      <c r="G323" s="56">
        <v>0</v>
      </c>
      <c r="H323" s="206"/>
      <c r="I323" s="40" t="s">
        <v>159</v>
      </c>
      <c r="J323" s="64">
        <f>COUNTIF($J$325:$J$339,"нет")</f>
        <v>3</v>
      </c>
      <c r="K323" s="203"/>
      <c r="L323" s="200"/>
      <c r="M323" s="203"/>
    </row>
    <row r="324" spans="1:14" ht="18" customHeight="1" x14ac:dyDescent="0.25">
      <c r="A324" s="121"/>
      <c r="B324" s="183"/>
      <c r="C324" s="16" t="s">
        <v>160</v>
      </c>
      <c r="D324" s="34">
        <f t="shared" si="27"/>
        <v>0</v>
      </c>
      <c r="E324" s="34">
        <f t="shared" si="27"/>
        <v>0</v>
      </c>
      <c r="F324" s="34">
        <f t="shared" si="27"/>
        <v>0</v>
      </c>
      <c r="G324" s="56">
        <v>0</v>
      </c>
      <c r="H324" s="207"/>
      <c r="I324" s="40" t="s">
        <v>161</v>
      </c>
      <c r="J324" s="13">
        <f>(J321+0.5*J322)/J320</f>
        <v>0</v>
      </c>
      <c r="K324" s="204"/>
      <c r="L324" s="201"/>
      <c r="M324" s="204"/>
    </row>
    <row r="325" spans="1:14" ht="19.5" customHeight="1" x14ac:dyDescent="0.25">
      <c r="A325" s="98" t="s">
        <v>110</v>
      </c>
      <c r="B325" s="132" t="s">
        <v>111</v>
      </c>
      <c r="C325" s="26" t="s">
        <v>153</v>
      </c>
      <c r="D325" s="31">
        <f>SUM(D326:D329)</f>
        <v>557.80211999999995</v>
      </c>
      <c r="E325" s="31">
        <f>SUM(E326:E329)</f>
        <v>59.9</v>
      </c>
      <c r="F325" s="31">
        <f>SUM(F326:F329)</f>
        <v>59.9</v>
      </c>
      <c r="G325" s="53">
        <f>F325/D325</f>
        <v>0.10738575177878493</v>
      </c>
      <c r="H325" s="168" t="s">
        <v>229</v>
      </c>
      <c r="I325" s="168" t="s">
        <v>315</v>
      </c>
      <c r="J325" s="227" t="s">
        <v>286</v>
      </c>
      <c r="K325" s="112" t="s">
        <v>3</v>
      </c>
      <c r="L325" s="162" t="s">
        <v>292</v>
      </c>
      <c r="M325" s="112">
        <v>809</v>
      </c>
      <c r="N325" s="86">
        <v>3140129990</v>
      </c>
    </row>
    <row r="326" spans="1:14" ht="21.75" customHeight="1" x14ac:dyDescent="0.25">
      <c r="A326" s="115"/>
      <c r="B326" s="133"/>
      <c r="C326" s="2" t="s">
        <v>154</v>
      </c>
      <c r="D326" s="67">
        <v>557.80211999999995</v>
      </c>
      <c r="E326" s="96">
        <v>59.9</v>
      </c>
      <c r="F326" s="96">
        <v>59.9</v>
      </c>
      <c r="G326" s="7">
        <f>F326/D326</f>
        <v>0.10738575177878493</v>
      </c>
      <c r="H326" s="169"/>
      <c r="I326" s="169"/>
      <c r="J326" s="228"/>
      <c r="K326" s="157"/>
      <c r="L326" s="279"/>
      <c r="M326" s="157"/>
    </row>
    <row r="327" spans="1:14" ht="19.5" customHeight="1" x14ac:dyDescent="0.25">
      <c r="A327" s="115"/>
      <c r="B327" s="133"/>
      <c r="C327" s="2" t="s">
        <v>156</v>
      </c>
      <c r="D327" s="67">
        <v>0</v>
      </c>
      <c r="E327" s="67">
        <v>0</v>
      </c>
      <c r="F327" s="29">
        <v>0</v>
      </c>
      <c r="G327" s="7">
        <v>0</v>
      </c>
      <c r="H327" s="169"/>
      <c r="I327" s="169"/>
      <c r="J327" s="228"/>
      <c r="K327" s="157"/>
      <c r="L327" s="279"/>
      <c r="M327" s="157"/>
    </row>
    <row r="328" spans="1:14" ht="19.5" customHeight="1" x14ac:dyDescent="0.25">
      <c r="A328" s="115"/>
      <c r="B328" s="133"/>
      <c r="C328" s="2" t="s">
        <v>158</v>
      </c>
      <c r="D328" s="67">
        <v>0</v>
      </c>
      <c r="E328" s="67">
        <v>0</v>
      </c>
      <c r="F328" s="29">
        <v>0</v>
      </c>
      <c r="G328" s="7">
        <v>0</v>
      </c>
      <c r="H328" s="169"/>
      <c r="I328" s="169"/>
      <c r="J328" s="228"/>
      <c r="K328" s="157"/>
      <c r="L328" s="279"/>
      <c r="M328" s="157"/>
    </row>
    <row r="329" spans="1:14" ht="23.25" customHeight="1" x14ac:dyDescent="0.25">
      <c r="A329" s="99"/>
      <c r="B329" s="134"/>
      <c r="C329" s="2" t="s">
        <v>160</v>
      </c>
      <c r="D329" s="67">
        <v>0</v>
      </c>
      <c r="E329" s="67">
        <v>0</v>
      </c>
      <c r="F329" s="29">
        <v>0</v>
      </c>
      <c r="G329" s="7">
        <v>0</v>
      </c>
      <c r="H329" s="170"/>
      <c r="I329" s="170"/>
      <c r="J329" s="229"/>
      <c r="K329" s="113"/>
      <c r="L329" s="280"/>
      <c r="M329" s="113"/>
    </row>
    <row r="330" spans="1:14" ht="18.75" customHeight="1" x14ac:dyDescent="0.25">
      <c r="A330" s="98" t="s">
        <v>112</v>
      </c>
      <c r="B330" s="132" t="s">
        <v>113</v>
      </c>
      <c r="C330" s="26" t="s">
        <v>153</v>
      </c>
      <c r="D330" s="68">
        <f>SUM(D331:D334)</f>
        <v>2014.2</v>
      </c>
      <c r="E330" s="68">
        <f>SUM(E331:E334)</f>
        <v>0</v>
      </c>
      <c r="F330" s="31">
        <f>SUM(F331:F334)</f>
        <v>0</v>
      </c>
      <c r="G330" s="53">
        <f>F330/D330</f>
        <v>0</v>
      </c>
      <c r="H330" s="172" t="s">
        <v>189</v>
      </c>
      <c r="I330" s="112" t="s">
        <v>208</v>
      </c>
      <c r="J330" s="281" t="s">
        <v>286</v>
      </c>
      <c r="K330" s="112" t="s">
        <v>3</v>
      </c>
      <c r="L330" s="162" t="s">
        <v>314</v>
      </c>
      <c r="M330" s="112">
        <v>809</v>
      </c>
      <c r="N330" s="86">
        <v>3140129990</v>
      </c>
    </row>
    <row r="331" spans="1:14" ht="18.75" customHeight="1" x14ac:dyDescent="0.25">
      <c r="A331" s="115"/>
      <c r="B331" s="133"/>
      <c r="C331" s="2" t="s">
        <v>154</v>
      </c>
      <c r="D331" s="67">
        <v>2014.2</v>
      </c>
      <c r="E331" s="67">
        <v>0</v>
      </c>
      <c r="F331" s="29">
        <v>0</v>
      </c>
      <c r="G331" s="7">
        <f>F331/D331</f>
        <v>0</v>
      </c>
      <c r="H331" s="173"/>
      <c r="I331" s="157"/>
      <c r="J331" s="282"/>
      <c r="K331" s="157"/>
      <c r="L331" s="279"/>
      <c r="M331" s="157"/>
    </row>
    <row r="332" spans="1:14" ht="18.75" customHeight="1" x14ac:dyDescent="0.25">
      <c r="A332" s="115"/>
      <c r="B332" s="133"/>
      <c r="C332" s="2" t="s">
        <v>156</v>
      </c>
      <c r="D332" s="67">
        <v>0</v>
      </c>
      <c r="E332" s="67">
        <v>0</v>
      </c>
      <c r="F332" s="29">
        <v>0</v>
      </c>
      <c r="G332" s="7">
        <v>0</v>
      </c>
      <c r="H332" s="173"/>
      <c r="I332" s="157"/>
      <c r="J332" s="282"/>
      <c r="K332" s="157"/>
      <c r="L332" s="279"/>
      <c r="M332" s="157"/>
    </row>
    <row r="333" spans="1:14" ht="18.75" customHeight="1" x14ac:dyDescent="0.25">
      <c r="A333" s="115"/>
      <c r="B333" s="133"/>
      <c r="C333" s="2" t="s">
        <v>158</v>
      </c>
      <c r="D333" s="67">
        <v>0</v>
      </c>
      <c r="E333" s="67">
        <v>0</v>
      </c>
      <c r="F333" s="29">
        <v>0</v>
      </c>
      <c r="G333" s="7">
        <v>0</v>
      </c>
      <c r="H333" s="173"/>
      <c r="I333" s="157"/>
      <c r="J333" s="282"/>
      <c r="K333" s="157"/>
      <c r="L333" s="279"/>
      <c r="M333" s="157"/>
    </row>
    <row r="334" spans="1:14" ht="18.75" customHeight="1" x14ac:dyDescent="0.25">
      <c r="A334" s="99"/>
      <c r="B334" s="134"/>
      <c r="C334" s="2" t="s">
        <v>160</v>
      </c>
      <c r="D334" s="67">
        <v>0</v>
      </c>
      <c r="E334" s="67">
        <v>0</v>
      </c>
      <c r="F334" s="29">
        <v>0</v>
      </c>
      <c r="G334" s="7">
        <v>0</v>
      </c>
      <c r="H334" s="174"/>
      <c r="I334" s="113"/>
      <c r="J334" s="283"/>
      <c r="K334" s="113"/>
      <c r="L334" s="280"/>
      <c r="M334" s="113"/>
    </row>
    <row r="335" spans="1:14" ht="18.75" customHeight="1" x14ac:dyDescent="0.25">
      <c r="A335" s="98" t="s">
        <v>114</v>
      </c>
      <c r="B335" s="194" t="s">
        <v>230</v>
      </c>
      <c r="C335" s="26" t="s">
        <v>153</v>
      </c>
      <c r="D335" s="68">
        <f>SUM(D336:D339)</f>
        <v>10000</v>
      </c>
      <c r="E335" s="68">
        <f>SUM(E336:E339)</f>
        <v>0</v>
      </c>
      <c r="F335" s="31">
        <f>SUM(F336:F339)</f>
        <v>0</v>
      </c>
      <c r="G335" s="53">
        <f>F335/D335</f>
        <v>0</v>
      </c>
      <c r="H335" s="172" t="s">
        <v>278</v>
      </c>
      <c r="I335" s="139" t="s">
        <v>208</v>
      </c>
      <c r="J335" s="178" t="s">
        <v>286</v>
      </c>
      <c r="K335" s="178" t="s">
        <v>231</v>
      </c>
      <c r="L335" s="151" t="s">
        <v>323</v>
      </c>
      <c r="M335" s="112">
        <v>809</v>
      </c>
      <c r="N335" s="86">
        <v>3140162060</v>
      </c>
    </row>
    <row r="336" spans="1:14" ht="18.75" customHeight="1" x14ac:dyDescent="0.25">
      <c r="A336" s="115"/>
      <c r="B336" s="195"/>
      <c r="C336" s="2" t="s">
        <v>154</v>
      </c>
      <c r="D336" s="69">
        <v>10000</v>
      </c>
      <c r="E336" s="93">
        <v>0</v>
      </c>
      <c r="F336" s="94">
        <v>0</v>
      </c>
      <c r="G336" s="7">
        <f>F336/D336</f>
        <v>0</v>
      </c>
      <c r="H336" s="173"/>
      <c r="I336" s="140"/>
      <c r="J336" s="179"/>
      <c r="K336" s="179"/>
      <c r="L336" s="151"/>
      <c r="M336" s="157"/>
    </row>
    <row r="337" spans="1:14" ht="18.75" customHeight="1" x14ac:dyDescent="0.25">
      <c r="A337" s="115"/>
      <c r="B337" s="195"/>
      <c r="C337" s="2" t="s">
        <v>156</v>
      </c>
      <c r="D337" s="29">
        <v>0</v>
      </c>
      <c r="E337" s="29">
        <v>0</v>
      </c>
      <c r="F337" s="29">
        <v>0</v>
      </c>
      <c r="G337" s="7">
        <v>0</v>
      </c>
      <c r="H337" s="173"/>
      <c r="I337" s="140"/>
      <c r="J337" s="179"/>
      <c r="K337" s="179"/>
      <c r="L337" s="151"/>
      <c r="M337" s="157"/>
    </row>
    <row r="338" spans="1:14" ht="18.75" customHeight="1" x14ac:dyDescent="0.25">
      <c r="A338" s="115"/>
      <c r="B338" s="195"/>
      <c r="C338" s="2" t="s">
        <v>158</v>
      </c>
      <c r="D338" s="29">
        <v>0</v>
      </c>
      <c r="E338" s="29">
        <v>0</v>
      </c>
      <c r="F338" s="29">
        <v>0</v>
      </c>
      <c r="G338" s="7">
        <v>0</v>
      </c>
      <c r="H338" s="173"/>
      <c r="I338" s="140"/>
      <c r="J338" s="179"/>
      <c r="K338" s="179"/>
      <c r="L338" s="151"/>
      <c r="M338" s="157"/>
    </row>
    <row r="339" spans="1:14" ht="18.75" customHeight="1" x14ac:dyDescent="0.25">
      <c r="A339" s="99"/>
      <c r="B339" s="196"/>
      <c r="C339" s="2" t="s">
        <v>160</v>
      </c>
      <c r="D339" s="29">
        <v>0</v>
      </c>
      <c r="E339" s="29">
        <v>0</v>
      </c>
      <c r="F339" s="29">
        <v>0</v>
      </c>
      <c r="G339" s="7">
        <v>0</v>
      </c>
      <c r="H339" s="174"/>
      <c r="I339" s="141"/>
      <c r="J339" s="180"/>
      <c r="K339" s="180"/>
      <c r="L339" s="151"/>
      <c r="M339" s="113"/>
    </row>
    <row r="340" spans="1:14" ht="15" customHeight="1" x14ac:dyDescent="0.25">
      <c r="A340" s="116" t="s">
        <v>115</v>
      </c>
      <c r="B340" s="232" t="s">
        <v>116</v>
      </c>
      <c r="C340" s="91" t="s">
        <v>153</v>
      </c>
      <c r="D340" s="36">
        <f>SUM(D341:D344)</f>
        <v>2900</v>
      </c>
      <c r="E340" s="36">
        <f>SUM(E341:E344)</f>
        <v>0</v>
      </c>
      <c r="F340" s="36">
        <f>SUM(F341:F344)</f>
        <v>0</v>
      </c>
      <c r="G340" s="59">
        <f>F340/D340</f>
        <v>0</v>
      </c>
      <c r="H340" s="213" t="s">
        <v>205</v>
      </c>
      <c r="I340" s="42" t="s">
        <v>218</v>
      </c>
      <c r="J340" s="92">
        <f>SUM(J341:J343)</f>
        <v>1</v>
      </c>
      <c r="K340" s="208" t="s">
        <v>3</v>
      </c>
      <c r="L340" s="301"/>
      <c r="M340" s="304">
        <v>809</v>
      </c>
      <c r="N340" s="86" t="s">
        <v>236</v>
      </c>
    </row>
    <row r="341" spans="1:14" x14ac:dyDescent="0.25">
      <c r="A341" s="117"/>
      <c r="B341" s="233"/>
      <c r="C341" s="91" t="s">
        <v>154</v>
      </c>
      <c r="D341" s="36">
        <f>D346</f>
        <v>2900</v>
      </c>
      <c r="E341" s="36">
        <f>E346</f>
        <v>0</v>
      </c>
      <c r="F341" s="36">
        <f>F346</f>
        <v>0</v>
      </c>
      <c r="G341" s="59">
        <f>F341/D341</f>
        <v>0</v>
      </c>
      <c r="H341" s="214"/>
      <c r="I341" s="42" t="s">
        <v>155</v>
      </c>
      <c r="J341" s="92">
        <f>COUNTIF($J$345,"да")</f>
        <v>0</v>
      </c>
      <c r="K341" s="209"/>
      <c r="L341" s="302"/>
      <c r="M341" s="305"/>
    </row>
    <row r="342" spans="1:14" x14ac:dyDescent="0.25">
      <c r="A342" s="117"/>
      <c r="B342" s="233"/>
      <c r="C342" s="91" t="s">
        <v>156</v>
      </c>
      <c r="D342" s="36">
        <f t="shared" ref="D342:F344" si="28">D347</f>
        <v>0</v>
      </c>
      <c r="E342" s="36">
        <f t="shared" si="28"/>
        <v>0</v>
      </c>
      <c r="F342" s="36">
        <f t="shared" si="28"/>
        <v>0</v>
      </c>
      <c r="G342" s="59">
        <v>0</v>
      </c>
      <c r="H342" s="214"/>
      <c r="I342" s="42" t="s">
        <v>157</v>
      </c>
      <c r="J342" s="95">
        <f>COUNTIF($J$345,"частично")</f>
        <v>1</v>
      </c>
      <c r="K342" s="209"/>
      <c r="L342" s="302"/>
      <c r="M342" s="305"/>
    </row>
    <row r="343" spans="1:14" x14ac:dyDescent="0.25">
      <c r="A343" s="117"/>
      <c r="B343" s="233"/>
      <c r="C343" s="91" t="s">
        <v>158</v>
      </c>
      <c r="D343" s="36">
        <f t="shared" si="28"/>
        <v>0</v>
      </c>
      <c r="E343" s="36">
        <f t="shared" si="28"/>
        <v>0</v>
      </c>
      <c r="F343" s="36">
        <f t="shared" si="28"/>
        <v>0</v>
      </c>
      <c r="G343" s="59">
        <v>0</v>
      </c>
      <c r="H343" s="214"/>
      <c r="I343" s="42" t="s">
        <v>159</v>
      </c>
      <c r="J343" s="95">
        <f>COUNTIF($J$345,"нет")</f>
        <v>0</v>
      </c>
      <c r="K343" s="209"/>
      <c r="L343" s="302"/>
      <c r="M343" s="305"/>
    </row>
    <row r="344" spans="1:14" ht="48.75" customHeight="1" x14ac:dyDescent="0.25">
      <c r="A344" s="118"/>
      <c r="B344" s="234"/>
      <c r="C344" s="91" t="s">
        <v>160</v>
      </c>
      <c r="D344" s="36">
        <f t="shared" si="28"/>
        <v>0</v>
      </c>
      <c r="E344" s="36">
        <f t="shared" si="28"/>
        <v>0</v>
      </c>
      <c r="F344" s="36">
        <f t="shared" si="28"/>
        <v>0</v>
      </c>
      <c r="G344" s="59">
        <v>0</v>
      </c>
      <c r="H344" s="215"/>
      <c r="I344" s="42" t="s">
        <v>161</v>
      </c>
      <c r="J344" s="17">
        <f>(J341+0.5*J342)/J340</f>
        <v>0.5</v>
      </c>
      <c r="K344" s="210"/>
      <c r="L344" s="303"/>
      <c r="M344" s="306"/>
    </row>
    <row r="345" spans="1:14" s="76" customFormat="1" x14ac:dyDescent="0.25">
      <c r="A345" s="98" t="s">
        <v>279</v>
      </c>
      <c r="B345" s="194" t="s">
        <v>280</v>
      </c>
      <c r="C345" s="26" t="s">
        <v>153</v>
      </c>
      <c r="D345" s="68">
        <f>SUM(D346:D349)</f>
        <v>2900</v>
      </c>
      <c r="E345" s="68">
        <f>SUM(E346:E349)</f>
        <v>0</v>
      </c>
      <c r="F345" s="31">
        <f>SUM(F346:F349)</f>
        <v>0</v>
      </c>
      <c r="G345" s="53">
        <f>F345/D345</f>
        <v>0</v>
      </c>
      <c r="H345" s="172" t="s">
        <v>281</v>
      </c>
      <c r="I345" s="136" t="s">
        <v>316</v>
      </c>
      <c r="J345" s="178" t="s">
        <v>289</v>
      </c>
      <c r="K345" s="178" t="s">
        <v>3</v>
      </c>
      <c r="L345" s="151" t="s">
        <v>317</v>
      </c>
      <c r="M345" s="112">
        <v>809</v>
      </c>
      <c r="N345" s="86"/>
    </row>
    <row r="346" spans="1:14" s="76" customFormat="1" x14ac:dyDescent="0.25">
      <c r="A346" s="115"/>
      <c r="B346" s="195"/>
      <c r="C346" s="88" t="s">
        <v>154</v>
      </c>
      <c r="D346" s="69">
        <v>2900</v>
      </c>
      <c r="E346" s="93">
        <v>0</v>
      </c>
      <c r="F346" s="94">
        <v>0</v>
      </c>
      <c r="G346" s="7">
        <f>F346/D346</f>
        <v>0</v>
      </c>
      <c r="H346" s="173"/>
      <c r="I346" s="137"/>
      <c r="J346" s="179"/>
      <c r="K346" s="179"/>
      <c r="L346" s="151"/>
      <c r="M346" s="157"/>
      <c r="N346" s="86"/>
    </row>
    <row r="347" spans="1:14" s="76" customFormat="1" x14ac:dyDescent="0.25">
      <c r="A347" s="115"/>
      <c r="B347" s="195"/>
      <c r="C347" s="88" t="s">
        <v>156</v>
      </c>
      <c r="D347" s="29">
        <v>0</v>
      </c>
      <c r="E347" s="29">
        <v>0</v>
      </c>
      <c r="F347" s="29">
        <v>0</v>
      </c>
      <c r="G347" s="7">
        <v>0</v>
      </c>
      <c r="H347" s="173"/>
      <c r="I347" s="137"/>
      <c r="J347" s="179"/>
      <c r="K347" s="179"/>
      <c r="L347" s="151"/>
      <c r="M347" s="157"/>
      <c r="N347" s="86"/>
    </row>
    <row r="348" spans="1:14" s="76" customFormat="1" x14ac:dyDescent="0.25">
      <c r="A348" s="115"/>
      <c r="B348" s="195"/>
      <c r="C348" s="88" t="s">
        <v>158</v>
      </c>
      <c r="D348" s="29">
        <v>0</v>
      </c>
      <c r="E348" s="29">
        <v>0</v>
      </c>
      <c r="F348" s="29">
        <v>0</v>
      </c>
      <c r="G348" s="7">
        <v>0</v>
      </c>
      <c r="H348" s="173"/>
      <c r="I348" s="137"/>
      <c r="J348" s="179"/>
      <c r="K348" s="179"/>
      <c r="L348" s="151"/>
      <c r="M348" s="157"/>
      <c r="N348" s="86"/>
    </row>
    <row r="349" spans="1:14" s="76" customFormat="1" x14ac:dyDescent="0.25">
      <c r="A349" s="99"/>
      <c r="B349" s="196"/>
      <c r="C349" s="88" t="s">
        <v>160</v>
      </c>
      <c r="D349" s="29">
        <v>0</v>
      </c>
      <c r="E349" s="29">
        <v>0</v>
      </c>
      <c r="F349" s="29">
        <v>0</v>
      </c>
      <c r="G349" s="7">
        <v>0</v>
      </c>
      <c r="H349" s="174"/>
      <c r="I349" s="138"/>
      <c r="J349" s="180"/>
      <c r="K349" s="180"/>
      <c r="L349" s="151"/>
      <c r="M349" s="113"/>
      <c r="N349" s="86"/>
    </row>
    <row r="350" spans="1:14" ht="25.5" customHeight="1" x14ac:dyDescent="0.25">
      <c r="A350" s="100" t="s">
        <v>117</v>
      </c>
      <c r="B350" s="184" t="s">
        <v>118</v>
      </c>
      <c r="C350" s="25" t="s">
        <v>153</v>
      </c>
      <c r="D350" s="32">
        <f>SUM(D351:D354)</f>
        <v>300196.98889000004</v>
      </c>
      <c r="E350" s="32">
        <f>SUM(E351:E354)</f>
        <v>142300.82951000001</v>
      </c>
      <c r="F350" s="32">
        <f>SUM(F351:F354)</f>
        <v>127753.13151000001</v>
      </c>
      <c r="G350" s="54">
        <f>F350/D350</f>
        <v>0.42556433354770279</v>
      </c>
      <c r="H350" s="284"/>
      <c r="I350" s="39" t="s">
        <v>218</v>
      </c>
      <c r="J350" s="8">
        <f>SUM(J351:J353)</f>
        <v>8</v>
      </c>
      <c r="K350" s="161" t="s">
        <v>190</v>
      </c>
      <c r="L350" s="160"/>
      <c r="M350" s="258"/>
    </row>
    <row r="351" spans="1:14" ht="25.5" customHeight="1" x14ac:dyDescent="0.25">
      <c r="A351" s="101"/>
      <c r="B351" s="185"/>
      <c r="C351" s="10" t="s">
        <v>154</v>
      </c>
      <c r="D351" s="32">
        <f t="shared" ref="D351:F354" si="29">D356+D391+D401</f>
        <v>300196.98889000004</v>
      </c>
      <c r="E351" s="32">
        <f t="shared" si="29"/>
        <v>142300.82951000001</v>
      </c>
      <c r="F351" s="32">
        <f t="shared" si="29"/>
        <v>127753.13151000001</v>
      </c>
      <c r="G351" s="54">
        <f>F351/D351</f>
        <v>0.42556433354770279</v>
      </c>
      <c r="H351" s="285"/>
      <c r="I351" s="39" t="s">
        <v>155</v>
      </c>
      <c r="J351" s="8">
        <f>J356+J391+J401</f>
        <v>0</v>
      </c>
      <c r="K351" s="161"/>
      <c r="L351" s="160"/>
      <c r="M351" s="259"/>
    </row>
    <row r="352" spans="1:14" ht="25.5" customHeight="1" x14ac:dyDescent="0.25">
      <c r="A352" s="101"/>
      <c r="B352" s="185"/>
      <c r="C352" s="10" t="s">
        <v>156</v>
      </c>
      <c r="D352" s="32">
        <f t="shared" si="29"/>
        <v>0</v>
      </c>
      <c r="E352" s="32">
        <f t="shared" si="29"/>
        <v>0</v>
      </c>
      <c r="F352" s="32">
        <f t="shared" si="29"/>
        <v>0</v>
      </c>
      <c r="G352" s="54">
        <v>0</v>
      </c>
      <c r="H352" s="285"/>
      <c r="I352" s="39" t="s">
        <v>157</v>
      </c>
      <c r="J352" s="8">
        <f>J357+J392+J402</f>
        <v>7</v>
      </c>
      <c r="K352" s="161"/>
      <c r="L352" s="160"/>
      <c r="M352" s="259"/>
    </row>
    <row r="353" spans="1:14" ht="25.5" customHeight="1" x14ac:dyDescent="0.25">
      <c r="A353" s="101"/>
      <c r="B353" s="185"/>
      <c r="C353" s="10" t="s">
        <v>158</v>
      </c>
      <c r="D353" s="32">
        <f t="shared" si="29"/>
        <v>0</v>
      </c>
      <c r="E353" s="32">
        <f t="shared" si="29"/>
        <v>0</v>
      </c>
      <c r="F353" s="32">
        <f t="shared" si="29"/>
        <v>0</v>
      </c>
      <c r="G353" s="54">
        <v>0</v>
      </c>
      <c r="H353" s="285"/>
      <c r="I353" s="39" t="s">
        <v>159</v>
      </c>
      <c r="J353" s="8">
        <f>J358+J393+J403</f>
        <v>1</v>
      </c>
      <c r="K353" s="161"/>
      <c r="L353" s="160"/>
      <c r="M353" s="259"/>
    </row>
    <row r="354" spans="1:14" ht="25.5" customHeight="1" x14ac:dyDescent="0.25">
      <c r="A354" s="102"/>
      <c r="B354" s="186"/>
      <c r="C354" s="10" t="s">
        <v>160</v>
      </c>
      <c r="D354" s="32">
        <f t="shared" si="29"/>
        <v>0</v>
      </c>
      <c r="E354" s="32">
        <f t="shared" si="29"/>
        <v>0</v>
      </c>
      <c r="F354" s="32">
        <f t="shared" si="29"/>
        <v>0</v>
      </c>
      <c r="G354" s="54">
        <v>0</v>
      </c>
      <c r="H354" s="286"/>
      <c r="I354" s="39" t="s">
        <v>161</v>
      </c>
      <c r="J354" s="9">
        <f>(J351+0.5*J352)/J350</f>
        <v>0.4375</v>
      </c>
      <c r="K354" s="161"/>
      <c r="L354" s="160"/>
      <c r="M354" s="260"/>
    </row>
    <row r="355" spans="1:14" ht="37.5" customHeight="1" x14ac:dyDescent="0.25">
      <c r="A355" s="119" t="s">
        <v>119</v>
      </c>
      <c r="B355" s="181" t="s">
        <v>120</v>
      </c>
      <c r="C355" s="22" t="s">
        <v>153</v>
      </c>
      <c r="D355" s="34">
        <f>SUM(D356:D359)</f>
        <v>202045.90479999999</v>
      </c>
      <c r="E355" s="34">
        <f>SUM(E356:E359)</f>
        <v>96848.436260000002</v>
      </c>
      <c r="F355" s="34">
        <f>SUM(F356:F359)</f>
        <v>82300.738260000013</v>
      </c>
      <c r="G355" s="56">
        <f>F355/D355</f>
        <v>0.40733682942728971</v>
      </c>
      <c r="H355" s="287"/>
      <c r="I355" s="40" t="s">
        <v>218</v>
      </c>
      <c r="J355" s="21">
        <f>SUM(J356:J358)</f>
        <v>6</v>
      </c>
      <c r="K355" s="202" t="s">
        <v>3</v>
      </c>
      <c r="L355" s="199"/>
      <c r="M355" s="202"/>
    </row>
    <row r="356" spans="1:14" ht="37.5" customHeight="1" x14ac:dyDescent="0.25">
      <c r="A356" s="120"/>
      <c r="B356" s="182"/>
      <c r="C356" s="22" t="s">
        <v>154</v>
      </c>
      <c r="D356" s="34">
        <f>D361+D366+D371+D376+D381+D386</f>
        <v>202045.90479999999</v>
      </c>
      <c r="E356" s="34">
        <f>E361+E366+E371+E376+E381+E386</f>
        <v>96848.436260000002</v>
      </c>
      <c r="F356" s="34">
        <f>F361+F366+F371+F376+F381+F386</f>
        <v>82300.738260000013</v>
      </c>
      <c r="G356" s="56">
        <f>F356/D356</f>
        <v>0.40733682942728971</v>
      </c>
      <c r="H356" s="288"/>
      <c r="I356" s="40" t="s">
        <v>155</v>
      </c>
      <c r="J356" s="21">
        <f>COUNTIF($J$360:$J$389,"да")</f>
        <v>0</v>
      </c>
      <c r="K356" s="203"/>
      <c r="L356" s="200"/>
      <c r="M356" s="203"/>
    </row>
    <row r="357" spans="1:14" ht="37.5" customHeight="1" x14ac:dyDescent="0.25">
      <c r="A357" s="120"/>
      <c r="B357" s="182"/>
      <c r="C357" s="22" t="s">
        <v>156</v>
      </c>
      <c r="D357" s="34">
        <f t="shared" ref="D357:F359" si="30">D362+D367+D372+D377+D382+D387</f>
        <v>0</v>
      </c>
      <c r="E357" s="34">
        <f t="shared" si="30"/>
        <v>0</v>
      </c>
      <c r="F357" s="34">
        <f t="shared" si="30"/>
        <v>0</v>
      </c>
      <c r="G357" s="56">
        <v>0</v>
      </c>
      <c r="H357" s="288"/>
      <c r="I357" s="40" t="s">
        <v>157</v>
      </c>
      <c r="J357" s="64">
        <f>COUNTIF($J$360:$J$389,"частично")</f>
        <v>5</v>
      </c>
      <c r="K357" s="203"/>
      <c r="L357" s="200"/>
      <c r="M357" s="203"/>
    </row>
    <row r="358" spans="1:14" ht="37.5" customHeight="1" x14ac:dyDescent="0.25">
      <c r="A358" s="120"/>
      <c r="B358" s="182"/>
      <c r="C358" s="22" t="s">
        <v>158</v>
      </c>
      <c r="D358" s="34">
        <f t="shared" si="30"/>
        <v>0</v>
      </c>
      <c r="E358" s="34">
        <f t="shared" si="30"/>
        <v>0</v>
      </c>
      <c r="F358" s="34">
        <f t="shared" si="30"/>
        <v>0</v>
      </c>
      <c r="G358" s="56">
        <v>0</v>
      </c>
      <c r="H358" s="288"/>
      <c r="I358" s="40" t="s">
        <v>159</v>
      </c>
      <c r="J358" s="64">
        <f>COUNTIF($J$360:$J$389,"нет")</f>
        <v>1</v>
      </c>
      <c r="K358" s="203"/>
      <c r="L358" s="200"/>
      <c r="M358" s="203"/>
    </row>
    <row r="359" spans="1:14" ht="37.5" customHeight="1" x14ac:dyDescent="0.25">
      <c r="A359" s="121"/>
      <c r="B359" s="183"/>
      <c r="C359" s="22" t="s">
        <v>160</v>
      </c>
      <c r="D359" s="34">
        <f t="shared" si="30"/>
        <v>0</v>
      </c>
      <c r="E359" s="34">
        <f t="shared" si="30"/>
        <v>0</v>
      </c>
      <c r="F359" s="34">
        <f t="shared" si="30"/>
        <v>0</v>
      </c>
      <c r="G359" s="56">
        <v>0</v>
      </c>
      <c r="H359" s="289"/>
      <c r="I359" s="40" t="s">
        <v>161</v>
      </c>
      <c r="J359" s="13">
        <f>(J356+0.5*J357)/J355</f>
        <v>0.41666666666666669</v>
      </c>
      <c r="K359" s="204"/>
      <c r="L359" s="201"/>
      <c r="M359" s="204"/>
    </row>
    <row r="360" spans="1:14" ht="24.75" customHeight="1" x14ac:dyDescent="0.25">
      <c r="A360" s="98" t="s">
        <v>121</v>
      </c>
      <c r="B360" s="132" t="s">
        <v>122</v>
      </c>
      <c r="C360" s="26" t="s">
        <v>153</v>
      </c>
      <c r="D360" s="31">
        <f>SUM(D361:D364)</f>
        <v>160406.59479999999</v>
      </c>
      <c r="E360" s="31">
        <f>SUM(E361:E364)</f>
        <v>72406.716530000005</v>
      </c>
      <c r="F360" s="31">
        <f>SUM(F361:F364)</f>
        <v>72406.716530000005</v>
      </c>
      <c r="G360" s="53">
        <f>F360/D360</f>
        <v>0.45139488572947384</v>
      </c>
      <c r="H360" s="168" t="s">
        <v>191</v>
      </c>
      <c r="I360" s="136" t="s">
        <v>298</v>
      </c>
      <c r="J360" s="281" t="s">
        <v>289</v>
      </c>
      <c r="K360" s="112" t="s">
        <v>3</v>
      </c>
      <c r="L360" s="135" t="s">
        <v>310</v>
      </c>
      <c r="M360" s="112">
        <v>809</v>
      </c>
      <c r="N360" s="86">
        <v>3150100010</v>
      </c>
    </row>
    <row r="361" spans="1:14" ht="24.75" customHeight="1" x14ac:dyDescent="0.25">
      <c r="A361" s="115"/>
      <c r="B361" s="133"/>
      <c r="C361" s="2" t="s">
        <v>154</v>
      </c>
      <c r="D361" s="69">
        <v>160406.59479999999</v>
      </c>
      <c r="E361" s="29">
        <v>72406.716530000005</v>
      </c>
      <c r="F361" s="29">
        <v>72406.716530000005</v>
      </c>
      <c r="G361" s="7">
        <f>F361/D361</f>
        <v>0.45139488572947384</v>
      </c>
      <c r="H361" s="169"/>
      <c r="I361" s="137"/>
      <c r="J361" s="282"/>
      <c r="K361" s="157"/>
      <c r="L361" s="135"/>
      <c r="M361" s="157"/>
      <c r="N361" s="86">
        <v>3150100030</v>
      </c>
    </row>
    <row r="362" spans="1:14" ht="24.75" customHeight="1" x14ac:dyDescent="0.25">
      <c r="A362" s="115"/>
      <c r="B362" s="133"/>
      <c r="C362" s="2" t="s">
        <v>156</v>
      </c>
      <c r="D362" s="29">
        <v>0</v>
      </c>
      <c r="E362" s="29">
        <v>0</v>
      </c>
      <c r="F362" s="29">
        <v>0</v>
      </c>
      <c r="G362" s="7">
        <v>0</v>
      </c>
      <c r="H362" s="169"/>
      <c r="I362" s="137"/>
      <c r="J362" s="282"/>
      <c r="K362" s="157"/>
      <c r="L362" s="135"/>
      <c r="M362" s="157"/>
      <c r="N362" s="86">
        <v>3150113060</v>
      </c>
    </row>
    <row r="363" spans="1:14" ht="24.75" customHeight="1" x14ac:dyDescent="0.25">
      <c r="A363" s="115"/>
      <c r="B363" s="133"/>
      <c r="C363" s="2" t="s">
        <v>158</v>
      </c>
      <c r="D363" s="29">
        <v>0</v>
      </c>
      <c r="E363" s="29">
        <v>0</v>
      </c>
      <c r="F363" s="29">
        <v>0</v>
      </c>
      <c r="G363" s="7">
        <v>0</v>
      </c>
      <c r="H363" s="169"/>
      <c r="I363" s="137"/>
      <c r="J363" s="282"/>
      <c r="K363" s="157"/>
      <c r="L363" s="135"/>
      <c r="M363" s="157"/>
      <c r="N363" s="86">
        <v>3150120080</v>
      </c>
    </row>
    <row r="364" spans="1:14" ht="24.75" customHeight="1" x14ac:dyDescent="0.25">
      <c r="A364" s="99"/>
      <c r="B364" s="134"/>
      <c r="C364" s="2" t="s">
        <v>160</v>
      </c>
      <c r="D364" s="29">
        <v>0</v>
      </c>
      <c r="E364" s="29">
        <v>0</v>
      </c>
      <c r="F364" s="29">
        <v>0</v>
      </c>
      <c r="G364" s="7">
        <v>0</v>
      </c>
      <c r="H364" s="170"/>
      <c r="I364" s="138"/>
      <c r="J364" s="283"/>
      <c r="K364" s="113"/>
      <c r="L364" s="135"/>
      <c r="M364" s="113"/>
    </row>
    <row r="365" spans="1:14" ht="18.75" customHeight="1" x14ac:dyDescent="0.25">
      <c r="A365" s="98" t="s">
        <v>123</v>
      </c>
      <c r="B365" s="132" t="s">
        <v>124</v>
      </c>
      <c r="C365" s="26" t="s">
        <v>153</v>
      </c>
      <c r="D365" s="31">
        <f>SUM(D366:D369)</f>
        <v>22819.598000000002</v>
      </c>
      <c r="E365" s="31">
        <f>SUM(E366:E369)</f>
        <v>22819.598000000002</v>
      </c>
      <c r="F365" s="31">
        <f>SUM(F366:F369)</f>
        <v>8421.1</v>
      </c>
      <c r="G365" s="53">
        <f>F365/D365</f>
        <v>0.36902928789543094</v>
      </c>
      <c r="H365" s="168" t="s">
        <v>232</v>
      </c>
      <c r="I365" s="168" t="s">
        <v>291</v>
      </c>
      <c r="J365" s="227" t="s">
        <v>289</v>
      </c>
      <c r="K365" s="112" t="s">
        <v>233</v>
      </c>
      <c r="L365" s="135" t="s">
        <v>292</v>
      </c>
      <c r="M365" s="112">
        <v>809</v>
      </c>
      <c r="N365" s="86">
        <v>3150160470</v>
      </c>
    </row>
    <row r="366" spans="1:14" ht="18.75" customHeight="1" x14ac:dyDescent="0.25">
      <c r="A366" s="115"/>
      <c r="B366" s="133"/>
      <c r="C366" s="2" t="s">
        <v>154</v>
      </c>
      <c r="D366" s="67">
        <v>22819.598000000002</v>
      </c>
      <c r="E366" s="29">
        <v>22819.598000000002</v>
      </c>
      <c r="F366" s="67">
        <v>8421.1</v>
      </c>
      <c r="G366" s="53">
        <f>F366/D366</f>
        <v>0.36902928789543094</v>
      </c>
      <c r="H366" s="169"/>
      <c r="I366" s="169"/>
      <c r="J366" s="228"/>
      <c r="K366" s="157"/>
      <c r="L366" s="135"/>
      <c r="M366" s="157"/>
    </row>
    <row r="367" spans="1:14" ht="18.75" customHeight="1" x14ac:dyDescent="0.25">
      <c r="A367" s="115"/>
      <c r="B367" s="133"/>
      <c r="C367" s="2" t="s">
        <v>156</v>
      </c>
      <c r="D367" s="29">
        <v>0</v>
      </c>
      <c r="E367" s="29">
        <v>0</v>
      </c>
      <c r="F367" s="29">
        <v>0</v>
      </c>
      <c r="G367" s="53">
        <v>0</v>
      </c>
      <c r="H367" s="169"/>
      <c r="I367" s="169"/>
      <c r="J367" s="228"/>
      <c r="K367" s="157"/>
      <c r="L367" s="135"/>
      <c r="M367" s="157"/>
    </row>
    <row r="368" spans="1:14" ht="18.75" customHeight="1" x14ac:dyDescent="0.25">
      <c r="A368" s="115"/>
      <c r="B368" s="133"/>
      <c r="C368" s="2" t="s">
        <v>158</v>
      </c>
      <c r="D368" s="29">
        <v>0</v>
      </c>
      <c r="E368" s="29">
        <v>0</v>
      </c>
      <c r="F368" s="29">
        <v>0</v>
      </c>
      <c r="G368" s="53">
        <v>0</v>
      </c>
      <c r="H368" s="169"/>
      <c r="I368" s="169"/>
      <c r="J368" s="228"/>
      <c r="K368" s="157"/>
      <c r="L368" s="135"/>
      <c r="M368" s="157"/>
    </row>
    <row r="369" spans="1:14" ht="18.75" customHeight="1" x14ac:dyDescent="0.25">
      <c r="A369" s="99"/>
      <c r="B369" s="134"/>
      <c r="C369" s="2" t="s">
        <v>160</v>
      </c>
      <c r="D369" s="29">
        <v>0</v>
      </c>
      <c r="E369" s="29">
        <v>0</v>
      </c>
      <c r="F369" s="29">
        <v>0</v>
      </c>
      <c r="G369" s="53">
        <v>0</v>
      </c>
      <c r="H369" s="170"/>
      <c r="I369" s="170"/>
      <c r="J369" s="229"/>
      <c r="K369" s="113"/>
      <c r="L369" s="135"/>
      <c r="M369" s="113"/>
    </row>
    <row r="370" spans="1:14" ht="15" customHeight="1" x14ac:dyDescent="0.25">
      <c r="A370" s="98" t="s">
        <v>125</v>
      </c>
      <c r="B370" s="132" t="s">
        <v>234</v>
      </c>
      <c r="C370" s="26" t="s">
        <v>153</v>
      </c>
      <c r="D370" s="31">
        <f>SUM(D371:D374)</f>
        <v>1290.8</v>
      </c>
      <c r="E370" s="31">
        <f>SUM(E371:E374)</f>
        <v>444.81700000000001</v>
      </c>
      <c r="F370" s="31">
        <f>SUM(F371:F374)</f>
        <v>444.81700000000001</v>
      </c>
      <c r="G370" s="53">
        <f>F370/D370</f>
        <v>0.34460567090176636</v>
      </c>
      <c r="H370" s="172" t="s">
        <v>206</v>
      </c>
      <c r="I370" s="136" t="s">
        <v>297</v>
      </c>
      <c r="J370" s="281" t="s">
        <v>289</v>
      </c>
      <c r="K370" s="112" t="s">
        <v>3</v>
      </c>
      <c r="L370" s="135" t="s">
        <v>292</v>
      </c>
      <c r="M370" s="112">
        <v>809</v>
      </c>
      <c r="N370" s="86">
        <v>3150120100</v>
      </c>
    </row>
    <row r="371" spans="1:14" x14ac:dyDescent="0.25">
      <c r="A371" s="115"/>
      <c r="B371" s="133"/>
      <c r="C371" s="2" t="s">
        <v>154</v>
      </c>
      <c r="D371" s="67">
        <v>1290.8</v>
      </c>
      <c r="E371" s="29">
        <v>444.81700000000001</v>
      </c>
      <c r="F371" s="29">
        <v>444.81700000000001</v>
      </c>
      <c r="G371" s="53">
        <f>F371/D371</f>
        <v>0.34460567090176636</v>
      </c>
      <c r="H371" s="173"/>
      <c r="I371" s="137"/>
      <c r="J371" s="282"/>
      <c r="K371" s="157"/>
      <c r="L371" s="135"/>
      <c r="M371" s="157"/>
    </row>
    <row r="372" spans="1:14" x14ac:dyDescent="0.25">
      <c r="A372" s="115"/>
      <c r="B372" s="133"/>
      <c r="C372" s="2" t="s">
        <v>156</v>
      </c>
      <c r="D372" s="29">
        <v>0</v>
      </c>
      <c r="E372" s="29">
        <v>0</v>
      </c>
      <c r="F372" s="29">
        <v>0</v>
      </c>
      <c r="G372" s="53">
        <v>0</v>
      </c>
      <c r="H372" s="173"/>
      <c r="I372" s="137"/>
      <c r="J372" s="282"/>
      <c r="K372" s="157"/>
      <c r="L372" s="135"/>
      <c r="M372" s="157"/>
    </row>
    <row r="373" spans="1:14" x14ac:dyDescent="0.25">
      <c r="A373" s="115"/>
      <c r="B373" s="133"/>
      <c r="C373" s="2" t="s">
        <v>158</v>
      </c>
      <c r="D373" s="29">
        <v>0</v>
      </c>
      <c r="E373" s="29">
        <v>0</v>
      </c>
      <c r="F373" s="29">
        <v>0</v>
      </c>
      <c r="G373" s="53">
        <v>0</v>
      </c>
      <c r="H373" s="173"/>
      <c r="I373" s="137"/>
      <c r="J373" s="282"/>
      <c r="K373" s="157"/>
      <c r="L373" s="135"/>
      <c r="M373" s="157"/>
    </row>
    <row r="374" spans="1:14" x14ac:dyDescent="0.25">
      <c r="A374" s="99"/>
      <c r="B374" s="134"/>
      <c r="C374" s="2" t="s">
        <v>160</v>
      </c>
      <c r="D374" s="29">
        <v>0</v>
      </c>
      <c r="E374" s="29">
        <v>0</v>
      </c>
      <c r="F374" s="29">
        <v>0</v>
      </c>
      <c r="G374" s="53">
        <v>0</v>
      </c>
      <c r="H374" s="174"/>
      <c r="I374" s="138"/>
      <c r="J374" s="283"/>
      <c r="K374" s="113"/>
      <c r="L374" s="135"/>
      <c r="M374" s="113"/>
    </row>
    <row r="375" spans="1:14" ht="15" customHeight="1" x14ac:dyDescent="0.25">
      <c r="A375" s="98" t="s">
        <v>126</v>
      </c>
      <c r="B375" s="132" t="s">
        <v>127</v>
      </c>
      <c r="C375" s="26" t="s">
        <v>153</v>
      </c>
      <c r="D375" s="31">
        <f>SUM(D376:D379)</f>
        <v>15000</v>
      </c>
      <c r="E375" s="31">
        <f>SUM(E376:E379)</f>
        <v>0</v>
      </c>
      <c r="F375" s="31">
        <f>SUM(F376:F379)</f>
        <v>0</v>
      </c>
      <c r="G375" s="53">
        <f>F375/D375</f>
        <v>0</v>
      </c>
      <c r="H375" s="172" t="s">
        <v>282</v>
      </c>
      <c r="I375" s="175" t="s">
        <v>293</v>
      </c>
      <c r="J375" s="281" t="s">
        <v>286</v>
      </c>
      <c r="K375" s="112" t="s">
        <v>3</v>
      </c>
      <c r="L375" s="178" t="s">
        <v>294</v>
      </c>
      <c r="M375" s="112">
        <v>809</v>
      </c>
      <c r="N375" s="86">
        <v>3150177070</v>
      </c>
    </row>
    <row r="376" spans="1:14" x14ac:dyDescent="0.25">
      <c r="A376" s="115"/>
      <c r="B376" s="133"/>
      <c r="C376" s="2" t="s">
        <v>154</v>
      </c>
      <c r="D376" s="67">
        <v>15000</v>
      </c>
      <c r="E376" s="29">
        <v>0</v>
      </c>
      <c r="F376" s="29">
        <v>0</v>
      </c>
      <c r="G376" s="7">
        <v>0</v>
      </c>
      <c r="H376" s="173"/>
      <c r="I376" s="176"/>
      <c r="J376" s="282"/>
      <c r="K376" s="157"/>
      <c r="L376" s="179"/>
      <c r="M376" s="157"/>
    </row>
    <row r="377" spans="1:14" x14ac:dyDescent="0.25">
      <c r="A377" s="115"/>
      <c r="B377" s="133"/>
      <c r="C377" s="2" t="s">
        <v>156</v>
      </c>
      <c r="D377" s="29">
        <v>0</v>
      </c>
      <c r="E377" s="29">
        <v>0</v>
      </c>
      <c r="F377" s="29">
        <v>0</v>
      </c>
      <c r="G377" s="7">
        <v>0</v>
      </c>
      <c r="H377" s="173"/>
      <c r="I377" s="176"/>
      <c r="J377" s="282"/>
      <c r="K377" s="157"/>
      <c r="L377" s="179"/>
      <c r="M377" s="157"/>
    </row>
    <row r="378" spans="1:14" x14ac:dyDescent="0.25">
      <c r="A378" s="115"/>
      <c r="B378" s="133"/>
      <c r="C378" s="2" t="s">
        <v>158</v>
      </c>
      <c r="D378" s="29">
        <v>0</v>
      </c>
      <c r="E378" s="29">
        <v>0</v>
      </c>
      <c r="F378" s="29">
        <v>0</v>
      </c>
      <c r="G378" s="7">
        <v>0</v>
      </c>
      <c r="H378" s="173"/>
      <c r="I378" s="176"/>
      <c r="J378" s="282"/>
      <c r="K378" s="157"/>
      <c r="L378" s="179"/>
      <c r="M378" s="157"/>
    </row>
    <row r="379" spans="1:14" x14ac:dyDescent="0.25">
      <c r="A379" s="99"/>
      <c r="B379" s="134"/>
      <c r="C379" s="2" t="s">
        <v>160</v>
      </c>
      <c r="D379" s="29">
        <v>0</v>
      </c>
      <c r="E379" s="29">
        <v>0</v>
      </c>
      <c r="F379" s="29">
        <v>0</v>
      </c>
      <c r="G379" s="7">
        <v>0</v>
      </c>
      <c r="H379" s="174"/>
      <c r="I379" s="177"/>
      <c r="J379" s="283"/>
      <c r="K379" s="113"/>
      <c r="L379" s="180"/>
      <c r="M379" s="113"/>
    </row>
    <row r="380" spans="1:14" ht="15" customHeight="1" x14ac:dyDescent="0.25">
      <c r="A380" s="98" t="s">
        <v>128</v>
      </c>
      <c r="B380" s="132" t="s">
        <v>129</v>
      </c>
      <c r="C380" s="26" t="s">
        <v>153</v>
      </c>
      <c r="D380" s="31">
        <f>SUM(D381:D384)</f>
        <v>628.91200000000003</v>
      </c>
      <c r="E380" s="31">
        <f>SUM(E381:E384)</f>
        <v>227.30473000000001</v>
      </c>
      <c r="F380" s="31">
        <f>SUM(F381:F384)</f>
        <v>227.30473000000001</v>
      </c>
      <c r="G380" s="53">
        <f>F380/D380</f>
        <v>0.36142533454600961</v>
      </c>
      <c r="H380" s="106" t="s">
        <v>192</v>
      </c>
      <c r="I380" s="136" t="s">
        <v>296</v>
      </c>
      <c r="J380" s="281" t="s">
        <v>289</v>
      </c>
      <c r="K380" s="112" t="s">
        <v>193</v>
      </c>
      <c r="L380" s="178" t="s">
        <v>295</v>
      </c>
      <c r="M380" s="112">
        <v>809</v>
      </c>
      <c r="N380" s="86">
        <v>3150175510</v>
      </c>
    </row>
    <row r="381" spans="1:14" x14ac:dyDescent="0.25">
      <c r="A381" s="115"/>
      <c r="B381" s="133"/>
      <c r="C381" s="3" t="s">
        <v>154</v>
      </c>
      <c r="D381" s="67">
        <v>628.91200000000003</v>
      </c>
      <c r="E381" s="29">
        <v>227.30473000000001</v>
      </c>
      <c r="F381" s="29">
        <v>227.30473000000001</v>
      </c>
      <c r="G381" s="7">
        <f>E381/D381</f>
        <v>0.36142533454600961</v>
      </c>
      <c r="H381" s="107"/>
      <c r="I381" s="137"/>
      <c r="J381" s="282"/>
      <c r="K381" s="157"/>
      <c r="L381" s="179"/>
      <c r="M381" s="157"/>
    </row>
    <row r="382" spans="1:14" x14ac:dyDescent="0.25">
      <c r="A382" s="115"/>
      <c r="B382" s="133"/>
      <c r="C382" s="3" t="s">
        <v>156</v>
      </c>
      <c r="D382" s="29">
        <v>0</v>
      </c>
      <c r="E382" s="29">
        <v>0</v>
      </c>
      <c r="F382" s="29">
        <v>0</v>
      </c>
      <c r="G382" s="7">
        <v>0</v>
      </c>
      <c r="H382" s="107"/>
      <c r="I382" s="137"/>
      <c r="J382" s="282"/>
      <c r="K382" s="157"/>
      <c r="L382" s="179"/>
      <c r="M382" s="157"/>
    </row>
    <row r="383" spans="1:14" x14ac:dyDescent="0.25">
      <c r="A383" s="115"/>
      <c r="B383" s="133"/>
      <c r="C383" s="3" t="s">
        <v>158</v>
      </c>
      <c r="D383" s="29">
        <v>0</v>
      </c>
      <c r="E383" s="29">
        <v>0</v>
      </c>
      <c r="F383" s="29">
        <v>0</v>
      </c>
      <c r="G383" s="7">
        <v>0</v>
      </c>
      <c r="H383" s="107"/>
      <c r="I383" s="137"/>
      <c r="J383" s="282"/>
      <c r="K383" s="157"/>
      <c r="L383" s="179"/>
      <c r="M383" s="157"/>
    </row>
    <row r="384" spans="1:14" x14ac:dyDescent="0.25">
      <c r="A384" s="99"/>
      <c r="B384" s="134"/>
      <c r="C384" s="3" t="s">
        <v>160</v>
      </c>
      <c r="D384" s="29">
        <v>0</v>
      </c>
      <c r="E384" s="29">
        <v>0</v>
      </c>
      <c r="F384" s="29">
        <v>0</v>
      </c>
      <c r="G384" s="7">
        <v>0</v>
      </c>
      <c r="H384" s="107"/>
      <c r="I384" s="138"/>
      <c r="J384" s="283"/>
      <c r="K384" s="113"/>
      <c r="L384" s="180"/>
      <c r="M384" s="113"/>
    </row>
    <row r="385" spans="1:14" ht="15" customHeight="1" x14ac:dyDescent="0.25">
      <c r="A385" s="125" t="s">
        <v>130</v>
      </c>
      <c r="B385" s="132" t="s">
        <v>131</v>
      </c>
      <c r="C385" s="26" t="s">
        <v>153</v>
      </c>
      <c r="D385" s="31">
        <f>SUM(D386:D389)</f>
        <v>1900</v>
      </c>
      <c r="E385" s="31">
        <f>SUM(E386:E389)</f>
        <v>950</v>
      </c>
      <c r="F385" s="31">
        <f>SUM(F386:F389)</f>
        <v>800.8</v>
      </c>
      <c r="G385" s="53">
        <f>F385/D385</f>
        <v>0.42147368421052628</v>
      </c>
      <c r="H385" s="168" t="s">
        <v>194</v>
      </c>
      <c r="I385" s="293" t="s">
        <v>299</v>
      </c>
      <c r="J385" s="281" t="s">
        <v>289</v>
      </c>
      <c r="K385" s="296" t="s">
        <v>3</v>
      </c>
      <c r="L385" s="151" t="s">
        <v>292</v>
      </c>
      <c r="M385" s="112">
        <v>809</v>
      </c>
      <c r="N385" s="86">
        <v>3150164090</v>
      </c>
    </row>
    <row r="386" spans="1:14" x14ac:dyDescent="0.25">
      <c r="A386" s="126"/>
      <c r="B386" s="133"/>
      <c r="C386" s="2" t="s">
        <v>154</v>
      </c>
      <c r="D386" s="67">
        <v>1900</v>
      </c>
      <c r="E386" s="29">
        <v>950</v>
      </c>
      <c r="F386" s="29">
        <v>800.8</v>
      </c>
      <c r="G386" s="7">
        <f>F386/D386</f>
        <v>0.42147368421052628</v>
      </c>
      <c r="H386" s="169"/>
      <c r="I386" s="294"/>
      <c r="J386" s="282"/>
      <c r="K386" s="297"/>
      <c r="L386" s="151"/>
      <c r="M386" s="157"/>
    </row>
    <row r="387" spans="1:14" x14ac:dyDescent="0.25">
      <c r="A387" s="126"/>
      <c r="B387" s="133"/>
      <c r="C387" s="2" t="s">
        <v>156</v>
      </c>
      <c r="D387" s="29">
        <v>0</v>
      </c>
      <c r="E387" s="29">
        <v>0</v>
      </c>
      <c r="F387" s="29">
        <v>0</v>
      </c>
      <c r="G387" s="7">
        <v>0</v>
      </c>
      <c r="H387" s="169"/>
      <c r="I387" s="294"/>
      <c r="J387" s="282"/>
      <c r="K387" s="297"/>
      <c r="L387" s="151"/>
      <c r="M387" s="157"/>
    </row>
    <row r="388" spans="1:14" x14ac:dyDescent="0.25">
      <c r="A388" s="126"/>
      <c r="B388" s="133"/>
      <c r="C388" s="2" t="s">
        <v>158</v>
      </c>
      <c r="D388" s="29">
        <v>0</v>
      </c>
      <c r="E388" s="29">
        <v>0</v>
      </c>
      <c r="F388" s="29">
        <v>0</v>
      </c>
      <c r="G388" s="7">
        <v>0</v>
      </c>
      <c r="H388" s="169"/>
      <c r="I388" s="294"/>
      <c r="J388" s="282"/>
      <c r="K388" s="297"/>
      <c r="L388" s="151"/>
      <c r="M388" s="157"/>
    </row>
    <row r="389" spans="1:14" ht="19.5" customHeight="1" x14ac:dyDescent="0.25">
      <c r="A389" s="127"/>
      <c r="B389" s="134"/>
      <c r="C389" s="2" t="s">
        <v>160</v>
      </c>
      <c r="D389" s="29">
        <v>0</v>
      </c>
      <c r="E389" s="29">
        <v>0</v>
      </c>
      <c r="F389" s="29">
        <v>0</v>
      </c>
      <c r="G389" s="7">
        <v>0</v>
      </c>
      <c r="H389" s="170"/>
      <c r="I389" s="295"/>
      <c r="J389" s="283"/>
      <c r="K389" s="298"/>
      <c r="L389" s="151"/>
      <c r="M389" s="113"/>
    </row>
    <row r="390" spans="1:14" ht="27.75" customHeight="1" x14ac:dyDescent="0.25">
      <c r="A390" s="119" t="s">
        <v>132</v>
      </c>
      <c r="B390" s="181" t="s">
        <v>133</v>
      </c>
      <c r="C390" s="22" t="s">
        <v>153</v>
      </c>
      <c r="D390" s="34">
        <f>SUM(D391:D394)</f>
        <v>62987.85338</v>
      </c>
      <c r="E390" s="34">
        <f>SUM(E391:E394)</f>
        <v>28593.272130000001</v>
      </c>
      <c r="F390" s="34">
        <f>SUM(F391:F394)</f>
        <v>28593.272130000001</v>
      </c>
      <c r="G390" s="56">
        <f>F390/D390</f>
        <v>0.45394898533054279</v>
      </c>
      <c r="H390" s="189"/>
      <c r="I390" s="40" t="s">
        <v>218</v>
      </c>
      <c r="J390" s="12">
        <f>SUM(J391:J393)</f>
        <v>1</v>
      </c>
      <c r="K390" s="198" t="s">
        <v>8</v>
      </c>
      <c r="L390" s="197"/>
      <c r="M390" s="198">
        <v>824</v>
      </c>
    </row>
    <row r="391" spans="1:14" ht="27.75" customHeight="1" x14ac:dyDescent="0.25">
      <c r="A391" s="120"/>
      <c r="B391" s="182"/>
      <c r="C391" s="16" t="s">
        <v>154</v>
      </c>
      <c r="D391" s="34">
        <f>D396</f>
        <v>62987.85338</v>
      </c>
      <c r="E391" s="34">
        <f>E396</f>
        <v>28593.272130000001</v>
      </c>
      <c r="F391" s="34">
        <f>F396</f>
        <v>28593.272130000001</v>
      </c>
      <c r="G391" s="56">
        <f>E391/D391</f>
        <v>0.45394898533054279</v>
      </c>
      <c r="H391" s="189"/>
      <c r="I391" s="40" t="s">
        <v>155</v>
      </c>
      <c r="J391" s="12">
        <f>COUNTIF($J$395,"да")</f>
        <v>0</v>
      </c>
      <c r="K391" s="198"/>
      <c r="L391" s="197"/>
      <c r="M391" s="198"/>
    </row>
    <row r="392" spans="1:14" ht="27.75" customHeight="1" x14ac:dyDescent="0.25">
      <c r="A392" s="120"/>
      <c r="B392" s="182"/>
      <c r="C392" s="16" t="s">
        <v>156</v>
      </c>
      <c r="D392" s="34">
        <f t="shared" ref="D392:F394" si="31">D397</f>
        <v>0</v>
      </c>
      <c r="E392" s="34">
        <f t="shared" si="31"/>
        <v>0</v>
      </c>
      <c r="F392" s="34">
        <f t="shared" si="31"/>
        <v>0</v>
      </c>
      <c r="G392" s="56">
        <v>0</v>
      </c>
      <c r="H392" s="189"/>
      <c r="I392" s="40" t="s">
        <v>157</v>
      </c>
      <c r="J392" s="89">
        <f>COUNTIF($J$395,"частично")</f>
        <v>1</v>
      </c>
      <c r="K392" s="198"/>
      <c r="L392" s="197"/>
      <c r="M392" s="198"/>
    </row>
    <row r="393" spans="1:14" ht="27.75" customHeight="1" x14ac:dyDescent="0.25">
      <c r="A393" s="120"/>
      <c r="B393" s="182"/>
      <c r="C393" s="16" t="s">
        <v>158</v>
      </c>
      <c r="D393" s="34">
        <f t="shared" si="31"/>
        <v>0</v>
      </c>
      <c r="E393" s="34">
        <f t="shared" si="31"/>
        <v>0</v>
      </c>
      <c r="F393" s="34">
        <f t="shared" si="31"/>
        <v>0</v>
      </c>
      <c r="G393" s="56">
        <v>0</v>
      </c>
      <c r="H393" s="189"/>
      <c r="I393" s="40" t="s">
        <v>159</v>
      </c>
      <c r="J393" s="89">
        <f>COUNTIF($J$395,"нет")</f>
        <v>0</v>
      </c>
      <c r="K393" s="198"/>
      <c r="L393" s="197"/>
      <c r="M393" s="198"/>
    </row>
    <row r="394" spans="1:14" ht="27.75" customHeight="1" x14ac:dyDescent="0.25">
      <c r="A394" s="121"/>
      <c r="B394" s="183"/>
      <c r="C394" s="16" t="s">
        <v>160</v>
      </c>
      <c r="D394" s="34">
        <f t="shared" si="31"/>
        <v>0</v>
      </c>
      <c r="E394" s="34">
        <f t="shared" si="31"/>
        <v>0</v>
      </c>
      <c r="F394" s="34">
        <f t="shared" si="31"/>
        <v>0</v>
      </c>
      <c r="G394" s="56">
        <v>0</v>
      </c>
      <c r="H394" s="189"/>
      <c r="I394" s="40" t="s">
        <v>161</v>
      </c>
      <c r="J394" s="13">
        <f>(J391+0.5*J392)/J390</f>
        <v>0.5</v>
      </c>
      <c r="K394" s="198"/>
      <c r="L394" s="197"/>
      <c r="M394" s="198"/>
    </row>
    <row r="395" spans="1:14" ht="15" customHeight="1" x14ac:dyDescent="0.25">
      <c r="A395" s="98" t="s">
        <v>134</v>
      </c>
      <c r="B395" s="132" t="s">
        <v>135</v>
      </c>
      <c r="C395" s="26" t="s">
        <v>153</v>
      </c>
      <c r="D395" s="68">
        <f>SUM(D396:D399)</f>
        <v>62987.85338</v>
      </c>
      <c r="E395" s="68">
        <f>SUM(E396:E399)</f>
        <v>28593.272130000001</v>
      </c>
      <c r="F395" s="68">
        <f>SUM(F396:F399)</f>
        <v>28593.272130000001</v>
      </c>
      <c r="G395" s="70">
        <f>F395/D395</f>
        <v>0.45394898533054279</v>
      </c>
      <c r="H395" s="243" t="s">
        <v>207</v>
      </c>
      <c r="I395" s="136" t="s">
        <v>308</v>
      </c>
      <c r="J395" s="162" t="s">
        <v>289</v>
      </c>
      <c r="K395" s="104" t="s">
        <v>8</v>
      </c>
      <c r="L395" s="112" t="s">
        <v>309</v>
      </c>
      <c r="M395" s="104">
        <v>824</v>
      </c>
    </row>
    <row r="396" spans="1:14" x14ac:dyDescent="0.25">
      <c r="A396" s="115"/>
      <c r="B396" s="133"/>
      <c r="C396" s="2" t="s">
        <v>154</v>
      </c>
      <c r="D396" s="67">
        <v>62987.85338</v>
      </c>
      <c r="E396" s="67">
        <v>28593.272130000001</v>
      </c>
      <c r="F396" s="67">
        <v>28593.272130000001</v>
      </c>
      <c r="G396" s="71">
        <f>F396/D396</f>
        <v>0.45394898533054279</v>
      </c>
      <c r="H396" s="243"/>
      <c r="I396" s="137"/>
      <c r="J396" s="163"/>
      <c r="K396" s="104"/>
      <c r="L396" s="157"/>
      <c r="M396" s="104"/>
    </row>
    <row r="397" spans="1:14" x14ac:dyDescent="0.25">
      <c r="A397" s="115"/>
      <c r="B397" s="133"/>
      <c r="C397" s="2" t="s">
        <v>156</v>
      </c>
      <c r="D397" s="67">
        <v>0</v>
      </c>
      <c r="E397" s="67">
        <v>0</v>
      </c>
      <c r="F397" s="67">
        <v>0</v>
      </c>
      <c r="G397" s="71">
        <v>0</v>
      </c>
      <c r="H397" s="243"/>
      <c r="I397" s="137"/>
      <c r="J397" s="163"/>
      <c r="K397" s="104"/>
      <c r="L397" s="157"/>
      <c r="M397" s="104"/>
    </row>
    <row r="398" spans="1:14" x14ac:dyDescent="0.25">
      <c r="A398" s="115"/>
      <c r="B398" s="133"/>
      <c r="C398" s="2" t="s">
        <v>158</v>
      </c>
      <c r="D398" s="67">
        <v>0</v>
      </c>
      <c r="E398" s="67">
        <v>0</v>
      </c>
      <c r="F398" s="67">
        <v>0</v>
      </c>
      <c r="G398" s="71">
        <v>0</v>
      </c>
      <c r="H398" s="243"/>
      <c r="I398" s="137"/>
      <c r="J398" s="163"/>
      <c r="K398" s="104"/>
      <c r="L398" s="157"/>
      <c r="M398" s="104"/>
    </row>
    <row r="399" spans="1:14" x14ac:dyDescent="0.25">
      <c r="A399" s="99"/>
      <c r="B399" s="134"/>
      <c r="C399" s="2" t="s">
        <v>160</v>
      </c>
      <c r="D399" s="67">
        <v>0</v>
      </c>
      <c r="E399" s="67">
        <v>0</v>
      </c>
      <c r="F399" s="67">
        <v>0</v>
      </c>
      <c r="G399" s="71">
        <v>0</v>
      </c>
      <c r="H399" s="243"/>
      <c r="I399" s="138"/>
      <c r="J399" s="164"/>
      <c r="K399" s="104"/>
      <c r="L399" s="113"/>
      <c r="M399" s="104"/>
    </row>
    <row r="400" spans="1:14" ht="21" customHeight="1" x14ac:dyDescent="0.25">
      <c r="A400" s="119" t="s">
        <v>136</v>
      </c>
      <c r="B400" s="181" t="s">
        <v>137</v>
      </c>
      <c r="C400" s="22" t="s">
        <v>153</v>
      </c>
      <c r="D400" s="34">
        <f>SUM(D401:D404)</f>
        <v>35163.230710000003</v>
      </c>
      <c r="E400" s="34">
        <f>SUM(E401:E404)</f>
        <v>16859.12112</v>
      </c>
      <c r="F400" s="34">
        <f>SUM(F401:F404)</f>
        <v>16859.12112</v>
      </c>
      <c r="G400" s="56">
        <f>F400/D400</f>
        <v>0.47945313270675854</v>
      </c>
      <c r="H400" s="290"/>
      <c r="I400" s="40" t="s">
        <v>218</v>
      </c>
      <c r="J400" s="12">
        <f>SUM(J401:J403)</f>
        <v>1</v>
      </c>
      <c r="K400" s="198" t="s">
        <v>9</v>
      </c>
      <c r="L400" s="197"/>
      <c r="M400" s="202">
        <v>834</v>
      </c>
    </row>
    <row r="401" spans="1:13" ht="21" customHeight="1" x14ac:dyDescent="0.25">
      <c r="A401" s="120"/>
      <c r="B401" s="182"/>
      <c r="C401" s="16" t="s">
        <v>154</v>
      </c>
      <c r="D401" s="34">
        <f t="shared" ref="D401:F404" si="32">D406</f>
        <v>35163.230710000003</v>
      </c>
      <c r="E401" s="34">
        <f t="shared" si="32"/>
        <v>16859.12112</v>
      </c>
      <c r="F401" s="34">
        <f t="shared" si="32"/>
        <v>16859.12112</v>
      </c>
      <c r="G401" s="56">
        <f>F401/D401</f>
        <v>0.47945313270675854</v>
      </c>
      <c r="H401" s="291"/>
      <c r="I401" s="40" t="s">
        <v>155</v>
      </c>
      <c r="J401" s="89">
        <f>COUNTIF($J$405,"да")</f>
        <v>0</v>
      </c>
      <c r="K401" s="198"/>
      <c r="L401" s="197"/>
      <c r="M401" s="203"/>
    </row>
    <row r="402" spans="1:13" ht="21" customHeight="1" x14ac:dyDescent="0.25">
      <c r="A402" s="120"/>
      <c r="B402" s="182"/>
      <c r="C402" s="16" t="s">
        <v>156</v>
      </c>
      <c r="D402" s="34">
        <f t="shared" si="32"/>
        <v>0</v>
      </c>
      <c r="E402" s="34">
        <f t="shared" si="32"/>
        <v>0</v>
      </c>
      <c r="F402" s="34">
        <f t="shared" si="32"/>
        <v>0</v>
      </c>
      <c r="G402" s="56">
        <v>0</v>
      </c>
      <c r="H402" s="291"/>
      <c r="I402" s="40" t="s">
        <v>157</v>
      </c>
      <c r="J402" s="89">
        <f>COUNTIF($J$405,"частично")</f>
        <v>1</v>
      </c>
      <c r="K402" s="198"/>
      <c r="L402" s="197"/>
      <c r="M402" s="203"/>
    </row>
    <row r="403" spans="1:13" ht="21" customHeight="1" x14ac:dyDescent="0.25">
      <c r="A403" s="120"/>
      <c r="B403" s="182"/>
      <c r="C403" s="16" t="s">
        <v>158</v>
      </c>
      <c r="D403" s="34">
        <f t="shared" si="32"/>
        <v>0</v>
      </c>
      <c r="E403" s="34">
        <f t="shared" si="32"/>
        <v>0</v>
      </c>
      <c r="F403" s="34">
        <f t="shared" si="32"/>
        <v>0</v>
      </c>
      <c r="G403" s="56">
        <v>0</v>
      </c>
      <c r="H403" s="291"/>
      <c r="I403" s="40" t="s">
        <v>159</v>
      </c>
      <c r="J403" s="89">
        <f>COUNTIF($J$405,"нет")</f>
        <v>0</v>
      </c>
      <c r="K403" s="198"/>
      <c r="L403" s="197"/>
      <c r="M403" s="203"/>
    </row>
    <row r="404" spans="1:13" ht="21" customHeight="1" x14ac:dyDescent="0.25">
      <c r="A404" s="121"/>
      <c r="B404" s="183"/>
      <c r="C404" s="16" t="s">
        <v>160</v>
      </c>
      <c r="D404" s="34">
        <f t="shared" si="32"/>
        <v>0</v>
      </c>
      <c r="E404" s="34">
        <f t="shared" si="32"/>
        <v>0</v>
      </c>
      <c r="F404" s="34">
        <f t="shared" si="32"/>
        <v>0</v>
      </c>
      <c r="G404" s="56">
        <v>0</v>
      </c>
      <c r="H404" s="292"/>
      <c r="I404" s="40" t="s">
        <v>161</v>
      </c>
      <c r="J404" s="13">
        <f>(J401+0.5*J402)/J400</f>
        <v>0.5</v>
      </c>
      <c r="K404" s="198"/>
      <c r="L404" s="197"/>
      <c r="M404" s="204"/>
    </row>
    <row r="405" spans="1:13" ht="15" customHeight="1" x14ac:dyDescent="0.25">
      <c r="A405" s="98" t="s">
        <v>138</v>
      </c>
      <c r="B405" s="132" t="s">
        <v>139</v>
      </c>
      <c r="C405" s="26" t="s">
        <v>153</v>
      </c>
      <c r="D405" s="31">
        <f>SUM(D406:D409)</f>
        <v>35163.230710000003</v>
      </c>
      <c r="E405" s="31">
        <f>SUM(E406:E409)</f>
        <v>16859.12112</v>
      </c>
      <c r="F405" s="31">
        <f>SUM(F406:F409)</f>
        <v>16859.12112</v>
      </c>
      <c r="G405" s="53">
        <f>F405/D405</f>
        <v>0.47945313270675854</v>
      </c>
      <c r="H405" s="172" t="s">
        <v>195</v>
      </c>
      <c r="I405" s="136" t="s">
        <v>305</v>
      </c>
      <c r="J405" s="178" t="s">
        <v>289</v>
      </c>
      <c r="K405" s="104" t="s">
        <v>9</v>
      </c>
      <c r="L405" s="104" t="s">
        <v>292</v>
      </c>
      <c r="M405" s="112">
        <v>834</v>
      </c>
    </row>
    <row r="406" spans="1:13" x14ac:dyDescent="0.25">
      <c r="A406" s="115"/>
      <c r="B406" s="133"/>
      <c r="C406" s="2" t="s">
        <v>154</v>
      </c>
      <c r="D406" s="67">
        <v>35163.230710000003</v>
      </c>
      <c r="E406" s="67">
        <v>16859.12112</v>
      </c>
      <c r="F406" s="67">
        <v>16859.12112</v>
      </c>
      <c r="G406" s="7">
        <f>F406/D406</f>
        <v>0.47945313270675854</v>
      </c>
      <c r="H406" s="173"/>
      <c r="I406" s="137"/>
      <c r="J406" s="179"/>
      <c r="K406" s="104"/>
      <c r="L406" s="104"/>
      <c r="M406" s="157"/>
    </row>
    <row r="407" spans="1:13" x14ac:dyDescent="0.25">
      <c r="A407" s="115"/>
      <c r="B407" s="133"/>
      <c r="C407" s="2" t="s">
        <v>156</v>
      </c>
      <c r="D407" s="29">
        <v>0</v>
      </c>
      <c r="E407" s="29">
        <v>0</v>
      </c>
      <c r="F407" s="29">
        <v>0</v>
      </c>
      <c r="G407" s="7">
        <v>0</v>
      </c>
      <c r="H407" s="173"/>
      <c r="I407" s="137"/>
      <c r="J407" s="179"/>
      <c r="K407" s="104"/>
      <c r="L407" s="104"/>
      <c r="M407" s="157"/>
    </row>
    <row r="408" spans="1:13" x14ac:dyDescent="0.25">
      <c r="A408" s="115"/>
      <c r="B408" s="133"/>
      <c r="C408" s="2" t="s">
        <v>158</v>
      </c>
      <c r="D408" s="29">
        <v>0</v>
      </c>
      <c r="E408" s="29">
        <v>0</v>
      </c>
      <c r="F408" s="29">
        <v>0</v>
      </c>
      <c r="G408" s="7">
        <v>0</v>
      </c>
      <c r="H408" s="173"/>
      <c r="I408" s="137"/>
      <c r="J408" s="179"/>
      <c r="K408" s="104"/>
      <c r="L408" s="104"/>
      <c r="M408" s="157"/>
    </row>
    <row r="409" spans="1:13" x14ac:dyDescent="0.25">
      <c r="A409" s="99"/>
      <c r="B409" s="134"/>
      <c r="C409" s="2" t="s">
        <v>160</v>
      </c>
      <c r="D409" s="29">
        <v>0</v>
      </c>
      <c r="E409" s="29">
        <v>0</v>
      </c>
      <c r="F409" s="29">
        <v>0</v>
      </c>
      <c r="G409" s="7">
        <v>0</v>
      </c>
      <c r="H409" s="174"/>
      <c r="I409" s="138"/>
      <c r="J409" s="180"/>
      <c r="K409" s="104"/>
      <c r="L409" s="104"/>
      <c r="M409" s="113"/>
    </row>
  </sheetData>
  <autoFilter ref="A3:M409">
    <filterColumn colId="2" showButton="0"/>
    <filterColumn colId="3" showButton="0"/>
    <filterColumn colId="4" showButton="0"/>
    <filterColumn colId="7" showButton="0"/>
    <filterColumn colId="8" showButton="0"/>
  </autoFilter>
  <mergeCells count="590">
    <mergeCell ref="B345:B349"/>
    <mergeCell ref="H345:H349"/>
    <mergeCell ref="I345:I349"/>
    <mergeCell ref="J345:J349"/>
    <mergeCell ref="K345:K349"/>
    <mergeCell ref="L345:L349"/>
    <mergeCell ref="M345:M349"/>
    <mergeCell ref="B310:B314"/>
    <mergeCell ref="A310:A314"/>
    <mergeCell ref="H310:H314"/>
    <mergeCell ref="H340:H344"/>
    <mergeCell ref="K340:K344"/>
    <mergeCell ref="L340:L344"/>
    <mergeCell ref="M340:M344"/>
    <mergeCell ref="H335:H339"/>
    <mergeCell ref="I335:I339"/>
    <mergeCell ref="J335:J339"/>
    <mergeCell ref="K335:K339"/>
    <mergeCell ref="L335:L339"/>
    <mergeCell ref="M335:M339"/>
    <mergeCell ref="H330:H334"/>
    <mergeCell ref="I330:I334"/>
    <mergeCell ref="J330:J334"/>
    <mergeCell ref="K330:K334"/>
    <mergeCell ref="H195:H199"/>
    <mergeCell ref="I195:I199"/>
    <mergeCell ref="J195:J199"/>
    <mergeCell ref="K195:K199"/>
    <mergeCell ref="L195:L199"/>
    <mergeCell ref="M195:M199"/>
    <mergeCell ref="H250:H254"/>
    <mergeCell ref="I250:I254"/>
    <mergeCell ref="J250:J254"/>
    <mergeCell ref="K250:K254"/>
    <mergeCell ref="L250:L254"/>
    <mergeCell ref="M250:M254"/>
    <mergeCell ref="H245:H249"/>
    <mergeCell ref="I245:I249"/>
    <mergeCell ref="J245:J249"/>
    <mergeCell ref="K245:K249"/>
    <mergeCell ref="L245:L249"/>
    <mergeCell ref="M245:M249"/>
    <mergeCell ref="H240:H244"/>
    <mergeCell ref="I240:I244"/>
    <mergeCell ref="J240:J244"/>
    <mergeCell ref="K240:K244"/>
    <mergeCell ref="L240:L244"/>
    <mergeCell ref="M240:M244"/>
    <mergeCell ref="H385:H389"/>
    <mergeCell ref="I385:I389"/>
    <mergeCell ref="J385:J389"/>
    <mergeCell ref="K385:K389"/>
    <mergeCell ref="L385:L389"/>
    <mergeCell ref="M385:M389"/>
    <mergeCell ref="H390:H394"/>
    <mergeCell ref="K390:K394"/>
    <mergeCell ref="L390:L394"/>
    <mergeCell ref="M390:M394"/>
    <mergeCell ref="H395:H399"/>
    <mergeCell ref="I395:I399"/>
    <mergeCell ref="J395:J399"/>
    <mergeCell ref="K395:K399"/>
    <mergeCell ref="L395:L399"/>
    <mergeCell ref="M395:M399"/>
    <mergeCell ref="H405:H409"/>
    <mergeCell ref="I405:I409"/>
    <mergeCell ref="J405:J409"/>
    <mergeCell ref="K405:K409"/>
    <mergeCell ref="L405:L409"/>
    <mergeCell ref="M405:M409"/>
    <mergeCell ref="H400:H404"/>
    <mergeCell ref="K400:K404"/>
    <mergeCell ref="L400:L404"/>
    <mergeCell ref="M400:M404"/>
    <mergeCell ref="H380:H384"/>
    <mergeCell ref="I380:I384"/>
    <mergeCell ref="J380:J384"/>
    <mergeCell ref="K380:K384"/>
    <mergeCell ref="L380:L384"/>
    <mergeCell ref="M380:M384"/>
    <mergeCell ref="H375:H379"/>
    <mergeCell ref="I375:I379"/>
    <mergeCell ref="J375:J379"/>
    <mergeCell ref="K375:K379"/>
    <mergeCell ref="L375:L379"/>
    <mergeCell ref="M375:M379"/>
    <mergeCell ref="H370:H374"/>
    <mergeCell ref="I370:I374"/>
    <mergeCell ref="J370:J374"/>
    <mergeCell ref="K370:K374"/>
    <mergeCell ref="L370:L374"/>
    <mergeCell ref="M370:M374"/>
    <mergeCell ref="H365:H369"/>
    <mergeCell ref="I365:I369"/>
    <mergeCell ref="J365:J369"/>
    <mergeCell ref="K365:K369"/>
    <mergeCell ref="L365:L369"/>
    <mergeCell ref="M365:M369"/>
    <mergeCell ref="H360:H364"/>
    <mergeCell ref="I360:I364"/>
    <mergeCell ref="J360:J364"/>
    <mergeCell ref="K360:K364"/>
    <mergeCell ref="L360:L364"/>
    <mergeCell ref="M360:M364"/>
    <mergeCell ref="H350:H354"/>
    <mergeCell ref="K350:K354"/>
    <mergeCell ref="L350:L354"/>
    <mergeCell ref="M350:M354"/>
    <mergeCell ref="H355:H359"/>
    <mergeCell ref="K355:K359"/>
    <mergeCell ref="L355:L359"/>
    <mergeCell ref="M355:M359"/>
    <mergeCell ref="L325:L329"/>
    <mergeCell ref="M330:M334"/>
    <mergeCell ref="H325:H329"/>
    <mergeCell ref="I325:I329"/>
    <mergeCell ref="J325:J329"/>
    <mergeCell ref="K325:K329"/>
    <mergeCell ref="M325:M329"/>
    <mergeCell ref="L330:L334"/>
    <mergeCell ref="H320:H324"/>
    <mergeCell ref="K320:K324"/>
    <mergeCell ref="L320:L324"/>
    <mergeCell ref="M320:M324"/>
    <mergeCell ref="H315:H319"/>
    <mergeCell ref="K315:K319"/>
    <mergeCell ref="L315:L319"/>
    <mergeCell ref="M315:M319"/>
    <mergeCell ref="H300:H304"/>
    <mergeCell ref="I300:I304"/>
    <mergeCell ref="J300:J304"/>
    <mergeCell ref="K300:K304"/>
    <mergeCell ref="L295:L299"/>
    <mergeCell ref="M300:M304"/>
    <mergeCell ref="L300:L304"/>
    <mergeCell ref="H305:H309"/>
    <mergeCell ref="K305:K309"/>
    <mergeCell ref="L305:L309"/>
    <mergeCell ref="M305:M309"/>
    <mergeCell ref="I310:I314"/>
    <mergeCell ref="J310:J314"/>
    <mergeCell ref="K310:K314"/>
    <mergeCell ref="L310:L314"/>
    <mergeCell ref="M310:M314"/>
    <mergeCell ref="H290:H294"/>
    <mergeCell ref="K290:K294"/>
    <mergeCell ref="L290:L294"/>
    <mergeCell ref="M290:M294"/>
    <mergeCell ref="H295:H299"/>
    <mergeCell ref="I295:I299"/>
    <mergeCell ref="J295:J299"/>
    <mergeCell ref="K295:K299"/>
    <mergeCell ref="M295:M299"/>
    <mergeCell ref="H285:H289"/>
    <mergeCell ref="I285:I289"/>
    <mergeCell ref="J285:J289"/>
    <mergeCell ref="K285:K289"/>
    <mergeCell ref="L285:L289"/>
    <mergeCell ref="M285:M289"/>
    <mergeCell ref="H280:H284"/>
    <mergeCell ref="I280:I284"/>
    <mergeCell ref="J280:J284"/>
    <mergeCell ref="K280:K284"/>
    <mergeCell ref="L280:L284"/>
    <mergeCell ref="M280:M284"/>
    <mergeCell ref="H275:H279"/>
    <mergeCell ref="I275:I279"/>
    <mergeCell ref="J275:J279"/>
    <mergeCell ref="K275:K279"/>
    <mergeCell ref="L275:L279"/>
    <mergeCell ref="M275:M279"/>
    <mergeCell ref="H265:H269"/>
    <mergeCell ref="K265:K269"/>
    <mergeCell ref="L265:L269"/>
    <mergeCell ref="M265:M269"/>
    <mergeCell ref="H270:H274"/>
    <mergeCell ref="K270:K274"/>
    <mergeCell ref="L270:L274"/>
    <mergeCell ref="M270:M274"/>
    <mergeCell ref="H255:H259"/>
    <mergeCell ref="K255:K259"/>
    <mergeCell ref="L255:L259"/>
    <mergeCell ref="M255:M259"/>
    <mergeCell ref="H260:H264"/>
    <mergeCell ref="I260:I264"/>
    <mergeCell ref="J260:J264"/>
    <mergeCell ref="K260:K264"/>
    <mergeCell ref="L260:L264"/>
    <mergeCell ref="M260:M264"/>
    <mergeCell ref="H235:H239"/>
    <mergeCell ref="I235:I239"/>
    <mergeCell ref="J235:J239"/>
    <mergeCell ref="K235:K239"/>
    <mergeCell ref="L235:L239"/>
    <mergeCell ref="M235:M239"/>
    <mergeCell ref="H230:H234"/>
    <mergeCell ref="K230:K234"/>
    <mergeCell ref="L230:L234"/>
    <mergeCell ref="M230:M234"/>
    <mergeCell ref="H225:H229"/>
    <mergeCell ref="I225:I229"/>
    <mergeCell ref="J225:J229"/>
    <mergeCell ref="K225:K229"/>
    <mergeCell ref="L225:L229"/>
    <mergeCell ref="M225:M229"/>
    <mergeCell ref="H215:H219"/>
    <mergeCell ref="K215:K219"/>
    <mergeCell ref="L215:L219"/>
    <mergeCell ref="M215:M219"/>
    <mergeCell ref="H220:H224"/>
    <mergeCell ref="I220:I224"/>
    <mergeCell ref="J220:J224"/>
    <mergeCell ref="K220:K224"/>
    <mergeCell ref="L220:L224"/>
    <mergeCell ref="M220:M224"/>
    <mergeCell ref="H210:H214"/>
    <mergeCell ref="I210:I214"/>
    <mergeCell ref="J210:J214"/>
    <mergeCell ref="K210:K214"/>
    <mergeCell ref="L210:L214"/>
    <mergeCell ref="M210:M214"/>
    <mergeCell ref="H200:H204"/>
    <mergeCell ref="K200:K204"/>
    <mergeCell ref="L200:L204"/>
    <mergeCell ref="M200:M204"/>
    <mergeCell ref="H205:H209"/>
    <mergeCell ref="I205:I209"/>
    <mergeCell ref="J205:J209"/>
    <mergeCell ref="K205:K209"/>
    <mergeCell ref="L205:L209"/>
    <mergeCell ref="M205:M209"/>
    <mergeCell ref="H180:H184"/>
    <mergeCell ref="I180:I184"/>
    <mergeCell ref="J180:J184"/>
    <mergeCell ref="K180:K184"/>
    <mergeCell ref="L180:L184"/>
    <mergeCell ref="M180:M184"/>
    <mergeCell ref="H190:H194"/>
    <mergeCell ref="I190:I194"/>
    <mergeCell ref="J190:J194"/>
    <mergeCell ref="K190:K194"/>
    <mergeCell ref="L190:L194"/>
    <mergeCell ref="M190:M194"/>
    <mergeCell ref="H185:H189"/>
    <mergeCell ref="I185:I189"/>
    <mergeCell ref="J185:J189"/>
    <mergeCell ref="K185:K189"/>
    <mergeCell ref="L185:L189"/>
    <mergeCell ref="M185:M189"/>
    <mergeCell ref="H175:H179"/>
    <mergeCell ref="I175:I179"/>
    <mergeCell ref="J175:J179"/>
    <mergeCell ref="K175:K179"/>
    <mergeCell ref="L175:L179"/>
    <mergeCell ref="M175:M179"/>
    <mergeCell ref="H165:H169"/>
    <mergeCell ref="K165:K169"/>
    <mergeCell ref="L165:L169"/>
    <mergeCell ref="M165:M169"/>
    <mergeCell ref="H170:H174"/>
    <mergeCell ref="I170:I174"/>
    <mergeCell ref="J170:J174"/>
    <mergeCell ref="K170:K174"/>
    <mergeCell ref="L170:L174"/>
    <mergeCell ref="M170:M174"/>
    <mergeCell ref="K155:K159"/>
    <mergeCell ref="L155:L159"/>
    <mergeCell ref="M155:M159"/>
    <mergeCell ref="H160:H164"/>
    <mergeCell ref="I160:I164"/>
    <mergeCell ref="J160:J164"/>
    <mergeCell ref="K160:K164"/>
    <mergeCell ref="L160:L164"/>
    <mergeCell ref="M160:M164"/>
    <mergeCell ref="H155:H159"/>
    <mergeCell ref="H140:H144"/>
    <mergeCell ref="I140:I144"/>
    <mergeCell ref="J140:J144"/>
    <mergeCell ref="K140:K144"/>
    <mergeCell ref="L140:L144"/>
    <mergeCell ref="M140:M144"/>
    <mergeCell ref="H150:H154"/>
    <mergeCell ref="I150:I154"/>
    <mergeCell ref="J150:J154"/>
    <mergeCell ref="K150:K154"/>
    <mergeCell ref="L150:L154"/>
    <mergeCell ref="M150:M154"/>
    <mergeCell ref="H145:H149"/>
    <mergeCell ref="I145:I149"/>
    <mergeCell ref="J145:J149"/>
    <mergeCell ref="K145:K149"/>
    <mergeCell ref="L145:L149"/>
    <mergeCell ref="M145:M149"/>
    <mergeCell ref="L135:L139"/>
    <mergeCell ref="M135:M139"/>
    <mergeCell ref="H125:H129"/>
    <mergeCell ref="K125:K129"/>
    <mergeCell ref="L125:L129"/>
    <mergeCell ref="M125:M129"/>
    <mergeCell ref="H130:H134"/>
    <mergeCell ref="K130:K134"/>
    <mergeCell ref="L130:L134"/>
    <mergeCell ref="M130:M134"/>
    <mergeCell ref="H135:H139"/>
    <mergeCell ref="I135:I139"/>
    <mergeCell ref="J135:J139"/>
    <mergeCell ref="K135:K139"/>
    <mergeCell ref="B390:B394"/>
    <mergeCell ref="B395:B399"/>
    <mergeCell ref="B340:B344"/>
    <mergeCell ref="B315:B319"/>
    <mergeCell ref="B400:B404"/>
    <mergeCell ref="B405:B409"/>
    <mergeCell ref="H35:H39"/>
    <mergeCell ref="H40:H44"/>
    <mergeCell ref="H45:H49"/>
    <mergeCell ref="H90:H94"/>
    <mergeCell ref="H100:H104"/>
    <mergeCell ref="B380:B384"/>
    <mergeCell ref="B385:B389"/>
    <mergeCell ref="B350:B354"/>
    <mergeCell ref="B355:B359"/>
    <mergeCell ref="B360:B364"/>
    <mergeCell ref="B365:B369"/>
    <mergeCell ref="B370:B374"/>
    <mergeCell ref="B375:B379"/>
    <mergeCell ref="B320:B324"/>
    <mergeCell ref="B325:B329"/>
    <mergeCell ref="B330:B334"/>
    <mergeCell ref="B335:B339"/>
    <mergeCell ref="B280:B284"/>
    <mergeCell ref="B305:B309"/>
    <mergeCell ref="B270:B274"/>
    <mergeCell ref="B275:B279"/>
    <mergeCell ref="B235:B239"/>
    <mergeCell ref="B240:B244"/>
    <mergeCell ref="B190:B194"/>
    <mergeCell ref="B195:B199"/>
    <mergeCell ref="B200:B204"/>
    <mergeCell ref="B205:B209"/>
    <mergeCell ref="B210:B214"/>
    <mergeCell ref="B215:B219"/>
    <mergeCell ref="B285:B289"/>
    <mergeCell ref="B290:B294"/>
    <mergeCell ref="B295:B299"/>
    <mergeCell ref="B245:B249"/>
    <mergeCell ref="B250:B254"/>
    <mergeCell ref="B255:B259"/>
    <mergeCell ref="B260:B264"/>
    <mergeCell ref="B265:B269"/>
    <mergeCell ref="B300:B304"/>
    <mergeCell ref="B175:B179"/>
    <mergeCell ref="B180:B184"/>
    <mergeCell ref="B185:B189"/>
    <mergeCell ref="B225:B229"/>
    <mergeCell ref="B230:B234"/>
    <mergeCell ref="B165:B169"/>
    <mergeCell ref="B170:B174"/>
    <mergeCell ref="B220:B224"/>
    <mergeCell ref="B155:B159"/>
    <mergeCell ref="B160:B164"/>
    <mergeCell ref="B130:B134"/>
    <mergeCell ref="B135:B139"/>
    <mergeCell ref="B140:B144"/>
    <mergeCell ref="B145:B149"/>
    <mergeCell ref="B150:B154"/>
    <mergeCell ref="B105:B109"/>
    <mergeCell ref="B110:B114"/>
    <mergeCell ref="B115:B119"/>
    <mergeCell ref="B120:B124"/>
    <mergeCell ref="B125:B129"/>
    <mergeCell ref="K105:K109"/>
    <mergeCell ref="L105:L109"/>
    <mergeCell ref="M105:M109"/>
    <mergeCell ref="H110:H114"/>
    <mergeCell ref="I110:I114"/>
    <mergeCell ref="J110:J114"/>
    <mergeCell ref="B100:B104"/>
    <mergeCell ref="I100:I104"/>
    <mergeCell ref="J100:J104"/>
    <mergeCell ref="K100:K104"/>
    <mergeCell ref="M100:M104"/>
    <mergeCell ref="K110:K114"/>
    <mergeCell ref="L110:L114"/>
    <mergeCell ref="M110:M114"/>
    <mergeCell ref="H105:H109"/>
    <mergeCell ref="L95:L104"/>
    <mergeCell ref="M95:M99"/>
    <mergeCell ref="H95:H99"/>
    <mergeCell ref="I95:I99"/>
    <mergeCell ref="K120:K124"/>
    <mergeCell ref="L120:L124"/>
    <mergeCell ref="M120:M124"/>
    <mergeCell ref="H115:H119"/>
    <mergeCell ref="I115:I119"/>
    <mergeCell ref="J115:J119"/>
    <mergeCell ref="K115:K119"/>
    <mergeCell ref="L115:L119"/>
    <mergeCell ref="M115:M119"/>
    <mergeCell ref="H120:H124"/>
    <mergeCell ref="I120:I124"/>
    <mergeCell ref="J120:J124"/>
    <mergeCell ref="L75:L79"/>
    <mergeCell ref="M75:M79"/>
    <mergeCell ref="K80:K84"/>
    <mergeCell ref="L80:L84"/>
    <mergeCell ref="M80:M84"/>
    <mergeCell ref="L85:L89"/>
    <mergeCell ref="M85:M89"/>
    <mergeCell ref="H80:H84"/>
    <mergeCell ref="L90:L94"/>
    <mergeCell ref="M90:M94"/>
    <mergeCell ref="H85:H89"/>
    <mergeCell ref="I85:I89"/>
    <mergeCell ref="B75:B79"/>
    <mergeCell ref="B80:B84"/>
    <mergeCell ref="B85:B89"/>
    <mergeCell ref="B90:B94"/>
    <mergeCell ref="B95:B99"/>
    <mergeCell ref="K90:K94"/>
    <mergeCell ref="H75:H79"/>
    <mergeCell ref="I75:I79"/>
    <mergeCell ref="J75:J79"/>
    <mergeCell ref="K75:K79"/>
    <mergeCell ref="J95:J99"/>
    <mergeCell ref="K95:K99"/>
    <mergeCell ref="K85:K89"/>
    <mergeCell ref="J65:J69"/>
    <mergeCell ref="K65:K69"/>
    <mergeCell ref="L65:L69"/>
    <mergeCell ref="M65:M69"/>
    <mergeCell ref="H70:H74"/>
    <mergeCell ref="I70:I74"/>
    <mergeCell ref="J70:J74"/>
    <mergeCell ref="B55:B59"/>
    <mergeCell ref="B50:B54"/>
    <mergeCell ref="B60:B64"/>
    <mergeCell ref="B65:B69"/>
    <mergeCell ref="B70:B74"/>
    <mergeCell ref="K55:K59"/>
    <mergeCell ref="L55:L59"/>
    <mergeCell ref="M55:M59"/>
    <mergeCell ref="H55:H59"/>
    <mergeCell ref="K70:K74"/>
    <mergeCell ref="L70:L74"/>
    <mergeCell ref="M70:M74"/>
    <mergeCell ref="H65:H69"/>
    <mergeCell ref="I65:I69"/>
    <mergeCell ref="M35:M39"/>
    <mergeCell ref="K40:K44"/>
    <mergeCell ref="L40:L44"/>
    <mergeCell ref="M40:M44"/>
    <mergeCell ref="K45:K49"/>
    <mergeCell ref="L45:L49"/>
    <mergeCell ref="M45:M49"/>
    <mergeCell ref="H60:H64"/>
    <mergeCell ref="I60:I64"/>
    <mergeCell ref="J60:J64"/>
    <mergeCell ref="K60:K64"/>
    <mergeCell ref="L60:L64"/>
    <mergeCell ref="M60:M64"/>
    <mergeCell ref="A400:A404"/>
    <mergeCell ref="A275:A279"/>
    <mergeCell ref="A255:A259"/>
    <mergeCell ref="A260:A264"/>
    <mergeCell ref="A240:A244"/>
    <mergeCell ref="A245:A249"/>
    <mergeCell ref="A250:A254"/>
    <mergeCell ref="A340:A344"/>
    <mergeCell ref="A315:A319"/>
    <mergeCell ref="A320:A324"/>
    <mergeCell ref="A325:A329"/>
    <mergeCell ref="A305:A309"/>
    <mergeCell ref="A295:A299"/>
    <mergeCell ref="A300:A304"/>
    <mergeCell ref="A345:A349"/>
    <mergeCell ref="A290:A294"/>
    <mergeCell ref="A265:A269"/>
    <mergeCell ref="A270:A274"/>
    <mergeCell ref="L3:L4"/>
    <mergeCell ref="M3:M4"/>
    <mergeCell ref="H5:H9"/>
    <mergeCell ref="K5:K9"/>
    <mergeCell ref="L5:L9"/>
    <mergeCell ref="M5:M9"/>
    <mergeCell ref="A110:A114"/>
    <mergeCell ref="A75:A79"/>
    <mergeCell ref="A15:A19"/>
    <mergeCell ref="A20:A24"/>
    <mergeCell ref="A3:A4"/>
    <mergeCell ref="A5:A9"/>
    <mergeCell ref="A10:A14"/>
    <mergeCell ref="L15:L19"/>
    <mergeCell ref="M15:M19"/>
    <mergeCell ref="L30:L34"/>
    <mergeCell ref="M30:M34"/>
    <mergeCell ref="H50:H54"/>
    <mergeCell ref="K50:K54"/>
    <mergeCell ref="L50:L54"/>
    <mergeCell ref="M50:M54"/>
    <mergeCell ref="K35:K39"/>
    <mergeCell ref="L35:L39"/>
    <mergeCell ref="J85:J89"/>
    <mergeCell ref="A115:A119"/>
    <mergeCell ref="L25:L29"/>
    <mergeCell ref="M25:M29"/>
    <mergeCell ref="H20:H24"/>
    <mergeCell ref="K20:K24"/>
    <mergeCell ref="L20:L24"/>
    <mergeCell ref="M20:M24"/>
    <mergeCell ref="H25:H29"/>
    <mergeCell ref="L10:L14"/>
    <mergeCell ref="M10:M14"/>
    <mergeCell ref="H15:H19"/>
    <mergeCell ref="K15:K19"/>
    <mergeCell ref="A55:A59"/>
    <mergeCell ref="A60:A64"/>
    <mergeCell ref="A35:A39"/>
    <mergeCell ref="A40:A44"/>
    <mergeCell ref="A45:A49"/>
    <mergeCell ref="A25:A29"/>
    <mergeCell ref="A30:A34"/>
    <mergeCell ref="A90:A94"/>
    <mergeCell ref="A80:A84"/>
    <mergeCell ref="A85:A89"/>
    <mergeCell ref="A65:A69"/>
    <mergeCell ref="A70:A74"/>
    <mergeCell ref="A180:A184"/>
    <mergeCell ref="A170:A174"/>
    <mergeCell ref="A160:A164"/>
    <mergeCell ref="A405:A409"/>
    <mergeCell ref="C3:F3"/>
    <mergeCell ref="G3:G4"/>
    <mergeCell ref="B5:B9"/>
    <mergeCell ref="B10:B14"/>
    <mergeCell ref="B15:B19"/>
    <mergeCell ref="B20:B24"/>
    <mergeCell ref="A390:A394"/>
    <mergeCell ref="A395:A399"/>
    <mergeCell ref="A385:A389"/>
    <mergeCell ref="A380:A384"/>
    <mergeCell ref="A365:A369"/>
    <mergeCell ref="A370:A374"/>
    <mergeCell ref="A375:A379"/>
    <mergeCell ref="A350:A354"/>
    <mergeCell ref="A355:A359"/>
    <mergeCell ref="A360:A364"/>
    <mergeCell ref="A330:A334"/>
    <mergeCell ref="A335:A339"/>
    <mergeCell ref="A280:A284"/>
    <mergeCell ref="A285:A289"/>
    <mergeCell ref="A235:A239"/>
    <mergeCell ref="A215:A219"/>
    <mergeCell ref="A220:A224"/>
    <mergeCell ref="A225:A229"/>
    <mergeCell ref="A195:A199"/>
    <mergeCell ref="A95:A99"/>
    <mergeCell ref="A100:A104"/>
    <mergeCell ref="A165:A169"/>
    <mergeCell ref="A145:A149"/>
    <mergeCell ref="A120:A124"/>
    <mergeCell ref="A125:A129"/>
    <mergeCell ref="A130:A134"/>
    <mergeCell ref="A200:A204"/>
    <mergeCell ref="A205:A209"/>
    <mergeCell ref="A105:A109"/>
    <mergeCell ref="A210:A214"/>
    <mergeCell ref="A230:A234"/>
    <mergeCell ref="A150:A154"/>
    <mergeCell ref="A155:A159"/>
    <mergeCell ref="A135:A139"/>
    <mergeCell ref="A140:A144"/>
    <mergeCell ref="A185:A189"/>
    <mergeCell ref="A190:A194"/>
    <mergeCell ref="A175:A179"/>
    <mergeCell ref="C1:K1"/>
    <mergeCell ref="B3:B4"/>
    <mergeCell ref="A50:A54"/>
    <mergeCell ref="H10:H14"/>
    <mergeCell ref="K10:K14"/>
    <mergeCell ref="K25:K29"/>
    <mergeCell ref="K30:K34"/>
    <mergeCell ref="B25:B29"/>
    <mergeCell ref="B30:B34"/>
    <mergeCell ref="B35:B39"/>
    <mergeCell ref="B40:B44"/>
    <mergeCell ref="B45:B49"/>
    <mergeCell ref="H3:J3"/>
    <mergeCell ref="K3:K4"/>
    <mergeCell ref="H30:H34"/>
  </mergeCells>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План реализации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Максимов А.П.</dc:creator>
  <cp:lastModifiedBy>Пашинцева В.С.</cp:lastModifiedBy>
  <dcterms:created xsi:type="dcterms:W3CDTF">2022-06-30T08:00:48Z</dcterms:created>
  <dcterms:modified xsi:type="dcterms:W3CDTF">2023-07-21T06:20:44Z</dcterms:modified>
</cp:coreProperties>
</file>