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pashintseva\Desktop\ГП\ОТЧЕТЫ по ГП\2023\за 2023 год\+ ГП Экономический потенциал\"/>
    </mc:Choice>
  </mc:AlternateContent>
  <bookViews>
    <workbookView xWindow="-120" yWindow="-120" windowWidth="15480" windowHeight="8460"/>
  </bookViews>
  <sheets>
    <sheet name="Приложение № 1 План реализации" sheetId="1" r:id="rId1"/>
    <sheet name="Приложение №2 (12в Показатели)" sheetId="2" r:id="rId2"/>
    <sheet name="Приложение № 3 (механизмы)" sheetId="3" r:id="rId3"/>
    <sheet name="Приложение № 4 (Эфф ГП)" sheetId="4" r:id="rId4"/>
  </sheets>
  <definedNames>
    <definedName name="_xlnm._FilterDatabase" localSheetId="0" hidden="1">'Приложение № 1 План реализации'!$A$3:$M$414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Q337" i="1" l="1"/>
  <c r="Q336" i="1"/>
  <c r="F9" i="4" l="1"/>
  <c r="F8" i="4"/>
  <c r="F6" i="4"/>
  <c r="G6" i="4" s="1"/>
  <c r="F5" i="4"/>
  <c r="E4" i="4"/>
  <c r="D4" i="4"/>
  <c r="E8" i="4"/>
  <c r="D8" i="4"/>
  <c r="E7" i="4"/>
  <c r="D7" i="4"/>
  <c r="E6" i="4"/>
  <c r="D6" i="4"/>
  <c r="E5" i="4"/>
  <c r="D5" i="4"/>
  <c r="G8" i="4"/>
  <c r="G5" i="4" l="1"/>
  <c r="N6" i="2"/>
  <c r="M6" i="2"/>
  <c r="F401" i="1" l="1"/>
  <c r="F391" i="1" l="1"/>
  <c r="G376" i="1" l="1"/>
  <c r="M26" i="2" l="1"/>
  <c r="M29" i="2"/>
  <c r="M28" i="2"/>
  <c r="F242" i="1" l="1"/>
  <c r="F241" i="1"/>
  <c r="F237" i="1"/>
  <c r="F236" i="1"/>
  <c r="F232" i="1"/>
  <c r="F231" i="1"/>
  <c r="F161" i="1" l="1"/>
  <c r="E129" i="1"/>
  <c r="F129" i="1"/>
  <c r="E128" i="1"/>
  <c r="F128" i="1"/>
  <c r="E127" i="1"/>
  <c r="F127" i="1"/>
  <c r="F126" i="1"/>
  <c r="E126" i="1"/>
  <c r="G71" i="1" l="1"/>
  <c r="D381" i="1" l="1"/>
  <c r="F357" i="1" l="1"/>
  <c r="F358" i="1"/>
  <c r="F359" i="1"/>
  <c r="E357" i="1"/>
  <c r="E358" i="1"/>
  <c r="E359" i="1"/>
  <c r="D357" i="1"/>
  <c r="D358" i="1"/>
  <c r="D359" i="1"/>
  <c r="E356" i="1"/>
  <c r="F356" i="1"/>
  <c r="D356" i="1"/>
  <c r="D11" i="1" s="1"/>
  <c r="F302" i="1"/>
  <c r="F303" i="1"/>
  <c r="F304" i="1"/>
  <c r="E302" i="1"/>
  <c r="E303" i="1"/>
  <c r="E304" i="1"/>
  <c r="D302" i="1"/>
  <c r="D303" i="1"/>
  <c r="D304" i="1"/>
  <c r="E301" i="1"/>
  <c r="F301" i="1"/>
  <c r="D301" i="1"/>
  <c r="F287" i="1"/>
  <c r="F288" i="1"/>
  <c r="F289" i="1"/>
  <c r="E287" i="1"/>
  <c r="E288" i="1"/>
  <c r="E289" i="1"/>
  <c r="D287" i="1"/>
  <c r="D288" i="1"/>
  <c r="D289" i="1"/>
  <c r="E286" i="1"/>
  <c r="F286" i="1"/>
  <c r="D286" i="1"/>
  <c r="F167" i="1"/>
  <c r="F168" i="1"/>
  <c r="F169" i="1"/>
  <c r="E167" i="1"/>
  <c r="E168" i="1"/>
  <c r="E169" i="1"/>
  <c r="D167" i="1"/>
  <c r="D168" i="1"/>
  <c r="D169" i="1"/>
  <c r="E166" i="1"/>
  <c r="F166" i="1"/>
  <c r="D166" i="1"/>
  <c r="F152" i="1"/>
  <c r="F153" i="1"/>
  <c r="F154" i="1"/>
  <c r="E152" i="1"/>
  <c r="E153" i="1"/>
  <c r="E154" i="1"/>
  <c r="D152" i="1"/>
  <c r="D153" i="1"/>
  <c r="D154" i="1"/>
  <c r="E151" i="1"/>
  <c r="F151" i="1"/>
  <c r="D151" i="1"/>
  <c r="F13" i="1"/>
  <c r="F14" i="1"/>
  <c r="E13" i="1"/>
  <c r="E14" i="1"/>
  <c r="D127" i="1"/>
  <c r="D12" i="1" s="1"/>
  <c r="D128" i="1"/>
  <c r="D13" i="1" s="1"/>
  <c r="D129" i="1"/>
  <c r="D14" i="1" s="1"/>
  <c r="D126" i="1"/>
  <c r="F92" i="1"/>
  <c r="F93" i="1"/>
  <c r="F94" i="1"/>
  <c r="E92" i="1"/>
  <c r="E93" i="1"/>
  <c r="E94" i="1"/>
  <c r="D92" i="1"/>
  <c r="D93" i="1"/>
  <c r="D94" i="1"/>
  <c r="E91" i="1"/>
  <c r="F91" i="1"/>
  <c r="D91" i="1"/>
  <c r="E59" i="1"/>
  <c r="F59" i="1"/>
  <c r="E58" i="1"/>
  <c r="F58" i="1"/>
  <c r="E57" i="1"/>
  <c r="F57" i="1"/>
  <c r="D57" i="1"/>
  <c r="D58" i="1"/>
  <c r="D59" i="1"/>
  <c r="E56" i="1"/>
  <c r="F56" i="1"/>
  <c r="D56" i="1"/>
  <c r="H28" i="2" l="1"/>
  <c r="I28" i="2"/>
  <c r="H29" i="2"/>
  <c r="H19" i="2"/>
  <c r="I20" i="2"/>
  <c r="H20" i="2"/>
  <c r="I18" i="2"/>
  <c r="I17" i="2"/>
  <c r="H33" i="2" l="1"/>
  <c r="M33" i="2" s="1"/>
  <c r="H32" i="2"/>
  <c r="M32" i="2" s="1"/>
  <c r="H31" i="2"/>
  <c r="M31" i="2" s="1"/>
  <c r="I27" i="2"/>
  <c r="H27" i="2"/>
  <c r="H25" i="2"/>
  <c r="M25" i="2" s="1"/>
  <c r="M21" i="2" s="1"/>
  <c r="I24" i="2"/>
  <c r="H24" i="2"/>
  <c r="I23" i="2"/>
  <c r="H23" i="2"/>
  <c r="I22" i="2"/>
  <c r="H22" i="2"/>
  <c r="I19" i="2"/>
  <c r="M19" i="2"/>
  <c r="H18" i="2"/>
  <c r="M18" i="2" s="1"/>
  <c r="H17" i="2"/>
  <c r="M17" i="2" s="1"/>
  <c r="I16" i="2"/>
  <c r="H16" i="2"/>
  <c r="M16" i="2" s="1"/>
  <c r="I15" i="2"/>
  <c r="H15" i="2"/>
  <c r="M15" i="2" s="1"/>
  <c r="I14" i="2"/>
  <c r="H14" i="2"/>
  <c r="M14" i="2" s="1"/>
  <c r="I13" i="2"/>
  <c r="H13" i="2"/>
  <c r="M13" i="2" s="1"/>
  <c r="H12" i="2"/>
  <c r="M12" i="2" s="1"/>
  <c r="I10" i="2"/>
  <c r="H10" i="2"/>
  <c r="I9" i="2"/>
  <c r="N9" i="2" s="1"/>
  <c r="H9" i="2"/>
  <c r="M9" i="2" s="1"/>
  <c r="I8" i="2"/>
  <c r="H8" i="2"/>
  <c r="I7" i="2"/>
  <c r="H7" i="2"/>
  <c r="M30" i="2" l="1"/>
  <c r="M11" i="2"/>
  <c r="J408" i="1" l="1"/>
  <c r="J407" i="1"/>
  <c r="J406" i="1"/>
  <c r="J398" i="1"/>
  <c r="J397" i="1"/>
  <c r="J396" i="1"/>
  <c r="J343" i="1"/>
  <c r="J342" i="1"/>
  <c r="J341" i="1"/>
  <c r="F342" i="1"/>
  <c r="F343" i="1"/>
  <c r="F344" i="1"/>
  <c r="E342" i="1"/>
  <c r="E343" i="1"/>
  <c r="E344" i="1"/>
  <c r="E341" i="1"/>
  <c r="F341" i="1"/>
  <c r="D342" i="1"/>
  <c r="D343" i="1"/>
  <c r="D344" i="1"/>
  <c r="D341" i="1"/>
  <c r="G346" i="1"/>
  <c r="F345" i="1"/>
  <c r="E345" i="1"/>
  <c r="D345" i="1"/>
  <c r="G345" i="1" s="1"/>
  <c r="J253" i="1"/>
  <c r="J252" i="1"/>
  <c r="J251" i="1"/>
  <c r="J213" i="1"/>
  <c r="J212" i="1"/>
  <c r="J211" i="1"/>
  <c r="J198" i="1"/>
  <c r="J197" i="1"/>
  <c r="J196" i="1"/>
  <c r="J108" i="1"/>
  <c r="J107" i="1"/>
  <c r="J106" i="1"/>
  <c r="J93" i="1"/>
  <c r="J92" i="1"/>
  <c r="J91" i="1"/>
  <c r="J83" i="1"/>
  <c r="J82" i="1"/>
  <c r="J81" i="1"/>
  <c r="J340" i="1" l="1"/>
  <c r="J344" i="1" l="1"/>
  <c r="J316" i="1" s="1"/>
  <c r="G312" i="1"/>
  <c r="G307" i="1"/>
  <c r="G296" i="1"/>
  <c r="J318" i="1" l="1"/>
  <c r="J317" i="1"/>
  <c r="G111" i="1"/>
  <c r="G112" i="1"/>
  <c r="E399" i="1" l="1"/>
  <c r="F399" i="1"/>
  <c r="E398" i="1"/>
  <c r="F398" i="1"/>
  <c r="E397" i="1"/>
  <c r="F397" i="1"/>
  <c r="E396" i="1"/>
  <c r="F396" i="1"/>
  <c r="D397" i="1"/>
  <c r="D398" i="1"/>
  <c r="D399" i="1"/>
  <c r="D396" i="1"/>
  <c r="J303" i="1"/>
  <c r="J302" i="1"/>
  <c r="J301" i="1"/>
  <c r="G311" i="1"/>
  <c r="F310" i="1"/>
  <c r="E310" i="1"/>
  <c r="D310" i="1"/>
  <c r="G306" i="1"/>
  <c r="F305" i="1"/>
  <c r="E305" i="1"/>
  <c r="D305" i="1"/>
  <c r="G305" i="1" l="1"/>
  <c r="G310" i="1"/>
  <c r="J300" i="1"/>
  <c r="J304" i="1" s="1"/>
  <c r="J15" i="1" l="1"/>
  <c r="J19" i="1" s="1"/>
  <c r="E229" i="1" l="1"/>
  <c r="F229" i="1"/>
  <c r="E228" i="1"/>
  <c r="F228" i="1"/>
  <c r="E227" i="1"/>
  <c r="E226" i="1"/>
  <c r="D229" i="1"/>
  <c r="D228" i="1"/>
  <c r="D227" i="1"/>
  <c r="D226" i="1"/>
  <c r="J80" i="1" l="1"/>
  <c r="J58" i="1"/>
  <c r="J57" i="1"/>
  <c r="J56" i="1"/>
  <c r="J55" i="1" l="1"/>
  <c r="G341" i="1"/>
  <c r="J288" i="1"/>
  <c r="J287" i="1"/>
  <c r="J286" i="1"/>
  <c r="J268" i="1"/>
  <c r="J267" i="1"/>
  <c r="J266" i="1"/>
  <c r="G281" i="1"/>
  <c r="G276" i="1"/>
  <c r="J285" i="1" l="1"/>
  <c r="J265" i="1"/>
  <c r="J395" i="1"/>
  <c r="G401" i="1"/>
  <c r="J358" i="1" l="1"/>
  <c r="J357" i="1"/>
  <c r="J356" i="1"/>
  <c r="G391" i="1"/>
  <c r="G386" i="1"/>
  <c r="J355" i="1" l="1"/>
  <c r="G371" i="1"/>
  <c r="G366" i="1"/>
  <c r="J323" i="1" l="1"/>
  <c r="J322" i="1"/>
  <c r="J321" i="1"/>
  <c r="J228" i="1"/>
  <c r="J227" i="1"/>
  <c r="J226" i="1"/>
  <c r="F227" i="1"/>
  <c r="F226" i="1"/>
  <c r="J315" i="1" l="1"/>
  <c r="J225" i="1"/>
  <c r="J320" i="1"/>
  <c r="J250" i="1"/>
  <c r="J105" i="1"/>
  <c r="J210" i="1" l="1"/>
  <c r="J195" i="1"/>
  <c r="J168" i="1"/>
  <c r="J167" i="1"/>
  <c r="J166" i="1"/>
  <c r="J165" i="1" l="1"/>
  <c r="J153" i="1"/>
  <c r="J152" i="1"/>
  <c r="J151" i="1"/>
  <c r="J128" i="1"/>
  <c r="J127" i="1"/>
  <c r="J126" i="1"/>
  <c r="J150" i="1" l="1"/>
  <c r="J125" i="1"/>
  <c r="J90" i="1" l="1"/>
  <c r="J94" i="1" s="1"/>
  <c r="F34" i="1" l="1"/>
  <c r="E34" i="1"/>
  <c r="F33" i="1"/>
  <c r="E33" i="1"/>
  <c r="F32" i="1"/>
  <c r="E32" i="1"/>
  <c r="F31" i="1"/>
  <c r="E31" i="1"/>
  <c r="D34" i="1"/>
  <c r="D33" i="1"/>
  <c r="D32" i="1"/>
  <c r="D31" i="1"/>
  <c r="F24" i="1"/>
  <c r="E24" i="1"/>
  <c r="F23" i="1"/>
  <c r="E23" i="1"/>
  <c r="F22" i="1"/>
  <c r="E22" i="1"/>
  <c r="F21" i="1"/>
  <c r="E21" i="1"/>
  <c r="D24" i="1"/>
  <c r="D23" i="1"/>
  <c r="D22" i="1"/>
  <c r="D21" i="1"/>
  <c r="D49" i="1" l="1"/>
  <c r="D48" i="1"/>
  <c r="D47" i="1"/>
  <c r="F49" i="1"/>
  <c r="E49" i="1"/>
  <c r="F48" i="1"/>
  <c r="E48" i="1"/>
  <c r="F47" i="1"/>
  <c r="E47" i="1"/>
  <c r="F46" i="1"/>
  <c r="E46" i="1"/>
  <c r="D46" i="1"/>
  <c r="F406" i="1"/>
  <c r="E406" i="1"/>
  <c r="F409" i="1"/>
  <c r="E409" i="1"/>
  <c r="D409" i="1"/>
  <c r="F408" i="1"/>
  <c r="E408" i="1"/>
  <c r="D408" i="1"/>
  <c r="F407" i="1"/>
  <c r="E407" i="1"/>
  <c r="D407" i="1"/>
  <c r="D406" i="1"/>
  <c r="D39" i="1"/>
  <c r="D38" i="1"/>
  <c r="D37" i="1"/>
  <c r="F39" i="1"/>
  <c r="E39" i="1"/>
  <c r="F38" i="1"/>
  <c r="E38" i="1"/>
  <c r="F37" i="1"/>
  <c r="E37" i="1"/>
  <c r="F36" i="1"/>
  <c r="E36" i="1"/>
  <c r="D324" i="1"/>
  <c r="D319" i="1" s="1"/>
  <c r="D323" i="1"/>
  <c r="D318" i="1" s="1"/>
  <c r="D322" i="1"/>
  <c r="D317" i="1" s="1"/>
  <c r="F324" i="1"/>
  <c r="F319" i="1" s="1"/>
  <c r="E324" i="1"/>
  <c r="E319" i="1" s="1"/>
  <c r="F323" i="1"/>
  <c r="F318" i="1" s="1"/>
  <c r="E323" i="1"/>
  <c r="E318" i="1" s="1"/>
  <c r="F322" i="1"/>
  <c r="F317" i="1" s="1"/>
  <c r="E322" i="1"/>
  <c r="E317" i="1" s="1"/>
  <c r="F321" i="1"/>
  <c r="F316" i="1" s="1"/>
  <c r="E321" i="1"/>
  <c r="E316" i="1" s="1"/>
  <c r="D321" i="1"/>
  <c r="D269" i="1"/>
  <c r="D268" i="1"/>
  <c r="D267" i="1"/>
  <c r="F269" i="1"/>
  <c r="E269" i="1"/>
  <c r="F268" i="1"/>
  <c r="E268" i="1"/>
  <c r="F267" i="1"/>
  <c r="E267" i="1"/>
  <c r="F266" i="1"/>
  <c r="E266" i="1"/>
  <c r="D254" i="1"/>
  <c r="D253" i="1"/>
  <c r="D252" i="1"/>
  <c r="F254" i="1"/>
  <c r="E254" i="1"/>
  <c r="F253" i="1"/>
  <c r="E253" i="1"/>
  <c r="F252" i="1"/>
  <c r="E252" i="1"/>
  <c r="F251" i="1"/>
  <c r="E251" i="1"/>
  <c r="D214" i="1"/>
  <c r="D213" i="1"/>
  <c r="D212" i="1"/>
  <c r="F214" i="1"/>
  <c r="E214" i="1"/>
  <c r="F213" i="1"/>
  <c r="E213" i="1"/>
  <c r="F212" i="1"/>
  <c r="E212" i="1"/>
  <c r="F211" i="1"/>
  <c r="E211" i="1"/>
  <c r="D199" i="1"/>
  <c r="D198" i="1"/>
  <c r="D197" i="1"/>
  <c r="F199" i="1"/>
  <c r="E199" i="1"/>
  <c r="F198" i="1"/>
  <c r="E198" i="1"/>
  <c r="F197" i="1"/>
  <c r="E197" i="1"/>
  <c r="F196" i="1"/>
  <c r="E196" i="1"/>
  <c r="F110" i="1"/>
  <c r="E110" i="1"/>
  <c r="D110" i="1"/>
  <c r="F106" i="1"/>
  <c r="E106" i="1"/>
  <c r="F109" i="1"/>
  <c r="E109" i="1"/>
  <c r="D109" i="1"/>
  <c r="F108" i="1"/>
  <c r="E108" i="1"/>
  <c r="D108" i="1"/>
  <c r="F107" i="1"/>
  <c r="E107" i="1"/>
  <c r="D107" i="1"/>
  <c r="D106" i="1"/>
  <c r="D84" i="1"/>
  <c r="D54" i="1" s="1"/>
  <c r="D83" i="1"/>
  <c r="D53" i="1" s="1"/>
  <c r="D82" i="1"/>
  <c r="F84" i="1"/>
  <c r="E84" i="1"/>
  <c r="E54" i="1" s="1"/>
  <c r="F83" i="1"/>
  <c r="F53" i="1" s="1"/>
  <c r="E83" i="1"/>
  <c r="E53" i="1" s="1"/>
  <c r="F82" i="1"/>
  <c r="E82" i="1"/>
  <c r="F81" i="1"/>
  <c r="F51" i="1" s="1"/>
  <c r="E81" i="1"/>
  <c r="D81" i="1"/>
  <c r="D51" i="1" s="1"/>
  <c r="F15" i="1"/>
  <c r="E15" i="1"/>
  <c r="F20" i="1"/>
  <c r="E20" i="1"/>
  <c r="F30" i="1"/>
  <c r="E30" i="1"/>
  <c r="F60" i="1"/>
  <c r="E60" i="1"/>
  <c r="D60" i="1"/>
  <c r="F65" i="1"/>
  <c r="E65" i="1"/>
  <c r="D65" i="1"/>
  <c r="F70" i="1"/>
  <c r="E70" i="1"/>
  <c r="D70" i="1"/>
  <c r="F75" i="1"/>
  <c r="E75" i="1"/>
  <c r="D75" i="1"/>
  <c r="F85" i="1"/>
  <c r="E85" i="1"/>
  <c r="D85" i="1"/>
  <c r="F95" i="1"/>
  <c r="F26" i="1" s="1"/>
  <c r="F25" i="1" s="1"/>
  <c r="E95" i="1"/>
  <c r="E26" i="1" s="1"/>
  <c r="E25" i="1" s="1"/>
  <c r="D95" i="1"/>
  <c r="D26" i="1" s="1"/>
  <c r="D25" i="1" s="1"/>
  <c r="F100" i="1"/>
  <c r="E100" i="1"/>
  <c r="D100" i="1"/>
  <c r="F115" i="1"/>
  <c r="E115" i="1"/>
  <c r="D115" i="1"/>
  <c r="F130" i="1"/>
  <c r="E130" i="1"/>
  <c r="D130" i="1"/>
  <c r="F135" i="1"/>
  <c r="E135" i="1"/>
  <c r="D135" i="1"/>
  <c r="F140" i="1"/>
  <c r="E140" i="1"/>
  <c r="D140" i="1"/>
  <c r="F145" i="1"/>
  <c r="E145" i="1"/>
  <c r="D145" i="1"/>
  <c r="F155" i="1"/>
  <c r="E155" i="1"/>
  <c r="D155" i="1"/>
  <c r="F160" i="1"/>
  <c r="E160" i="1"/>
  <c r="D160" i="1"/>
  <c r="F170" i="1"/>
  <c r="E170" i="1"/>
  <c r="D170" i="1"/>
  <c r="F175" i="1"/>
  <c r="E175" i="1"/>
  <c r="D175" i="1"/>
  <c r="F180" i="1"/>
  <c r="E180" i="1"/>
  <c r="D180" i="1"/>
  <c r="F185" i="1"/>
  <c r="E185" i="1"/>
  <c r="D185" i="1"/>
  <c r="F190" i="1"/>
  <c r="E190" i="1"/>
  <c r="D190" i="1"/>
  <c r="F200" i="1"/>
  <c r="E200" i="1"/>
  <c r="D200" i="1"/>
  <c r="F205" i="1"/>
  <c r="E205" i="1"/>
  <c r="D205" i="1"/>
  <c r="F215" i="1"/>
  <c r="E215" i="1"/>
  <c r="D215" i="1"/>
  <c r="F220" i="1"/>
  <c r="E220" i="1"/>
  <c r="D220" i="1"/>
  <c r="F230" i="1"/>
  <c r="E230" i="1"/>
  <c r="D230" i="1"/>
  <c r="F235" i="1"/>
  <c r="E235" i="1"/>
  <c r="D235" i="1"/>
  <c r="F240" i="1"/>
  <c r="E240" i="1"/>
  <c r="D240" i="1"/>
  <c r="F245" i="1"/>
  <c r="E245" i="1"/>
  <c r="D245" i="1"/>
  <c r="F255" i="1"/>
  <c r="E255" i="1"/>
  <c r="D255" i="1"/>
  <c r="F270" i="1"/>
  <c r="E270" i="1"/>
  <c r="D270" i="1"/>
  <c r="F275" i="1"/>
  <c r="E275" i="1"/>
  <c r="D275" i="1"/>
  <c r="F280" i="1"/>
  <c r="E280" i="1"/>
  <c r="D280" i="1"/>
  <c r="F290" i="1"/>
  <c r="E290" i="1"/>
  <c r="D290" i="1"/>
  <c r="F295" i="1"/>
  <c r="E295" i="1"/>
  <c r="D295" i="1"/>
  <c r="F325" i="1"/>
  <c r="E325" i="1"/>
  <c r="D325" i="1"/>
  <c r="F330" i="1"/>
  <c r="E330" i="1"/>
  <c r="D330" i="1"/>
  <c r="F335" i="1"/>
  <c r="E335" i="1"/>
  <c r="D335" i="1"/>
  <c r="F340" i="1"/>
  <c r="E340" i="1"/>
  <c r="D340" i="1"/>
  <c r="F360" i="1"/>
  <c r="E360" i="1"/>
  <c r="D360" i="1"/>
  <c r="F365" i="1"/>
  <c r="E365" i="1"/>
  <c r="D365" i="1"/>
  <c r="F370" i="1"/>
  <c r="E370" i="1"/>
  <c r="D370" i="1"/>
  <c r="F375" i="1"/>
  <c r="E375" i="1"/>
  <c r="D375" i="1"/>
  <c r="F380" i="1"/>
  <c r="E380" i="1"/>
  <c r="D380" i="1"/>
  <c r="F385" i="1"/>
  <c r="E385" i="1"/>
  <c r="D385" i="1"/>
  <c r="F390" i="1"/>
  <c r="E390" i="1"/>
  <c r="D390" i="1"/>
  <c r="F400" i="1"/>
  <c r="E400" i="1"/>
  <c r="D400" i="1"/>
  <c r="F410" i="1"/>
  <c r="E410" i="1"/>
  <c r="D410" i="1"/>
  <c r="E12" i="1" l="1"/>
  <c r="E11" i="1"/>
  <c r="F12" i="1"/>
  <c r="F11" i="1"/>
  <c r="E51" i="1"/>
  <c r="E52" i="1"/>
  <c r="D52" i="1"/>
  <c r="F52" i="1"/>
  <c r="F54" i="1"/>
  <c r="E80" i="1"/>
  <c r="E90" i="1"/>
  <c r="F45" i="1"/>
  <c r="G205" i="1"/>
  <c r="G180" i="1"/>
  <c r="G85" i="1"/>
  <c r="F35" i="1"/>
  <c r="E35" i="1"/>
  <c r="E45" i="1"/>
  <c r="G400" i="1"/>
  <c r="G60" i="1"/>
  <c r="G365" i="1"/>
  <c r="G290" i="1"/>
  <c r="E150" i="1"/>
  <c r="E265" i="1"/>
  <c r="F315" i="1"/>
  <c r="G370" i="1"/>
  <c r="D355" i="1"/>
  <c r="D263" i="1"/>
  <c r="D43" i="1" s="1"/>
  <c r="G155" i="1"/>
  <c r="G135" i="1"/>
  <c r="G100" i="1"/>
  <c r="G65" i="1"/>
  <c r="D90" i="1"/>
  <c r="G110" i="1"/>
  <c r="E210" i="1"/>
  <c r="F250" i="1"/>
  <c r="E262" i="1"/>
  <c r="E42" i="1" s="1"/>
  <c r="E264" i="1"/>
  <c r="E44" i="1" s="1"/>
  <c r="D264" i="1"/>
  <c r="D44" i="1" s="1"/>
  <c r="F285" i="1"/>
  <c r="E351" i="1"/>
  <c r="E353" i="1"/>
  <c r="D352" i="1"/>
  <c r="F405" i="1"/>
  <c r="F261" i="1"/>
  <c r="F41" i="1" s="1"/>
  <c r="F263" i="1"/>
  <c r="F43" i="1" s="1"/>
  <c r="G325" i="1"/>
  <c r="G280" i="1"/>
  <c r="G245" i="1"/>
  <c r="G175" i="1"/>
  <c r="E125" i="1"/>
  <c r="E123" i="1"/>
  <c r="D122" i="1"/>
  <c r="D165" i="1"/>
  <c r="E195" i="1"/>
  <c r="F265" i="1"/>
  <c r="E285" i="1"/>
  <c r="E263" i="1"/>
  <c r="E43" i="1" s="1"/>
  <c r="D262" i="1"/>
  <c r="D42" i="1" s="1"/>
  <c r="G295" i="1"/>
  <c r="G255" i="1"/>
  <c r="G215" i="1"/>
  <c r="D105" i="1"/>
  <c r="F352" i="1"/>
  <c r="F354" i="1"/>
  <c r="D405" i="1"/>
  <c r="G340" i="1"/>
  <c r="G240" i="1"/>
  <c r="G220" i="1"/>
  <c r="F351" i="1"/>
  <c r="F353" i="1"/>
  <c r="D353" i="1"/>
  <c r="F122" i="1"/>
  <c r="F124" i="1"/>
  <c r="E122" i="1"/>
  <c r="E124" i="1"/>
  <c r="D124" i="1"/>
  <c r="D225" i="1"/>
  <c r="F123" i="1"/>
  <c r="D123" i="1"/>
  <c r="F264" i="1"/>
  <c r="F44" i="1" s="1"/>
  <c r="D300" i="1"/>
  <c r="D320" i="1"/>
  <c r="E352" i="1"/>
  <c r="E354" i="1"/>
  <c r="D354" i="1"/>
  <c r="G375" i="1"/>
  <c r="G270" i="1"/>
  <c r="G230" i="1"/>
  <c r="G185" i="1"/>
  <c r="G160" i="1"/>
  <c r="G140" i="1"/>
  <c r="G70" i="1"/>
  <c r="G25" i="1"/>
  <c r="E55" i="1"/>
  <c r="F80" i="1"/>
  <c r="F395" i="1"/>
  <c r="F121" i="1"/>
  <c r="F262" i="1"/>
  <c r="F42" i="1" s="1"/>
  <c r="E315" i="1"/>
  <c r="E261" i="1"/>
  <c r="E41" i="1" s="1"/>
  <c r="G385" i="1"/>
  <c r="G330" i="1"/>
  <c r="G390" i="1"/>
  <c r="G380" i="1"/>
  <c r="G360" i="1"/>
  <c r="G335" i="1"/>
  <c r="G275" i="1"/>
  <c r="G235" i="1"/>
  <c r="G200" i="1"/>
  <c r="G190" i="1"/>
  <c r="G170" i="1"/>
  <c r="G145" i="1"/>
  <c r="G130" i="1"/>
  <c r="G95" i="1"/>
  <c r="G75" i="1"/>
  <c r="F150" i="1"/>
  <c r="F210" i="1"/>
  <c r="E250" i="1"/>
  <c r="E121" i="1"/>
  <c r="E395" i="1"/>
  <c r="E405" i="1"/>
  <c r="E355" i="1"/>
  <c r="F355" i="1"/>
  <c r="E320" i="1"/>
  <c r="F320" i="1"/>
  <c r="F300" i="1"/>
  <c r="E300" i="1"/>
  <c r="F225" i="1"/>
  <c r="E225" i="1"/>
  <c r="F165" i="1"/>
  <c r="E165" i="1"/>
  <c r="F195" i="1"/>
  <c r="D150" i="1"/>
  <c r="F125" i="1"/>
  <c r="E105" i="1"/>
  <c r="F105" i="1"/>
  <c r="F90" i="1"/>
  <c r="D80" i="1"/>
  <c r="F55" i="1"/>
  <c r="E10" i="1" l="1"/>
  <c r="F10" i="1"/>
  <c r="G355" i="1"/>
  <c r="E9" i="1"/>
  <c r="D9" i="1"/>
  <c r="D8" i="1"/>
  <c r="E7" i="1"/>
  <c r="F50" i="1"/>
  <c r="F8" i="1"/>
  <c r="F7" i="1"/>
  <c r="F6" i="1"/>
  <c r="F9" i="1"/>
  <c r="D7" i="1"/>
  <c r="G80" i="1"/>
  <c r="G165" i="1"/>
  <c r="G405" i="1"/>
  <c r="E8" i="1"/>
  <c r="E6" i="1"/>
  <c r="G90" i="1"/>
  <c r="E350" i="1"/>
  <c r="F40" i="1"/>
  <c r="E260" i="1"/>
  <c r="E40" i="1"/>
  <c r="F350" i="1"/>
  <c r="G150" i="1"/>
  <c r="G320" i="1"/>
  <c r="E120" i="1"/>
  <c r="F260" i="1"/>
  <c r="G105" i="1"/>
  <c r="G225" i="1"/>
  <c r="F120" i="1"/>
  <c r="E50" i="1"/>
  <c r="F5" i="1" l="1"/>
  <c r="E5" i="1"/>
  <c r="G191" i="1" l="1"/>
  <c r="G161" i="1"/>
  <c r="G411" i="1"/>
  <c r="G410" i="1"/>
  <c r="G406" i="1"/>
  <c r="J405" i="1"/>
  <c r="J409" i="1" s="1"/>
  <c r="J399" i="1"/>
  <c r="G381" i="1"/>
  <c r="G361" i="1"/>
  <c r="J359" i="1"/>
  <c r="G356" i="1"/>
  <c r="J353" i="1"/>
  <c r="J352" i="1"/>
  <c r="J351" i="1"/>
  <c r="G336" i="1"/>
  <c r="G331" i="1"/>
  <c r="G326" i="1"/>
  <c r="J324" i="1"/>
  <c r="G321" i="1"/>
  <c r="J319" i="1"/>
  <c r="J289" i="1"/>
  <c r="D266" i="1"/>
  <c r="G271" i="1"/>
  <c r="J269" i="1"/>
  <c r="G257" i="1"/>
  <c r="G256" i="1"/>
  <c r="J254" i="1"/>
  <c r="G254" i="1"/>
  <c r="G253" i="1"/>
  <c r="D251" i="1"/>
  <c r="G247" i="1"/>
  <c r="G246" i="1"/>
  <c r="G242" i="1"/>
  <c r="G241" i="1"/>
  <c r="G237" i="1"/>
  <c r="G236" i="1"/>
  <c r="G232" i="1"/>
  <c r="G231" i="1"/>
  <c r="J229" i="1"/>
  <c r="G227" i="1"/>
  <c r="G222" i="1"/>
  <c r="G221" i="1"/>
  <c r="G217" i="1"/>
  <c r="G216" i="1"/>
  <c r="J214" i="1"/>
  <c r="G212" i="1"/>
  <c r="D211" i="1"/>
  <c r="G206" i="1"/>
  <c r="G201" i="1"/>
  <c r="J199" i="1"/>
  <c r="D196" i="1"/>
  <c r="D195" i="1" s="1"/>
  <c r="G195" i="1" s="1"/>
  <c r="G186" i="1"/>
  <c r="G181" i="1"/>
  <c r="G179" i="1"/>
  <c r="G177" i="1"/>
  <c r="G176" i="1"/>
  <c r="G171" i="1"/>
  <c r="J169" i="1"/>
  <c r="G169" i="1"/>
  <c r="G167" i="1"/>
  <c r="G156" i="1"/>
  <c r="J154" i="1"/>
  <c r="G151" i="1"/>
  <c r="G146" i="1"/>
  <c r="G141" i="1"/>
  <c r="G136" i="1"/>
  <c r="G131" i="1"/>
  <c r="J129" i="1"/>
  <c r="J123" i="1"/>
  <c r="J122" i="1"/>
  <c r="J121" i="1"/>
  <c r="G101" i="1"/>
  <c r="G96" i="1"/>
  <c r="G91" i="1"/>
  <c r="J35" i="1"/>
  <c r="J39" i="1" s="1"/>
  <c r="J45" i="1"/>
  <c r="J49" i="1" s="1"/>
  <c r="J109" i="1"/>
  <c r="G107" i="1"/>
  <c r="G86" i="1"/>
  <c r="J84" i="1"/>
  <c r="G81" i="1"/>
  <c r="G76" i="1"/>
  <c r="G66" i="1"/>
  <c r="G61" i="1"/>
  <c r="J59" i="1"/>
  <c r="G52" i="1"/>
  <c r="J30" i="1"/>
  <c r="J34" i="1" s="1"/>
  <c r="G26" i="1"/>
  <c r="J25" i="1"/>
  <c r="J29" i="1" s="1"/>
  <c r="G21" i="1"/>
  <c r="J20" i="1"/>
  <c r="J24" i="1" s="1"/>
  <c r="D15" i="1"/>
  <c r="G14" i="1"/>
  <c r="G12" i="1"/>
  <c r="G7" i="1"/>
  <c r="J261" i="1" l="1"/>
  <c r="J263" i="1"/>
  <c r="J262" i="1"/>
  <c r="J51" i="1"/>
  <c r="J52" i="1"/>
  <c r="J53" i="1"/>
  <c r="D395" i="1"/>
  <c r="G395" i="1" s="1"/>
  <c r="D36" i="1"/>
  <c r="D35" i="1" s="1"/>
  <c r="G35" i="1" s="1"/>
  <c r="D20" i="1"/>
  <c r="G20" i="1" s="1"/>
  <c r="G286" i="1"/>
  <c r="D285" i="1"/>
  <c r="G285" i="1" s="1"/>
  <c r="G31" i="1"/>
  <c r="D30" i="1"/>
  <c r="G30" i="1" s="1"/>
  <c r="G211" i="1"/>
  <c r="D210" i="1"/>
  <c r="G210" i="1" s="1"/>
  <c r="D55" i="1"/>
  <c r="G55" i="1" s="1"/>
  <c r="G251" i="1"/>
  <c r="D250" i="1"/>
  <c r="G250" i="1" s="1"/>
  <c r="D265" i="1"/>
  <c r="G265" i="1" s="1"/>
  <c r="D261" i="1"/>
  <c r="D41" i="1" s="1"/>
  <c r="G41" i="1" s="1"/>
  <c r="G126" i="1"/>
  <c r="D125" i="1"/>
  <c r="G125" i="1" s="1"/>
  <c r="D45" i="1"/>
  <c r="G45" i="1" s="1"/>
  <c r="D351" i="1"/>
  <c r="D316" i="1"/>
  <c r="D315" i="1" s="1"/>
  <c r="G315" i="1" s="1"/>
  <c r="J350" i="1"/>
  <c r="J354" i="1" s="1"/>
  <c r="G396" i="1"/>
  <c r="G266" i="1"/>
  <c r="J120" i="1"/>
  <c r="J124" i="1" s="1"/>
  <c r="G124" i="1"/>
  <c r="G226" i="1"/>
  <c r="D121" i="1"/>
  <c r="G166" i="1"/>
  <c r="G196" i="1"/>
  <c r="G252" i="1"/>
  <c r="G46" i="1"/>
  <c r="G56" i="1"/>
  <c r="J260" i="1" l="1"/>
  <c r="J264" i="1" s="1"/>
  <c r="J50" i="1"/>
  <c r="J54" i="1" s="1"/>
  <c r="G36" i="1"/>
  <c r="D6" i="1"/>
  <c r="D40" i="1"/>
  <c r="G40" i="1" s="1"/>
  <c r="D50" i="1"/>
  <c r="G50" i="1" s="1"/>
  <c r="G51" i="1"/>
  <c r="G351" i="1"/>
  <c r="D350" i="1"/>
  <c r="G350" i="1" s="1"/>
  <c r="D260" i="1"/>
  <c r="G260" i="1" s="1"/>
  <c r="G122" i="1"/>
  <c r="D120" i="1"/>
  <c r="G120" i="1" s="1"/>
  <c r="G316" i="1"/>
  <c r="G261" i="1"/>
  <c r="G121" i="1"/>
  <c r="J11" i="1" l="1"/>
  <c r="F7" i="4"/>
  <c r="G7" i="4" s="1"/>
  <c r="G11" i="1"/>
  <c r="D10" i="1"/>
  <c r="G10" i="1" s="1"/>
  <c r="J41" i="1"/>
  <c r="J13" i="1"/>
  <c r="J42" i="1"/>
  <c r="J12" i="1"/>
  <c r="J43" i="1"/>
  <c r="G6" i="1"/>
  <c r="D5" i="1"/>
  <c r="G5" i="1" s="1"/>
  <c r="J6" i="1" l="1"/>
  <c r="J7" i="1"/>
  <c r="J8" i="1"/>
  <c r="J40" i="1"/>
  <c r="J44" i="1" s="1"/>
  <c r="J10" i="1"/>
  <c r="J14" i="1" s="1"/>
  <c r="J5" i="1" l="1"/>
  <c r="J9" i="1" s="1"/>
  <c r="F4" i="4" s="1"/>
  <c r="G4" i="4" s="1"/>
</calcChain>
</file>

<file path=xl/sharedStrings.xml><?xml version="1.0" encoding="utf-8"?>
<sst xmlns="http://schemas.openxmlformats.org/spreadsheetml/2006/main" count="1736" uniqueCount="778">
  <si>
    <t xml:space="preserve"> № п/п</t>
  </si>
  <si>
    <t>Государственная программа, подпрограмма, основное мероприятие, проект, мероприятие</t>
  </si>
  <si>
    <t xml:space="preserve">Государственная программа Мурманской области "Экономический потенциал"
</t>
  </si>
  <si>
    <t>Министерство развития Арктики и экономики Мурманской области</t>
  </si>
  <si>
    <t>Министерство строительства Мурманской области</t>
  </si>
  <si>
    <t>Министерство цифрового развития Мурманской области</t>
  </si>
  <si>
    <t>Министерство транспорта и дорожного хозяйства Мурманской области</t>
  </si>
  <si>
    <t>Министерство энергетики и жилищно-коммунального хозяйства Мурманской области</t>
  </si>
  <si>
    <t>Комитет по тарифному регулированию Мурманской области</t>
  </si>
  <si>
    <t>Комитет по туризму Мурманской области</t>
  </si>
  <si>
    <t>Комитет по конкурентной политике Мурманской области</t>
  </si>
  <si>
    <t>1.</t>
  </si>
  <si>
    <t>Подпрограмма 1. Создание условий для привлечения инвестиций, развития и модернизации промышленного комплекса, повышения конкурентоспособности производства (деятельности)</t>
  </si>
  <si>
    <t>ОМ 1.1.</t>
  </si>
  <si>
    <t>Основное мероприятие 1. Поддержка инвестиционной деятельности, сопровождение инвестиционных проектов, информирование бизнес-сообщества об инвестиционном потенциале территории региона</t>
  </si>
  <si>
    <t>1.1.1.</t>
  </si>
  <si>
    <t>Реализация функции "одного окна" АО "Корпорация развития Мурманской области"</t>
  </si>
  <si>
    <t>1.1.2.</t>
  </si>
  <si>
    <t>Проведение и участие в форумах, семинарах, круглых столах, программах повышения квалификации, конференциях, рабочих встречах по вопросам привлечения инвестиций, улучшения инвестиционного и предпринимательского климата</t>
  </si>
  <si>
    <t>1.1.3.</t>
  </si>
  <si>
    <t>Проведение мониторинга состояния конкурентной среды на рынках товаров, работ, услуг Мурманской области</t>
  </si>
  <si>
    <t>1.1.4.</t>
  </si>
  <si>
    <t>Стимулирование органов местного самоуправления к повышению инвестиционной привлекательности территории муниципального образования</t>
  </si>
  <si>
    <t>ОМ 1.2.</t>
  </si>
  <si>
    <t xml:space="preserve">Основное мероприятие 2. Обеспечение условий для реализации инвестиционных проектов резидентами Арктической зоны Российской Федерации и территории опережающего социально-экономического развития «Столица Арктики» </t>
  </si>
  <si>
    <t>1.2.1.</t>
  </si>
  <si>
    <t>ОМ 1.3.</t>
  </si>
  <si>
    <t>Основное мероприятие 3.Реализация инфраструктурного проекта «Культурно-деловой центр «Новый Мурманск» в рамках привлечения инфраструктурного бюджетного кредита (бюджетного кредита из федерального бюджета бюджетам субъектов Российской Федерации на финансовое обеспечение реализации инфраструктурных проектов, предоставленного в рамках отобранного в соответствии с постановлением Правительства Российской Федерации от 14.07.2021 № 1189 «Об утверждении Правил отбора инфраструктурных проектов, источником финансового обеспечения расходов на реализацию которых являются бюджетные кредиты из федерального бюджета бюджетам субъектов Российской Федерации на финансовое обеспечение реализации инфраструктурных проектов, и о внесении изменений в Положение о Правительственной комиссии по региональному развитию в Российской Федерации»)</t>
  </si>
  <si>
    <t>1.3.1.</t>
  </si>
  <si>
    <t>1.3.2.</t>
  </si>
  <si>
    <t>П 1.1.</t>
  </si>
  <si>
    <t>Реализация регионального проекта "Адресная поддержка повышения производительности труда на предприятиях"</t>
  </si>
  <si>
    <t>П 1.1.1.</t>
  </si>
  <si>
    <t>Предоставление субсидии АНО "Арктический центр компетенций" на финансовое обеспечение деятельности по реализации регионального проекта "Адресная поддержка повышения производительности труда на предприятиях"</t>
  </si>
  <si>
    <t>П 1.2.</t>
  </si>
  <si>
    <t>Региональный проект "Системные меры по повышению производительности труда"</t>
  </si>
  <si>
    <t>2.</t>
  </si>
  <si>
    <t>Подпрограмма 2. Поддержка малого и среднего предпринимательства</t>
  </si>
  <si>
    <t>ОМ 2.1.</t>
  </si>
  <si>
    <t>Основное мероприятие 1. Оказание финансовой поддержки субъектам малого и среднего предпринимательства</t>
  </si>
  <si>
    <t>2.1.1.</t>
  </si>
  <si>
    <t>Предоставление субсидий субъектам малого и среднего предпринимательства на возмещение затрат, связанных с кредитно-лизинговыми обязательствами</t>
  </si>
  <si>
    <t>2.1.2.</t>
  </si>
  <si>
    <t>Предоставление субсидий субъектам предпринимательства, осуществляющим общественно-значимую деятельность</t>
  </si>
  <si>
    <t>2.1.4.</t>
  </si>
  <si>
    <t>Предоставление Губернаторского стартапа на поддержку предпринимательских инициатив</t>
  </si>
  <si>
    <t>2.1.5.</t>
  </si>
  <si>
    <t>Предоставление грантов для действующих предпринимателей на приобретение франшизы</t>
  </si>
  <si>
    <t>ОМ 2.2.</t>
  </si>
  <si>
    <t>Основное мероприятие 2. Создание и развитие объектов инфраструктуры поддержки малого и среднего предпринимательства</t>
  </si>
  <si>
    <t>2.2.1.</t>
  </si>
  <si>
    <t>2.2.3.</t>
  </si>
  <si>
    <t>2.2.4.</t>
  </si>
  <si>
    <t>2.2.5.</t>
  </si>
  <si>
    <t>ОМ 2.3.</t>
  </si>
  <si>
    <t>Основное мероприятие 3. Оказание информационной, консультационной поддержки субъектам малого и среднего предпринимательства, а также поддержки в области подготовки, переподготовки и повышения квалификации кадров субъектов малого и среднего предпринимательства</t>
  </si>
  <si>
    <t>2.3.1.</t>
  </si>
  <si>
    <t xml:space="preserve">Организация и проведение регионального конкурса проектов среди некоммерческих организаций, выражающих интересы предпринимателей, иных организаций - инициаторов международных, межрегиональных и межмуниципальных проектов в сфере развития предпринимательства </t>
  </si>
  <si>
    <t>2.3.6.</t>
  </si>
  <si>
    <t xml:space="preserve">Подготовка управленческих кадров для организаций народного хозяйства Российской Федерации </t>
  </si>
  <si>
    <t>2.3.7.</t>
  </si>
  <si>
    <t>Организация предоставления государственных и муниципальных услуг в Центрах оказания услуг для бизнеса (ЦОУ)</t>
  </si>
  <si>
    <t>2.3.8.</t>
  </si>
  <si>
    <t xml:space="preserve">Имущественный взнос в организацию инфраструктуры поддержки для предоставления инновационных ваучеров субъектам малого и среднего предпринимательства </t>
  </si>
  <si>
    <t>2.3.9.</t>
  </si>
  <si>
    <t>Организация и проведение мероприятий Центром поддержки предпринимательства Мурманской области  по вопросам предпринимательской деятельности, в том числе проведение исследований  по проблемам и перспективам развития предпринимательства и инноваций, организация и участие представителей Мурманской области в межрегиональных и международных мероприятиях направленных на развитие малого предпринимательства</t>
  </si>
  <si>
    <t>ОМ 2.4.</t>
  </si>
  <si>
    <t>Основное мероприятие 4. Поддержка начинающих предпринимателей, в том числе путем предоставления в аренду нежилых помещений и оказания услуг бизнес-инкубирования</t>
  </si>
  <si>
    <t>2.4.1.</t>
  </si>
  <si>
    <t>Субсидия на финансовое обеспечение выполнения государственного задания</t>
  </si>
  <si>
    <t>2.4.2.</t>
  </si>
  <si>
    <t>Субсидия на компенсацию расходов на оплату стоимости проезда и провоза багажа к месту использования отпуска и обратно лицам, работающим в организациях финансируемых из областного бюджета</t>
  </si>
  <si>
    <t>П 2.1.</t>
  </si>
  <si>
    <t>Региональный проект "Создание условий для лёгкого старта и комфортного ведения бизнеса"</t>
  </si>
  <si>
    <t>П 2.1.1.</t>
  </si>
  <si>
    <t>Предоставление комплекса услуг организаций инфраструктуры поддержки, направленных на вовлечение в предпринимательскую деятельность</t>
  </si>
  <si>
    <t>П 2.1.2.</t>
  </si>
  <si>
    <t>Предоставление финансовой поддержки в виде грантов субъектам малого и среднего предпринимательства, включенным в реестр социальных предприятий, и субъектам малого и среднего предпринимательства, созданным физическими лицами в возрасте до 25 лет включительно</t>
  </si>
  <si>
    <t>П 2.2.</t>
  </si>
  <si>
    <t>Региональный проект "Акселерация субъектов малого и среднего предпринимательства"</t>
  </si>
  <si>
    <t>П 2.2.2.</t>
  </si>
  <si>
    <t>Развитие Центра "Мой бизнес"</t>
  </si>
  <si>
    <t>П 2.2.3.</t>
  </si>
  <si>
    <t>Развитие ЦПП и осуществление им деятельности по поддержке субъектов малого и среднего предпринимательства</t>
  </si>
  <si>
    <t>П 2.2.4.</t>
  </si>
  <si>
    <t>П 2.2.5.</t>
  </si>
  <si>
    <t>Обеспечение деятельности Центра поддержки экспорта</t>
  </si>
  <si>
    <t>П 2.3.</t>
  </si>
  <si>
    <t>Региональный проект "Создание благоприятных условий для осуществления деятельности самозанятыми гражданами"</t>
  </si>
  <si>
    <t>П. 2.3.1</t>
  </si>
  <si>
    <t>Предоставление комплекса услуг организациями инфраструктуры поддержки самозанятым гражданам</t>
  </si>
  <si>
    <t>3.</t>
  </si>
  <si>
    <t xml:space="preserve">Подпрограмма 3. Развитие туризма </t>
  </si>
  <si>
    <t>ОМ 3.1.</t>
  </si>
  <si>
    <t>Основное мероприятие 1. Продвижение Мурманской области как привлекательного для туристов региона</t>
  </si>
  <si>
    <t>3.1.1.</t>
  </si>
  <si>
    <t>Субсидия на финансовое обеспечение затрат регионального Центра кластерного развития Мурманской области в сфере туризма</t>
  </si>
  <si>
    <t>3.1.2.</t>
  </si>
  <si>
    <t>Функционирование АНО "Туристский информационный центр Мурманской области"</t>
  </si>
  <si>
    <t>3.1.3.</t>
  </si>
  <si>
    <t>ОМ 3.2.</t>
  </si>
  <si>
    <t>Основное мероприятие 2. Государственная поддержка субъектов туриндустрии</t>
  </si>
  <si>
    <t>3.2.1.</t>
  </si>
  <si>
    <t xml:space="preserve">Внедрение системы навигации и ориентирующей информации для туристов на территории Мурманской области </t>
  </si>
  <si>
    <t>3.2.2.</t>
  </si>
  <si>
    <t>Предоставление субсидий субъектам туриндустрии Мурманской области, осуществляющим деятельность в сфере развития внутреннего и въездного туризма</t>
  </si>
  <si>
    <t>П. 3.1</t>
  </si>
  <si>
    <t>4.</t>
  </si>
  <si>
    <t>Подпрограмма 4 "Развитие международных и внешнеэкономических связей, приграничного, межрегионального сотрудничества"</t>
  </si>
  <si>
    <t>ОМ 4.1.</t>
  </si>
  <si>
    <t>Основное мероприятие 1. Содействие в подготовке и проведении приоритетных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t>
  </si>
  <si>
    <t>4.1.1.</t>
  </si>
  <si>
    <t>Организация и проведение международных и межрегиональных мероприятий в сфере развития международных, внешнеэкономических связей и межрегионального сотрудничества</t>
  </si>
  <si>
    <t>4.1.2.</t>
  </si>
  <si>
    <t>Изготовление имиджевой презентационной, полиграфической и аудиовизуальной продукции  по вопросам, связанным с развитием международных, внешнеэкономических связей, межрегионального сотрудничества, экспортного потенциала региона</t>
  </si>
  <si>
    <t>4.1.3.</t>
  </si>
  <si>
    <t>П 4.1.</t>
  </si>
  <si>
    <t>Региональный проект "Системные меры развития международной кооперации и экспорта"</t>
  </si>
  <si>
    <t>5.</t>
  </si>
  <si>
    <t>Подпрограмма 5. Обеспечение реализации государственной программы</t>
  </si>
  <si>
    <t>ОМ 5.1.</t>
  </si>
  <si>
    <t>Основное мероприятие 1. Обеспечение реализации государственных функций в сферах стратегического планирования, налогового регулирования,  стимулирования развития производства в добывающих и обрабатывающих отраслях промышленности, поддержки и сопровождения крупных инвестиционных проектов, экономики социальной сферы, международных и внешнеэкономических связей, приграничного, межрегионального сотрудничества, торговой деятельности, инвестиций, предпринимательства и инноваций, лицензирования отдельных видов деятельности</t>
  </si>
  <si>
    <t>5.1.1.</t>
  </si>
  <si>
    <t>Обеспечение реализации государственных функций Министерства развития Арктики и экономики Мурманской области</t>
  </si>
  <si>
    <t>5.1.2.</t>
  </si>
  <si>
    <t>Предоставление субсидии Арктическому центру компетенций на финансовое обеспечение затрат, связанных с осуществлением уставной деятельности</t>
  </si>
  <si>
    <t>5.1.3.</t>
  </si>
  <si>
    <t>5.1.4.</t>
  </si>
  <si>
    <t>Предоставление грантов муниципальным образованиям Мурманской области в целях содействия достижению и (или) поощрения достижения наилучших значений показателей деятельности органов местного самоуправления</t>
  </si>
  <si>
    <t>5.1.5.</t>
  </si>
  <si>
    <t xml:space="preserve">Предоставление субвенций на исполнение органами местного самоуправления муниципальных образований со статусом городского округа, муниципального округа и муниципального района отдельных государственных полномочий по сбору сведений для формирования и ведения торгового реестра </t>
  </si>
  <si>
    <t>5.1.8.</t>
  </si>
  <si>
    <t>Предоставление субсидии некоммерческим организациям на осуществление деятельности Ресурсного центра СО НКО</t>
  </si>
  <si>
    <t>ОМ 5.3.</t>
  </si>
  <si>
    <t>Основное мероприятие 3. Обеспечение реализации функций в сфере тарифного регулирования на территории Мурманской области</t>
  </si>
  <si>
    <t>5.3.1.</t>
  </si>
  <si>
    <t>Обеспечение реализации функций в сфере государственного регулирования цен (тарифов) на территории МО</t>
  </si>
  <si>
    <t>ОМ 5.4.</t>
  </si>
  <si>
    <t>Основное мероприятие 4. Обеспечение реализации государственных функций в сфере туризма</t>
  </si>
  <si>
    <t>5.4.1.</t>
  </si>
  <si>
    <t>Обеспечение реализации государственных функций Комитета по туризму Мурманской области</t>
  </si>
  <si>
    <t>Объемы и источники финансирования (тыс. руб.)</t>
  </si>
  <si>
    <t>Степень освоения средств</t>
  </si>
  <si>
    <t xml:space="preserve"> Результаты выполнения мероприятий </t>
  </si>
  <si>
    <t>Соисполнители, участники, исполнители</t>
  </si>
  <si>
    <t>Причины низкой степени освоения средств, невыполнения мероприятий</t>
  </si>
  <si>
    <t>Код ГРБС</t>
  </si>
  <si>
    <t>Источник</t>
  </si>
  <si>
    <t>Запланировано на отчетный год</t>
  </si>
  <si>
    <t>Кассовое исполнение ГРБС</t>
  </si>
  <si>
    <t>Фактическое исполнение</t>
  </si>
  <si>
    <t>Ожидаемые результаты реализации (краткая характеристика) мероприятий</t>
  </si>
  <si>
    <t>Фактические результаты реализации (краткая характеристика) мероприятий</t>
  </si>
  <si>
    <t>Выполнение (да/нет/ частично)</t>
  </si>
  <si>
    <t>Всего</t>
  </si>
  <si>
    <t>Министерство развития Арктики и экономики Мурманской области, Министерство строительства Мурманской области, Министерство цифрового развития Мурманской области, Комитет по тарифному регулированию Мурманской области, Комитет по туризму Мурманской области, Комитет по конкурентной политике Мурманской области, АО "Корпорация развития Мурманской области, ООО "УК "Столица Арктики", НМК "ФОРМАП", ГОБУ МРИБИ, ГОБУ "МФЦ МО", АНО "Арктический центр компетенций", Автономная некоммерческая организация по развитию конгрессно-выставочной деятельности "Мурманконгресс", АНО "Центр поддержки экспорта"</t>
  </si>
  <si>
    <t>ОБ</t>
  </si>
  <si>
    <t>Выполнено в полном объеме</t>
  </si>
  <si>
    <t>ФБ</t>
  </si>
  <si>
    <t>Выполнено частично</t>
  </si>
  <si>
    <t>МБ</t>
  </si>
  <si>
    <t>Не выполнено</t>
  </si>
  <si>
    <t>ВБС</t>
  </si>
  <si>
    <t>Степень выполнения мероприятий</t>
  </si>
  <si>
    <t>Министерство развития Арктики и экономики Мурманской области, Комитет по конкурентной политике Мурманской области, Министерство имущественных отношений Мурманской области,  АО "Корпорация развития Мурманской области"</t>
  </si>
  <si>
    <t xml:space="preserve">Министерство развития Арктики и экономики Мурманской области, Министерство имущественных Мурманской области </t>
  </si>
  <si>
    <t>Обеспечение изготовления рекламной продукции, проведения мероприятий и участия сотрудников Министерства развития Арктики и экономики Мурманской области, не менее 4 мероприятий в год</t>
  </si>
  <si>
    <t>Проведение ежегодного мониторинга состояния конкурентной среды на рынках товаров, работ, услуг Мурманской области</t>
  </si>
  <si>
    <t xml:space="preserve">Министерство развития Арктики
и экономики Мурманской области, АНО "Арктический центр компетенций" </t>
  </si>
  <si>
    <t>1. Предоставление государственной поддержки не менее 7 субъектам социального предпринимательства в год.
2. Сохранение не менее 55 рабочих мест в год</t>
  </si>
  <si>
    <t>Министерство развития Арктики и экономики Мурманской области, ГОБУ МРИБИ</t>
  </si>
  <si>
    <t>Ежегодное финансирование не менее 1 проекта</t>
  </si>
  <si>
    <t>Ежегодное обучение не менее 5 человек</t>
  </si>
  <si>
    <t>Министерство развития Арктики и экономики Мурманской области, предприятия региона - участники федеральной программы по подготовке управленческих кадров для организаций народного хозяйства Российской Федерации</t>
  </si>
  <si>
    <t>Обеспечение предоставления услуг субъектам малого и среднего предпринимательства по принципу "одного окна"</t>
  </si>
  <si>
    <t>Министерство цифрового развития Мурманской области, ГОБУ "МФЦ МО"</t>
  </si>
  <si>
    <t xml:space="preserve">Обеспечение предоставления ГОБУ МРИБИ консультационных и методических услуг субъектам малого и среднего предпринимательства </t>
  </si>
  <si>
    <t>Обеспечение своевременной оплаты расходов, связанных с оплатой проезда и провоза багажа</t>
  </si>
  <si>
    <t>Количество организаций инфраструктуры поддержки малого и среднего предпринимательства, задействованных в "цепочках" услуг Центра "Мой бизнес", не менее 5 ежегодно</t>
  </si>
  <si>
    <t>Финансовое обеспечение деятельности регионального Центра кластерного развития Мурманской области, оказание поддержки не менее 35 СМCП ежегодно, количество проведенных мероприятий для субъектов малого и среднего предпринимательства, являющихся участниками территориальных кластеров не менее 5 ежегодно</t>
  </si>
  <si>
    <t>Министерство развития Арктики и экономики Мурманской области, 
АНО "Центр поддержки экспорта"</t>
  </si>
  <si>
    <t>Комитет по туризму Мурманской области АНО "Туристский информационный центр Мурманской области"</t>
  </si>
  <si>
    <t>Комитет по туризму Мурманской области, Министерство строительства Мурманской области</t>
  </si>
  <si>
    <t>Региональный проект «Развитие туристической инфраструктуры»</t>
  </si>
  <si>
    <t>Министерство развития Арктики и экономики Мурманской области, Комитет по тарифному регулированию Мурманской области, Комитет по туризму Мурманской области</t>
  </si>
  <si>
    <t>Финансовое обеспечение реализации функций Министерства в сферах стратегического планирования, налогового регулирования,  стимулирования развития производства в добывающих и обрабатывающих отраслях промышленности, поддержки и сопровождения крупных инвестиционных проектов, экономики социальной сферы, международных и внешнеэкономических связей, приграничного, межрегионального сотрудничества, торговой деятельности, инвестиций, предпринимательства и инноваций, лицензирования отдельных видов деятельности</t>
  </si>
  <si>
    <t xml:space="preserve">Предоставление субвенции 17 муниципальным образованиям Мурманской области на исполнение отдельных государственных полномочий по сбору сведений для формирования и ведения торгового реестра </t>
  </si>
  <si>
    <t xml:space="preserve">Министерство развития Арктики и экономики Мурманской области </t>
  </si>
  <si>
    <t>Обеспечение консультационного сопровождения СО НКО по вопросам доступа к предоставлению услуг социальной сферы</t>
  </si>
  <si>
    <t>Финансовое обеспечение реализации 26 функций Комитета</t>
  </si>
  <si>
    <t>1.6. Количество предприятий-участников, вовлеченных в национальный проект «Производительность труда» через получение адресной поддержки, нарастающим итогом</t>
  </si>
  <si>
    <t>1.7. Количество руководителей, обученных по программе управленческих навыков для повышения производительности труда, нарастающим итогом</t>
  </si>
  <si>
    <t>0.3. Численность занятых в сфере малого и среднего предпринимательства, включая индивидуальных предпринимателей.
2.2. Темп роста оборота продукции (услуг), производимых средними и малыми предприятиями, в том числе микропредприятиями и индивидуальными предпринимателями.
2.3. Количество субъектов малого и среднего предпринимательства (включая индивидуальных предпринимателей) в расчете на 1 тыс. человек населения</t>
  </si>
  <si>
    <t>0.3. Численность занятых в сфере малого и среднего предпринимательства, включая индивидуальных предпринимателей.
2.3. Количество субъектов малого и среднего предпринимательства (включая индивидуальных предпринимателей) в расчете на 1 тыс. человек населения</t>
  </si>
  <si>
    <t xml:space="preserve">2.4. Количество самозанятых граждан, зафиксировавших свой статус и применяющих специальный налоговый режим «Налог на профессиональный доход» </t>
  </si>
  <si>
    <t>0.4. Объем платных услуг, оказанных населению в сфере туризма (включая туристские услуги, услуги гостиниц и аналогичных средств размещения, санаторно-оздоровительных организаций).
3.1. Объем туристского потока в Мурманской области</t>
  </si>
  <si>
    <t>4.2. Количество приоритетных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t>
  </si>
  <si>
    <t xml:space="preserve">4.1. Внедрен и реализуется Региональный экспортный стандарт 2.0.
4.3. Доля экспорта товаров в объеме внешнеторгового оборота не менее 90 %                                                   </t>
  </si>
  <si>
    <t>Приобретение статистических материалов</t>
  </si>
  <si>
    <t>5.2. Доля ресурсоснабжающих организаций, перешедших на долгосрочные методы регулирования тарифов</t>
  </si>
  <si>
    <t>Финансовое обеспечение реализации 40 функции Комитета, и необходимыми программно-техническими средствами</t>
  </si>
  <si>
    <t>-</t>
  </si>
  <si>
    <t>Министерство транспорта и дорожного хозяйства МО</t>
  </si>
  <si>
    <t>Министерство энергетики и ЖКХ МО</t>
  </si>
  <si>
    <t>Министерство развития Арктики и экономики Мурманской области, 
НМКК "ФОРМАП" (фонд), ГОБУ МРИБИ</t>
  </si>
  <si>
    <t>Министерство развития Арктики и экономики Мурманской области, 
НМКК "ФОРМАП" (фонд)</t>
  </si>
  <si>
    <t>Министерство развития Арктики и экономики Мурманской области, 
НМКК "ФОРМАП" (фонд), АНО "Центр поддержки экспорта Мурманской области"</t>
  </si>
  <si>
    <t>Количество мероприятий, всего, в т..:</t>
  </si>
  <si>
    <t>Количество мероприятий, всего, в т.ч..:</t>
  </si>
  <si>
    <t>Министерство развития Арктики и экономики Мурманской области, Комитет по конкурентной политике Мурманской области, Министерство имущественных отношений Мурманской области, Министерство транспорта и дорожного хозяйства Мурманской области, Министерство градостроительства и благоустройства Мурманской области, Министерство энергетики и жилищно-коммунального хозяйства Мурманской области, АО "Корпорация развития Мурманской области", ООО "УК "Столица Арктики", АНО "Арктический центр компетенций"</t>
  </si>
  <si>
    <t>Функционирование регионального Центра кластерного развития Мурманской области</t>
  </si>
  <si>
    <t>Комитет по туризму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t>
  </si>
  <si>
    <t>Субсидия автономной некоммерческой организации по развитию конгрессно-выставочной, ярмарочной и информационной деятельности «Мурманконгресс» на финансовое обеспечение затрат в сфере конгрессно-выставочной, ярмарочной и информационной деятельности, направленных на развитие туризма</t>
  </si>
  <si>
    <t>П. 3.1.4</t>
  </si>
  <si>
    <t>Предоставление субсидии на осуществление поддержки реализации общественных инициатив, направленных на развитие туристической инфраструктуры</t>
  </si>
  <si>
    <t>Министерство развития Арктики и экономики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t>
  </si>
  <si>
    <t xml:space="preserve">Проведение не менее 1 приоритетного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
</t>
  </si>
  <si>
    <t xml:space="preserve">Субсидия автономной некоммерческой организации по развитию конгрессно-выставочной, ярмарочной и информационной деятельности «Мурманконгресс» на финансовое обеспечение затрат по сопровождению проведения международных и межрегиональных мероприятий в сфере развития международных, внешнеэкономических связей и межрегионального сотрудничества </t>
  </si>
  <si>
    <t>Министерство развития Арктики и экономики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t>
  </si>
  <si>
    <t>Создание системы мониторинга мероприятий, включенных в план приоритетных направлений развития Мурманской области, позволяющей обеспечить регулярную актуализацию информации о статусе выполнения мероприятий, оценивать эффекты от их реализации, прогнозировать риски, а также подготовка  информационно-аналитических материалов для  принятия соответствующих управленческих решений для социально-экономического развития региона</t>
  </si>
  <si>
    <t>Министерство развития Арктики и экономики Мурманской области, ИО МО</t>
  </si>
  <si>
    <t>Развитие информационно-коммуникационной инфраструктуры и предоставление доступа исполнительным органам Мурманской области к статистической информации</t>
  </si>
  <si>
    <t>нет</t>
  </si>
  <si>
    <t>313J153320</t>
  </si>
  <si>
    <t>313J153350</t>
  </si>
  <si>
    <t>314T629990</t>
  </si>
  <si>
    <t>31203R0660</t>
  </si>
  <si>
    <t>312I455272</t>
  </si>
  <si>
    <t>312I455273</t>
  </si>
  <si>
    <t>312I555271</t>
  </si>
  <si>
    <t>312I555272</t>
  </si>
  <si>
    <t>312I255272</t>
  </si>
  <si>
    <t>целевая статья</t>
  </si>
  <si>
    <t>мероприятие</t>
  </si>
  <si>
    <t>311L252890</t>
  </si>
  <si>
    <t>0.1. Индекс промышленного производства.                                                                                                                                                                                                                                                                    
0.2. Объем инвестиций в основной капитал (за исключением бюджетных средств).
1.1. Коэффициент бюджетной эффективности от предоставленных налоговых льгот в рамках соглашений с компаниями о защите и поощрении капитальных вложений, о государственной поддержке инвестиционной деятельности, СПИК не менее 1 (1 рубль налоговых и неналоговых поступлений в консолидированный бюджет региона от реализуемых инвестиционных проектов на 1 рубль предоставленных налоговых льгот)
1.2. Количество заключенных соглашений о защите и поощрении капитальных вложений, о государственной поддержке инвестиционной деятельности (нарастающим итогом к 2019 году).                                                                                                                                                                                                                                                                                                                                                                                                                                                                                                                                   
1.8. Интегральный индекс Мурманской области в Национальном рейтинге состояния инвестиционного климата в субъектах Российской Федерации (нарастающим итогом с 2020 года).                                                                                                                                                                                                                                                              1.9. Место Мурманской области в рейтинге субъектов Российской Федерации по уровню развития сферы государственно-частного партнерства.</t>
  </si>
  <si>
    <t xml:space="preserve">Количество инвесторов и проектов, которым оказано содействие в рамках заключенных соглашений с АО «Корпорация развития Мурманской области» или Правительством Мурманской области, а также в рамках поручений Губернатора или Правительства Мурманской области, 20 ед. 
Количество инвестиционных инициатив и проектов, одобренных Рабочими группами по рассмотрению инвестиционных проектов в Мурманской области и (или) Межведомственной комиссией по рассмотрению инвестиционных проектов Мурманской области и (или) иным уполномоченным Правительством Мурманской области органом в текущем году, 5 ед.
</t>
  </si>
  <si>
    <t xml:space="preserve">Обеспечение проведения мероприятий в интересах лидеров рейтинга органов местного самоуправления по содействию развитию конкуренции и обеспечению благоприятного инвестиционног климата, участие сотрудников органов местного самоуправления в выезных мероприятиях, не менее 3 органов местного самоуправления в год </t>
  </si>
  <si>
    <t>0.3. Численность занятых в сфере малого и среднего предпринимательства, включая индивидуальных предпринимателей.
2.1. Доля субъектов малого и среднего предпринимательства и самозанятых граждан в общей численности занятого населения.
2.2. Темп роста оборота продукции (услуг), производимых средними и малыми предприятиями, в том числе микропредприятиями и индивидуальными предпринимателями.
2.3. Количество субъектов малого и среднего предпринимательства (включая индивидуальных предпринимателей) в расчете на 1 тыс. человек населения</t>
  </si>
  <si>
    <t>Комитет по туризму Мурманской области, Министерство строительства Мурманской области, НМКК "ФОРМАП" (фонд), АНО "Туристский информационный центр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t>
  </si>
  <si>
    <t>Комитет по туризму Мурманской области, 
НМКК "ФОРМАП"</t>
  </si>
  <si>
    <t>Комитет по туризму Мурманской области, 
НМКК "ФОРМАП" (фонд), Автономная некоммерческая организация по развитию 
конгрессно-выставочной, ярмарочной и информационной деятельности «Мурманконгресс»</t>
  </si>
  <si>
    <t>Проведение не менее 4 приоритетных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t>
  </si>
  <si>
    <t>Внедрение и реализация Регионального экспортного стандарта 2.0</t>
  </si>
  <si>
    <t>П 4.1.1.</t>
  </si>
  <si>
    <t>Внедрены и реализуются инструменты Регионального экспортного стандарта 2.0 (2023 год -13 ед., 2024 год - 15 ед., 2025 год - 15 ед.)</t>
  </si>
  <si>
    <t>№ п/п</t>
  </si>
  <si>
    <t>Государственная программа, подпрограмма, показатель</t>
  </si>
  <si>
    <t>Ед. изм.</t>
  </si>
  <si>
    <t>Направ-ленность</t>
  </si>
  <si>
    <t>Значение показателя</t>
  </si>
  <si>
    <t>Степень достижения показателя (ДП) &lt;**&gt;</t>
  </si>
  <si>
    <t>Предлагаемые меры по улучшению значений показателя</t>
  </si>
  <si>
    <t>Соисполнитель, ответственный за выполнение показателя</t>
  </si>
  <si>
    <t>Степень достижения показателя для расчета К1 &lt;****&gt;</t>
  </si>
  <si>
    <t>Динамика значения показателя для расчета К2 &lt;****&gt;</t>
  </si>
  <si>
    <t>факт</t>
  </si>
  <si>
    <t>план</t>
  </si>
  <si>
    <t>0.1</t>
  </si>
  <si>
    <t>Индекс промышленного производства</t>
  </si>
  <si>
    <t>%</t>
  </si>
  <si>
    <t>0.2</t>
  </si>
  <si>
    <t>Объем инвестиций в основной капитал (без бюджетных средств)</t>
  </si>
  <si>
    <t>млрд рублей</t>
  </si>
  <si>
    <t>0.3</t>
  </si>
  <si>
    <t>Численность занятых в сфере малого и среднего предпринимательства, включая индивидуальных предпринимателей</t>
  </si>
  <si>
    <t>тыс. чел.</t>
  </si>
  <si>
    <t>0.4</t>
  </si>
  <si>
    <t>Объем платных услуг, оказанных населению в сфере туризма (включая туристские услуги, услуги гостиниц и аналогичных средств размещения, санаторно-оздоровительных организаций)</t>
  </si>
  <si>
    <t>1</t>
  </si>
  <si>
    <t xml:space="preserve">Подпрограмма 1. Создание условий для привлечения инвестиций, развития и модернизации промышленного комплекса, повышения конкурентоспособности производства (деятельности)                                                                                                                                                                                                                                     </t>
  </si>
  <si>
    <t>1.1</t>
  </si>
  <si>
    <t>Коэффициент бюджетной эффективности от предоставленных налоговых льгот в рамках соглашений с компаниями о защите и поощрении капитальных вложений, о государственной поддержке инвестиционной деятельности, СПИК не менее 1 (1 рубль налоговых и неналоговых поступлений в консолидированный бюджет региона от реализуемых инвестиционных проектов на 1 рубль предоставленных налоговых льгот)</t>
  </si>
  <si>
    <t>да-1, нет-0</t>
  </si>
  <si>
    <t>=</t>
  </si>
  <si>
    <t>1.2</t>
  </si>
  <si>
    <t>Количество заключенных соглашений (дополнительных соглашений) с компаниями о защите и поощрении капитальных вложений, о государственной поддержке инвестиционной деятельности (нарастающим итогом к 2019 году)</t>
  </si>
  <si>
    <t>единиц</t>
  </si>
  <si>
    <t>1.3</t>
  </si>
  <si>
    <t>Количество резидентов Арктической зоны Российской Федерации и территории опережающего социально-экономического развития "Столица Арктики" (нарастающим итогом с 2020 года)</t>
  </si>
  <si>
    <t>1.4</t>
  </si>
  <si>
    <t>Объем инвестиций, привлеченных резидентами Арктической зоны Российской Федерации и территории опережающего социально-экономического развития "Столица Арктики" (нарастающим итогом с 2020 года)</t>
  </si>
  <si>
    <t>1.5</t>
  </si>
  <si>
    <t>Количество созданных рабочих мест резидентами Арктической зоны Российской Федерации и территории опережающего социально-экономического развития "Столица Арктики" (нарастающим итогом с 2020 года)</t>
  </si>
  <si>
    <t>1.6</t>
  </si>
  <si>
    <t>1.7</t>
  </si>
  <si>
    <t>человек</t>
  </si>
  <si>
    <t>1.8</t>
  </si>
  <si>
    <t>баллы</t>
  </si>
  <si>
    <t>1.9</t>
  </si>
  <si>
    <t>место</t>
  </si>
  <si>
    <t>2</t>
  </si>
  <si>
    <t>2.1</t>
  </si>
  <si>
    <t>2.2</t>
  </si>
  <si>
    <t>Темп роста оборота продукции (услуг), производимых средними и малыми предприятиями, в том числе микропредприятиями и индивидуальными предпринимателями</t>
  </si>
  <si>
    <t>2.3</t>
  </si>
  <si>
    <t>Количество субъектов малого и среднего предпринимательства (включая индивидуальных предпринимателей) в расчете на 1 тыс. человек населения</t>
  </si>
  <si>
    <t>2.4</t>
  </si>
  <si>
    <t>Количество самозанятых граждан, зафиксировавших свой статус и применяющих специальный налоговый режим "Налог на профессиональный доход" (НПД) (накопительным итогом)</t>
  </si>
  <si>
    <t>3</t>
  </si>
  <si>
    <t>Подпрограмма 3. Развитие туризма</t>
  </si>
  <si>
    <t>3.1</t>
  </si>
  <si>
    <t>Объем туристского потока в Мурманской области</t>
  </si>
  <si>
    <t>4.1</t>
  </si>
  <si>
    <t xml:space="preserve">Внедрен и реализуется Региональный экспортный стандарт 2.0 </t>
  </si>
  <si>
    <t>4.2</t>
  </si>
  <si>
    <t>Количество приоритетных с точки зрения экономики региона мероприятий регионального, межрегионального и международного значения на территории региона и Российской Федерации, а также за рубежом</t>
  </si>
  <si>
    <t>4.3</t>
  </si>
  <si>
    <t>Доля экспорта товаров в объеме внешнеторгового оборота не менее 90 %</t>
  </si>
  <si>
    <t>0 - нет, 1 - да</t>
  </si>
  <si>
    <t>&lt;*&gt; Состав подпрограмм и показателей государственной программы, единицы измерения, направленность, плановые значения показателей и соисполнители, ответственные за их выполнение, указываются в соответствии с редакцией государственной программы, действующей по состоянию на конец отчетного периода.</t>
  </si>
  <si>
    <t>&lt;***&gt; В случае отсутствия официальных фактических данных за отчетный период дополнительно в данной графе указываются слова "Предварительные данные" или "Оценка", указывается способ определения оценочного значения показателя и ожидаемый срок получения фактических значений.</t>
  </si>
  <si>
    <t>2022 год</t>
  </si>
  <si>
    <t>Причины отклонения от плана и (или) отсутствия положительной динамики &lt;***&gt;</t>
  </si>
  <si>
    <t>Государственная программа «Экономический потенциал»</t>
  </si>
  <si>
    <t>æ</t>
  </si>
  <si>
    <t>Интегральный индекс Мурманской области в Национальном рейтинге состояния инвестиционного климата в субъектах Российской Федерации (нарастающим итогом с 2020 года)</t>
  </si>
  <si>
    <t>è</t>
  </si>
  <si>
    <t>Доля субъектов малого и среднего предпринимательства и самозанятых граждан в общей численности занятого населения</t>
  </si>
  <si>
    <t>3.3</t>
  </si>
  <si>
    <t>Количество общественных инициатив, направленных на развитие туризма</t>
  </si>
  <si>
    <t>Вид документа</t>
  </si>
  <si>
    <t>Группа и наименование вида поддержки, меры регулирования</t>
  </si>
  <si>
    <t>Цель предоставления (применения)</t>
  </si>
  <si>
    <t>Связь с показателями ГП</t>
  </si>
  <si>
    <t>1.1.</t>
  </si>
  <si>
    <t>Финансовая поддержка некоммерческих организаций</t>
  </si>
  <si>
    <t>1.2.</t>
  </si>
  <si>
    <t>Иные меры</t>
  </si>
  <si>
    <t xml:space="preserve">Сопровождение инвестиционных проектов, реализуемых на территориях опережающего социально-экономического развития, Арктической зоне Российской Федерации </t>
  </si>
  <si>
    <t>Создание условий для укрепления экономических позиций региона, обеспечение Мурманской области конкурентными преимуществами для привлечения инвесторов, создание промышленных, транспортно-логистических и туристических объектов, стимулирование социально-экономического развития Мурманской области посредством создания дополнительных рабочих мест, привлечения инвестиций в региональную экономику</t>
  </si>
  <si>
    <t>0.2. Объем инвестиций в основной капитал (за исключением бюджетных средств)</t>
  </si>
  <si>
    <t>1.2.2.</t>
  </si>
  <si>
    <t>1.2.3.</t>
  </si>
  <si>
    <t>Внедрение целевых моделей упрощения процедур ведения бизнеса</t>
  </si>
  <si>
    <t>Подпрограмма 2 "Поддержка малого и среднего предпринимательства"</t>
  </si>
  <si>
    <t>2.1.</t>
  </si>
  <si>
    <t>Финансовая поддержка ОМСУ МО (субвенции, субсидии, дотации, иные МБТ)</t>
  </si>
  <si>
    <t xml:space="preserve">Софинансирование расходных обязательств, возникающих при выполнении полномочий органов местного самоуправления муниципальных образований по созданию условий для развития малого и среднего предпринимательства, в т.ч. возмещение части затрат субъектов малого и среднего предпринимательства, связанных с уплатой по кредитно-лизинговым обязательствам; гранты индивидуальным предпринимателям и юридическим лицам - производителям товаров, работ, услуг
</t>
  </si>
  <si>
    <t>2.2.</t>
  </si>
  <si>
    <t>Финансовая поддержка предпринимательской деятельности</t>
  </si>
  <si>
    <t>Субсидия субъектам малого и среднего предпринимательства на возмещение затрат, связанных с кредитно-лизинговыми обязательствами</t>
  </si>
  <si>
    <t>2.2. Темп роста оборота продукции (услуг), производимых средними и малыми предприятиями, в том числе микропредприятиями и индивидуальными предпринимателями</t>
  </si>
  <si>
    <t>2.2.2.</t>
  </si>
  <si>
    <t>Субсидия субъектам предпринимательства, осуществляющим общественно значимую деятельность</t>
  </si>
  <si>
    <t>2.3. Количество субъектов малого и среднего предпринимательства (включая индивидуальных предпринимателей) в расчете на 1 тыс. человек населения</t>
  </si>
  <si>
    <t>Предоставление субсидии субъектам малого и среднего предпринимательства на приобретение франшизы</t>
  </si>
  <si>
    <t>Постановление Правительства МО от 06.07.2020 № 481-ПП «Об оказании финансовой поддержки в виде гранта для предпринимателей на приобретение франшизы»</t>
  </si>
  <si>
    <t>2.3.</t>
  </si>
  <si>
    <t>Финансирование проектов некоммерческих организаций, выражающих интересы предпринимателей, иных организаций - инициаторов международных, межрегиональных и межмуниципальных проектов в сфере развития предпринимательства</t>
  </si>
  <si>
    <t>2.3.2.</t>
  </si>
  <si>
    <t xml:space="preserve">Финансовое обеспечение затрат в сфере поддержки экспортно ориентированных субъектов малого и среднего предпринимательства Мурманской области </t>
  </si>
  <si>
    <t>2.4.</t>
  </si>
  <si>
    <t>Кластерная политика и поддержка иных предпринимательских объединений</t>
  </si>
  <si>
    <t>Развитие кластера северного дизайна</t>
  </si>
  <si>
    <t xml:space="preserve">2.2. Темп роста оборота продукции (услуг), производимых средними и малыми предприятиями, в том числе микропредприятиями и индивидуальными предпринимателями.                                                         2.3.Количество субъектов малого и среднего предпринимательства (включая индивидуальных предпринимателей) в расчете на 1 тыс. человек населения </t>
  </si>
  <si>
    <t>2.5.</t>
  </si>
  <si>
    <t>2.5.1.</t>
  </si>
  <si>
    <t>2.5.2.</t>
  </si>
  <si>
    <t>Формирование перечня государственного имущества Мурманской области для передачи в пользование субъектам МСП</t>
  </si>
  <si>
    <t>Имущественная поддержка субъектов малого  и среднего предпринимательства в форме передачи в пользование государственного имущества Мурманской области, включенного в перечень государственного  имущества Мурманской области, предназначенного для предоставления его  во владение и (или) пользование на долгосрочной основе (в том числе  по льготным ставкам арендной платы) субъектам малого и среднего  предпринимательства</t>
  </si>
  <si>
    <t>Подпрограмма  "Развитие туризма"</t>
  </si>
  <si>
    <t>3.1.</t>
  </si>
  <si>
    <t>Субсидия субъектам туриндустрии Мурманской области, осуществляющим деятельность в сфере развития внутреннего и въездного туризма</t>
  </si>
  <si>
    <t>3.2.</t>
  </si>
  <si>
    <t>Развитие туристско-рекреационного кластера</t>
  </si>
  <si>
    <t xml:space="preserve">Развитие системы туристской и сопутствующей инфраструктуры, развитие брендовых туристических продуктов Мурманской области и повышение конкурентоспособности региональной индустрии туристско-рекреационных услуг на международном рынке, объединение и координация деятельности участников туристского комплекса
</t>
  </si>
  <si>
    <t>4.1.</t>
  </si>
  <si>
    <t xml:space="preserve">Финансовое обеспечение затрат по сопровождению проведения международных и межрегиональных мероприятий в сфере развития международных, внешнеэкономических связей и межрегионального сотрудничества </t>
  </si>
  <si>
    <t>4.2.</t>
  </si>
  <si>
    <t>4.2.1.</t>
  </si>
  <si>
    <t xml:space="preserve">Обеспечение своевременного согласования, утверждения и регистрации документов международного характера </t>
  </si>
  <si>
    <t>4.2.2.</t>
  </si>
  <si>
    <t>Ведение реестра соглашений о приграничном сотрудничестве ОМСУ Мурманской области</t>
  </si>
  <si>
    <t>Поддержание реестра соглашений о приграничном сотрудничестве ОМСУ Мурманской области в актуальном состоянии</t>
  </si>
  <si>
    <t>4.2.3.</t>
  </si>
  <si>
    <t>Обеспечение актуализации соглашений о торгово-экономическом, научно-техническом и гуманитарно-культурном сотрудничестве между Мурманской областью и субъектами РФ, соглашений о сотрудничестве с регионами  иностранных государств</t>
  </si>
  <si>
    <t>Поддержание соглашений о торгово-экономическом, научно-техническом и гуманитарно-культурном сотрудничестве между Мурманской областью и субъектами РФ, соглашений о сотрудничестве с регионами иностранных государств  в актуальном состоянии</t>
  </si>
  <si>
    <t>4.2.4.</t>
  </si>
  <si>
    <t>Содействие реализации международных программ сотрудничества, в т.ч. программ приграничного сотрудничества</t>
  </si>
  <si>
    <t>Обеспечение реализации на территории Мурманской области международных программ</t>
  </si>
  <si>
    <t>4.2.5.</t>
  </si>
  <si>
    <t>Организация деятельности Координационного совета по развитию международных и внешнеэкономических связей при Правительстве Мурманской области</t>
  </si>
  <si>
    <t>Обеспечение координации международных и внешнеэкономических связей</t>
  </si>
  <si>
    <t>4.2.6.</t>
  </si>
  <si>
    <t>Организация деятельности Проектного комитета по реализации национального проекта "Международная кооперация и экспорт" в Мурманской области"</t>
  </si>
  <si>
    <t>Обеспечение организации процессов управления проектами и принятия управленческих решений в ходе реализации региональных проектов национального проекта "Международная кооперация и экспорт"</t>
  </si>
  <si>
    <t xml:space="preserve">4.1. Внедрен и реализуется Региональный экспортный стандарт 2.0 </t>
  </si>
  <si>
    <t>4.2.7.</t>
  </si>
  <si>
    <t>Обеспечение проведения протокольных и рабочих мероприятий международного характера с участием Губернатора Мурманской области и его заместителей на территории Мурманской области, в ходе визитов Губернатора Мурманской области и его заместителей на территории иностранных государств, а также подготовка и обеспечение их участия в мероприятиях за рубежом, проходящих в рамках работы международных организаций</t>
  </si>
  <si>
    <t>Обеспечение проведения протокольных и рабочих мероприятий международного характера</t>
  </si>
  <si>
    <t>Подпрограмма 5 "Обеспечение реализации государственной программы"</t>
  </si>
  <si>
    <t>5.1.</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</si>
  <si>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</si>
  <si>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 xml:space="preserve">Финансовое обеспечение переданных органам местного самоуправления государственных полномочий по сбору сведений для формирования и ведения торгового реестра </t>
  </si>
  <si>
    <t>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</si>
  <si>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 xml:space="preserve">Финансовое обеспечение переданных органам местного самоуправления государственных полномочий по установлению регулируемых тарифов на перевозки пассажиров и багажа автомобильным  и городским наземным электрическим транспортом по муниципальным маршрутам регулярных перевозок </t>
  </si>
  <si>
    <t>5.2.</t>
  </si>
  <si>
    <t>5.2.1.</t>
  </si>
  <si>
    <t>Субсидия некоммерческим организациям на осуществление деятельности Ресурсного центра СО НКО</t>
  </si>
  <si>
    <t>Финансовое обеспечение затрат, связанных с функционированием объекта инфраструктуры поддержки СО НКО</t>
  </si>
  <si>
    <t>5.3.</t>
  </si>
  <si>
    <t>Меры тарифного регулирования</t>
  </si>
  <si>
    <t>Установление регулируемых тарифов (цен) на электрическую энергию на территории МО</t>
  </si>
  <si>
    <t>Соблюдение баланса экономических
интересов поставщиков и потребителей электрической энергии (мощности)</t>
  </si>
  <si>
    <t>5.3.2.</t>
  </si>
  <si>
    <t>Установление регулируемых цен (тарифов) в сфере теплоснабжения, водоснабжения, водоотведения, в области обращения с твердыми коммунальными отходами</t>
  </si>
  <si>
    <t>Соблюдение баланса экономических интересов поставщиков и потребителей в сфере теплоснабжения, водоснабжения, водоотведения, а также в области обращения с отходами</t>
  </si>
  <si>
    <t>5.3.3.</t>
  </si>
  <si>
    <t>Установление регулируемых цен (тарифов) на продукцию производственно-технического назначения, товары народного потребления и услуги, производимые и (или) реализуемые на территории Мурманской области</t>
  </si>
  <si>
    <t>Соблюдение баланса экономических интересов производителей и потребителей иной продукции (товаров, услуг), на которые осуществляется государственное регулирование цен (тарифов)</t>
  </si>
  <si>
    <t>5.4.</t>
  </si>
  <si>
    <t>Контрольно-надзорная деятельность, лицензирование и аккредитация</t>
  </si>
  <si>
    <t>Проведение проверок деятельности органов местного самоуправления и должностных лиц местного самоуправления по осуществлению переданных государственных полномочий Мурманской области по сбору сведений для формирования и ведения торгового реестра</t>
  </si>
  <si>
    <t>Контроль деятельности органов местного самоуправления и должностных лиц местного самоуправления по осуществлению переданных государственных полномочий Мурманской области по сбору сведений для формирования и ведения торгового реестра</t>
  </si>
  <si>
    <t>5.4.2.</t>
  </si>
  <si>
    <t xml:space="preserve">Проведение проверок обеспечения  антитеррористической защищенности  торговых объектов (территорий), имеющих категорию по антитеррористической защищенности </t>
  </si>
  <si>
    <t>Контроль за обеспечением антитеррористической защищенности торговых объектов (территорий), имеющих категорию по антитеррористической защищенности</t>
  </si>
  <si>
    <t>5.4.3.</t>
  </si>
  <si>
    <t>Региональный государственный контроль (надзор) в области розничной продажи алкогольной и спиртсодержащей продукции</t>
  </si>
  <si>
    <t>Оценка соблюдения юридическими лицами, индивидуальными предпринимателями лицензионных требований, обязательных требований, а также систематическое наблюдение за их исполнением, анализ и прогнозирование состояния исполнения лицензионных и обязательных требований при осуществлении деятельности в области розничной продажи алкогольной и спиртосодержащей продукции в целях проведения мероприятий по профилактике выявленных и возможных нарушений</t>
  </si>
  <si>
    <t>5.4.4.</t>
  </si>
  <si>
    <t>5.4.5.</t>
  </si>
  <si>
    <t>Региональный государственный контроль (надзор) за соблюдением установленного порядка ценообразования в сфере теплоснабжения, водоснабжения, водоотведения, а также в области обращения с твердыми коммунальными отходами</t>
  </si>
  <si>
    <t>Контроль ресурсоснабжающих организаций с целью выявления и предотвращения нарушений применения порядка ценообразования в сфере теплоснабжения, водоснабжения, водоотведения, а также в области обращения с твердыми коммунальными отходами</t>
  </si>
  <si>
    <t>5.4.6.</t>
  </si>
  <si>
    <t xml:space="preserve">Региональный государственный контроль (надзор) за соблюдением установленного порядка ценообразования на продукцию производственно-технического назначения, товаров народного потребления </t>
  </si>
  <si>
    <t>Контроль ресурсоснабжающих организаций с целью выявления и предотвращения нарушений порядка ценообразования на продукцию производственно-технического назначения и  товаров народного потребления</t>
  </si>
  <si>
    <t>5.4.7.</t>
  </si>
  <si>
    <t>Региональный государственный контроль (надзор) за соблюдением установленного порядка ценообразования в сфере электроснабжения</t>
  </si>
  <si>
    <t>Контроль ресурсоснабжающих организаций с целью выявления и предотвращения нарушений применения порядка ценообразования в сфере электроэнергетики</t>
  </si>
  <si>
    <t>5.4.8.</t>
  </si>
  <si>
    <t>Выдача лицензий на розничную продажу алкогольной продукции (за исключением пива и пивных напитков, сидра, пуаре, медовухи, а также вина, игристого вина (шампанского), произведенных крестьянскими (фермерскими) хозяйствами без образования юридического лица, индивидуальными предпринимателями, признаваемыми сельскохозяйственными товаропроизводителями)</t>
  </si>
  <si>
    <t>5.4.9.</t>
  </si>
  <si>
    <t>5.5.</t>
  </si>
  <si>
    <t xml:space="preserve">Регулирование деятельности ОМСУ </t>
  </si>
  <si>
    <t>5.5.1.</t>
  </si>
  <si>
    <t>Согласование докладов глав администраций городских округов и муниципальных районов о достигнутых значениях показателей эффективности деятельности органов местного самоуправления за отчетный год и их планируемых значениях на 3-летний период</t>
  </si>
  <si>
    <t xml:space="preserve">Проведение оценки эффективности деятельности органов местного самоуправления городских округов и муниципальных районов Мурманской области
</t>
  </si>
  <si>
    <t>5.6.</t>
  </si>
  <si>
    <t>5.6.1.</t>
  </si>
  <si>
    <t>5.6.2.</t>
  </si>
  <si>
    <t>Перечень механизмов финансовой поддержки и иных мер государственного регулирования в сфере реализации государственной программы "Экономический потенциал"</t>
  </si>
  <si>
    <t>Информация о реализации</t>
  </si>
  <si>
    <t xml:space="preserve">Субсидии арктическому центру компетенций </t>
  </si>
  <si>
    <t xml:space="preserve">Создание и обеспечение деятельности арктического центра компетенций </t>
  </si>
  <si>
    <t>1.6. Количество предприятий-участников, вовлеченных в национальный проект "Производительность труда" через получение адресной поддержки, нарастающим итогом</t>
  </si>
  <si>
    <t xml:space="preserve">Федеральный закон от 29.12.2014 № 473-ФЗ «О территориях опережающего социально-экономического развития в Российской Федерации»;
Федеральный закон от 13.07.2020 № 193-ФЗ «О государственной поддержке предпринимательской деятельности в Арктической зоне Российской Федерации»;
постановление Правительства Российской Федерации от 12.05.2020 № 656 «О создании территории опережающего социально-экономического развития «Столица Арктики»
</t>
  </si>
  <si>
    <t>1.8. Интегральный индекс Мурманской области в Национальном рейтинге состояния инвестиционного климата в субъектах Российской Федерации (нарастающим итогом с 2020 года).
1.9. Место в рейтинге субъектов Российской Федерации по уровню развития сферы государственно-частного партнерства.
Д 1.4. Положение Мурманской области в инвестиционном рейтинге российских регионов рейтингового агентства «Эксперт РА» не ниже 3В1</t>
  </si>
  <si>
    <t>Сопровождение инвестиционных проектов на базе АО «Корпорация развития Мурманской области»</t>
  </si>
  <si>
    <t>Привлечение инвестиций в экономику региона, сопровождение инвестиционных проектов по принципу одного окна</t>
  </si>
  <si>
    <t>Постановление Правительства Мурманской области от 25.09.2013 № 540-ПП «О создании открытого акционерного общества «Корпорация развития Мурманской области»; постановление Правительства Мурманской области от 23.10.2019 № 486-ПП «О специализированной организации по привлечению инвестиций и работе с инвесторами Мурманской области и внесении изменений в некоторые постановления Правительства Мурманской области»</t>
  </si>
  <si>
    <t>Обеспечение благоприятного инвестиционного климата по 7 приоритетным направлениям:
Регистрация права собственности на земельные участки и объекты недвижимого имущества.
Постановка на кадастровый учет земельных участков и объектов недвижимого имущества.
Технологическое присоединение к электрическим сетям.
Подключение к системам теплоснабжения, подключение (технологическое присоединение) к централизованным системам водоснабжения и водоотведения.
Получение разрешения на строительство и территориальное планирование.
Совершенствование и внедрение положения о региональном инвестиционном стандарте.
Осуществление контрольно-надзорной деятельности в Мурманской области</t>
  </si>
  <si>
    <t>Распоряжение Правительства Мурманской области от 22.02.2017 № 50-РП «Об утверждении «дорожных карт» по внедрению целевых моделей упрощения процедур ведения бизнеса и повышения инвестиционной привлекательности Мурманской области»</t>
  </si>
  <si>
    <t>1.8. Интегральный индекс Мурманской области Национальном рейтинге состояния инвестиционного климата в субъектах Российской Федерации» (нарастающим итогом с 2020 года).
Д 1.4. Положение Мурманской области в инвестиционном рейтинге российских регионов рейтингового агентства «Эксперт РА» не ниже 3В1</t>
  </si>
  <si>
    <t>Приложение № 1 к государственной программе;
постановление Правительства Мурманской области от 18.01.2012 № 7-ПП «О предоставлении субсидий из областного бюджета бюджетам муниципальных образований Мурманской области на реализацию мероприятий муниципальных программ развития малого и среднего предпринимательства»</t>
  </si>
  <si>
    <t>Постановление Правительства Мурманской области от 14.10.2016 № 508-ПП «Об оказании финансовой поддержки в виде субсидий субъектам малого и среднего предпринимательства»</t>
  </si>
  <si>
    <t>Возмещение затрат субъектов малого и среднего предпринимательства, направленных на модернизацию производства</t>
  </si>
  <si>
    <t>Возмещение затрат субъектов малого и среднего предпринимательства, осуществляющих деятельность, осуществляющих общественно значимую деятельность</t>
  </si>
  <si>
    <t>Финансовая поддержка начинающих и действующих предпринимателей, в том числе физических лиц, применяющих специальный налоговый режим «Налог на профессиональный доход»</t>
  </si>
  <si>
    <t>Поддержка НКО, реализующих проекты в сфере развития предпринимательства на территории Мурманской области.</t>
  </si>
  <si>
    <t>Постановление Правительства Мурманской области от 06.06.2014 № 294-ПП «О порядке предоставления финансовой поддержки некоммерческим организациям - инициаторам проектов в сфере развития предпринимательства»</t>
  </si>
  <si>
    <t>Субсидия автономной некоммерческой организации «Центр поддержки экспорта Мурманской области»</t>
  </si>
  <si>
    <t>Постановление Правительства Мурманской области от 19.04.2019 № 171-ПП «Об утверждении порядка определения объема и предоставления субсидии из областного бюджета автономной некоммерческой организации «Центр координации поддержки экспортно ориентированных субъектов малого и среднего предпринимательства Мурманской области»</t>
  </si>
  <si>
    <t>Содействие использованию дизайна как стратегического инструмента для инноваций при достижении большей конкурентоспособности бизнеса, промышленности, государственного сектора и общества</t>
  </si>
  <si>
    <t>Распоряжение Правительства Мурманской области от 16.02.2018 № 27-РП «О Стратегии создания и развития Кластера северного дизайна Мурманской области до 2020 года и на период до 2025 года»</t>
  </si>
  <si>
    <t>Постановление Правительства Мурманской области от 22.07.2010 № 328-ПП «Об утверждении положения о порядке и условиях передачи в аренду государственного имущества из перечня государственного имущества Мурманской области, предназначенного для предоставления его во владение и (или) пользование на долгосрочной основе (в том числе по льготным ставкам арендной платы)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постановление Правительства Мурманской области от 16.11.2015 № 521-ПП «О перечнях социально значимых и приоритетных видов деятельности для предоставления государственной имущественной поддержки субъектам малого и среднего предпринимательства», постановление Правительства Мурманской области от 22.07.2010 № 311-ПП «Об утверждении Положения о порядке оформления передачи в аренду государственного недвижимого имущества мурманской области», постановление Правительства Мурманской области от 18.06.2004 № 203-ПП «Об утверждении Положения о порядке оформления передачи в безвозмездное пользование государственного имущества Мурманской области»</t>
  </si>
  <si>
    <t xml:space="preserve">Предоставление в пользование субъектам малого и среднего предпринимательства государственного имущества Мурманской области, в том числе предоставление государственных преференций субъектам малого и среднего предпринимательства, осуществляющим социально значимые и приоритетные виды деятельности </t>
  </si>
  <si>
    <t>Имущественная поддержка субъектов малого и среднего предпринимательства в форме передачи в аренду, безвозмездное пользование государственного имущества Мурманской области, в том числе включенного в перечень государственного  имущества Мурманской области, предназначенного для предоставления его  во владение и (или) пользование на долгосрочной основе (в том числе  по льготным ставкам арендной платы) субъектам малого и среднего  предпринимательства.
Предоставление государственных  преференций субъектам малого и среднего  предпринимательства, осуществляющим социально значимые  и приоритетные виды деятельности,  при передаче в пользование государственного  имущества Мурманской области</t>
  </si>
  <si>
    <t>Постановление Правительства Мурманской области от 12.02.2009 № 61-ПП «О перечне государственного имущества Мурманской области, предназначенного для предоставления его во владение и (или) пользование на долгосрочной основе (в том числе по льготным ставкам арендной платы) субъектам малого и среднего предпринимательства и организациям, образующим инфраструктуру поддержки субъектов малого и среднего предпринимательства»,    постановление Правительства Мурманской области от 05.02.2009 № 44-ПП «О порядке формирования, ведения и обязательного опубликования перечня государственного имущества Мурманской области, предназначенного для предоставления его во владение и (или) пользование на долгосрочной основе (в том числе по льготным ставкам арендной платы) субъектам малого и среднего предпринимательства и организациям, образующим инфраструктуру поддержки субъектов малого и среднего предпринимательства»</t>
  </si>
  <si>
    <t>3.1.4.</t>
  </si>
  <si>
    <t>3.1.5.</t>
  </si>
  <si>
    <t>3.1.6.</t>
  </si>
  <si>
    <t>Постановление Правительства Мурманской области от 15.05.2018 № 202-ПП «О предоставлении государственной поддержки в сфере развития внутреннего и въездного туризма в Мурманской области в форме субсидии»</t>
  </si>
  <si>
    <t>Финансовое обеспечение затрат, связанных с:
‒ созданием и обустройством гостиничных, туристско-рекреационных комплексов и другой туристской инфраструктуры; 
‒ приобретением оборудования для туризма (аудиогиды, палатки, генераторы, транспортное средство);
‒ установкой и созданием системы информирования туристов на маршрутах (информационные знаки, аншлаги и др.)</t>
  </si>
  <si>
    <t>Субсидия субъектам туриндустрии Мурманской области на развитие придорожного сервиса</t>
  </si>
  <si>
    <t xml:space="preserve">Финансовое обеспечение затрат при реализации проектов по созданию объектов придорожного сервиса. К затратам на создание объектов придорожного сервиса относятся расходы, связанные с созданием и обустройством объектов придорожного сервиса. Под объектами придорожного сервиса понимаются здания и сооружения (мотели, гостиницы, кемпинги, станции технического обслуживания, пункты общественного питания, торговли (при условии строительства в комплексе с иными объектами, относящимися к объектам придорожного сервиса), связи, медицинской помощи, автомойки), расположенные на придорожной полосе или на удалении не более 5 км от нее и предназначенные для обслуживания участников дорожного движения по пути их следования. </t>
  </si>
  <si>
    <t>Постановление Правительства Мурманской области от 22.06.2022 № 481-ПП «Об утверждении Порядка предоставлении субсидий из областного бюджета субъектам туриндустрии Мурманской области на развитие придорожного сервиса»</t>
  </si>
  <si>
    <t>Субсидия на осуществление поддержки общественных инициатив, направленных на создание модульных некапитальных средств размещения</t>
  </si>
  <si>
    <t>Финансовое обеспечение затрат субъектов туриндустрии при реализации проектов, связанных с созданием модульных некапитальных средств размещения в Мурманской области, в том числе расходов, связанных с приобретением, доставкой, установкой модульных некапитальных строений, а также расходов, связанных с приобретением, доставкой, установкой оборудования (сантехническое, для приготовления пищи и т.п.) для модульных некапитальных строений, бытовой техники и мебели</t>
  </si>
  <si>
    <t>Постановление Правительства Мурманской области от 01.07.2022 № 516-ПП «Об утверждении Порядка осуществления поддержки общественных инициатив, направленных на создание модульных некапитальных средств размещения в Мурманской области, в форме субсидий субъектам туриндустрии»</t>
  </si>
  <si>
    <t>3.2. Количество инвестиционных проектов, поддержанных путем софинансирования строительства (реконструкции) объектов обеспечивающей инфраструктуры с длительным сроком окупаемости.
3.3. Количество общественных инициатив, направленных на развитие туризма.
3.4. Количество предпринимательских инициатив, направленных на развитие туризма, обеспеченных грантовой поддержкой</t>
  </si>
  <si>
    <t xml:space="preserve">Субсидия на осуществление поддержки общественных инициатив на создание модульных некапитальных средств размещения (кемпингов и автокемпингов) </t>
  </si>
  <si>
    <t>Финансовое обеспечение затрат, связанных с:
- созданием модульных некапитальных средств размещения;
- созданием кемпинга, объекта кемпинг-размещения, кемпстоянки;
- приобретением кемпинговых палаток и других видов оборудования;
- обустройством жилой и рекреационной зоны кемпинга;
- оборудованием санитарных узлов (мест общего пользования);
- обеспечением доступа лиц с ОВЗ;
- созданием системы визуальной информации и навигации</t>
  </si>
  <si>
    <t>Постановление Правительства Мурманской области от 28.07.2022 № 599-ПП «Об оказании финансовой поддержки в форме субсидий субъектам туриндустрии Мурманской области»</t>
  </si>
  <si>
    <t>Субсидия на осуществление поддержки реализации общественных инициатив, направленных на развитие туристической инфраструктуры</t>
  </si>
  <si>
    <t>Финансовое обеспечение затрат, связанных с:
- обустройством пляжа в соответствии с требованиями национального стандарта Российской Федерации ГОСТ Р 55698-2013 «Туристские услуги. Услуги пляжей. Общие требования», за исключением берегозащитных, противооползневых и других защитных мероприятий, а также мероприятий по очистке дна акватории; 
- приобретением оборудования, в том числе снаряжения, инвентаря, экипировки, товаров для отдыха, предназначенного для обеспечения туристской деятельности и расширения доступности для лиц с ограниченными возможностями здоровья;
- обустройством детских и спортивных зон отдыха; 
- созданием пунктов общественного питания (некапитальное строительство); 
- созданием и обустройством национальных туристических маршрутов</t>
  </si>
  <si>
    <t xml:space="preserve">Субсидия на осуществление государственной поддержки развития инфраструктуры туризма </t>
  </si>
  <si>
    <t>3.3.</t>
  </si>
  <si>
    <t>3.3.1.</t>
  </si>
  <si>
    <t>Субсидия в виде имущественного взноса автономной некоммерческой организации «Туристский информационный центр Мурманской области»</t>
  </si>
  <si>
    <t>Финансовое обеспечение затрат, связанных с:
- функционированием НКО,
- обеспечением информированности туристов и предоставлением им информационных услуг;
- организацией и проведением (инфо-, пресс-, информационных) туров</t>
  </si>
  <si>
    <t>Постановление Правительства Мурманской области от 21.09.2021 № 666-ПП «Об утверждении порядка определения объема и предоставления субсидии из областного бюджета в виде имущественного взноса автономной некоммерческой организации «Туристский информационный центр Мурманской области»</t>
  </si>
  <si>
    <t>Финансовое обеспечение затрат, связанных с проведением туристических мероприятий конгрессно-выставочной деятельности</t>
  </si>
  <si>
    <t>Постановление Правительства Мурманской области от 13.04.2020 № 206-ПП «Об утверждении порядка определения объема и предоставления субсидии из областного бюджета автономной некоммерческой организации по развитию конгрессно-выставочной деятельности, направленных на развитие туризма»</t>
  </si>
  <si>
    <t>Постановление Правительства Мурманской области от 13.04.2020 № 207-ПП «Об утверждении правил определения объема и предоставления субсидии из областного бюджета некоммерческой микрокредитной компании «Фонд развития малого и среднего предпринимательства Мурманской области» на реализацию мероприятий государственной программы Мурманской области «Экономический потенциал»</t>
  </si>
  <si>
    <t>Постановление Правительства Мурманской области от 28.11.2019 № 535-ПП «Об утверждении порядка определения объема и предоставления субсидии из областного бюджета автономной некоммерческой организации по развитию конгрессно-выставочной, ярмарочной и информационной деятельности «Мурманконгресс» на финансовое обеспечение затрат по сопровождению проведения отдельных международных и межрегиональных мероприятий в сфере развития международных, внешнеэкономических связей и межрегионального сотрудничества»</t>
  </si>
  <si>
    <t>Обеспечение согласования, утверждения и регистрации документов международного характера исполнительных органов Мурманской области и муниципальных образований Мурманской области</t>
  </si>
  <si>
    <t>постановление Правительства Мурманской области от 25.04.2019 № 185-ПП «Об отдельных вопросах осуществления исполнительными органами государственной власти Мурманской области международных и внешнеэкономических связей Мурманской области»</t>
  </si>
  <si>
    <t>Федеральный закон от 04.01.1999 № 4-ФЗ «О координации международных и внешнеэкономических связей субъектов РФ»; Федеральный закон от 26.07.2017 № 179-ФЗ «Об основах приграничного сотрудничества»; Закон Мурманской области от 11.10.2017 № 2177-01-ЗМО «О реализации отдельных положений Федерального закона «Об основах приграничного сотрудничества»; Закон Мурманской области от 25.12.2018 № 2339-01-ЗМО «Об отдельных вопросах регулирования международных и внешнеэкономических связей в Мурманской области»;постановление Правительства Мурманской области от 25.04.2019 № 185-ПП «Об отдельных вопросах осуществления исполнительными органами государственной власти Мурманской области международных и внешнеэкономических связей Мурманской области»</t>
  </si>
  <si>
    <t>Федеральный закон от 26.07.2017 № 179-ФЗ «Об основах приграничного сотрудничества»; 
Закон Мурманской области от 11.10.2017 № 2177-01-ЗМО «О реализации отдельных положений Федерального закона «Об основах приграничного сотрудничества»</t>
  </si>
  <si>
    <t xml:space="preserve">Постановление Правительства Мурманской области от 25.04.2019 № 185-ПП «Об отдельных вопросах осуществления исполнительными органами государственной власти Мурманской области международных и внешнеэкономических связей Мурманской области»;
постановление Правительства Мурманской области от 29.07.2015 № 320-ПП «Об утверждении положения о порядке осуществления межрегионального сотрудничества исполнительными органами государственной власти Мурманской области» </t>
  </si>
  <si>
    <t>Закон Мурманской области от 25.12.2018 № 2339-01-ЗМО «Об отдельных вопросах регулирования международных и внешнеэкономических связей в Мурманской области»; постановление Правительства Мурманской области от 25.04.2019 № 185-ПП «Об отдельных вопросах осуществления исполнительными органами государственной власти Мурманской области международных и внешнеэкономических связей Мурманской области»</t>
  </si>
  <si>
    <t>Закон Мурманской области от 25.12.2018 № 2339-01-ЗМО «Об отдельных вопросах регулирования международных и внешнеэкономических связей в Мурманской области»; 
распоряжение Правительства Мурманской области от 09.04.2015 № 94-РП «О координационном совете по международному и внешнеэкономическому сотрудничеству при Правительстве Мурманской области»</t>
  </si>
  <si>
    <t>Распоряжение Правительства Мурманской области от 15.02.2019 № 33-РП «О Проектном комитете по реализации национального проекта «Международная кооперация и экспорт» в Мурманской области»</t>
  </si>
  <si>
    <t>Гранты бюджетам муниципальных образований в целях содействия достижению и (или) поощрения достижения наилучших значений показателей деятельности органов местного самоуправления городских и муниципальных округов, муниципальных районов</t>
  </si>
  <si>
    <t>Финансирование расходных обязательств муниципальных образований, направленных на реализацию социально значимых проектов в соответствии с приоритетами социально-экономического развития муниципального образования, в том числе мероприятий по развитию, ремонту и реконструкции общественной инфраструктуры муниципальных образований</t>
  </si>
  <si>
    <t>Постановление Губернатора Мурманской области от 03.09.2013 № 139-ПГ «Об организации работы по оценке эффективности деятельности органов местного самоуправления муниципальных, городских округов и муниципальных районов Мурманской области и реализации постановления Правительства Российской Федерации от 17.12.2012 № 1317»</t>
  </si>
  <si>
    <t>Закон Мурманской области от 13.10.2011 № 1395-01-ЗМО «О некоторых вопросах в области регулирования торговой деятельности на территории Мурманской области»</t>
  </si>
  <si>
    <t>Закон Мурманской области от 13.07.2009 № 1133-01-ЗМО «Об организации транспортного обслуживания населения на территории Мурманской области»</t>
  </si>
  <si>
    <t xml:space="preserve">Закон Мурманской области от 05.03.2012 № 1450-01-ЗМО «О государственной поддержке социально ориентированных некоммерческих организаций в Мурманской области»;
постановление Правительства Мурманской области от 21.01.2019 № 13-ПП «О предоставлении субсидии из областного бюджета некоммерческой организации на финансовое обеспечение деятельности Ресурсного центра социально ориентированных некоммерческих организаций»
</t>
  </si>
  <si>
    <t>Федеральный закон от 26.03.2003 № 35-ФЗ «Об электроэнергетике»; 
постановление Правительства РФ от 29.12.2011 № 1178 «О ценообразовании в области регулируемых цен (тарифов) в электроэнергетике»</t>
  </si>
  <si>
    <t>Федеральный закон от 27.07.2010 № 190-ФЗ «О теплоснабжении»; 
Федеральный закон от 07.12.2011 № 416-ФЗ «О водоснабжении и водоотведении»; 
Федеральный закон от 24.06.1998 № 89-ФЗ «Об отходах производства и потребления»;
постановление Правительства РФ от 22.10.2012 № 1075 «О ценообразовании в сфере теплоснабжения»; 
постановление Правительства РФ  от 13.05.2013 № 406 «О государственном регулировании тарифов в сфере водоснабжения и водоотведения»; 
постановление Правительства РФ от 30.05.2016 № 484 «О ценообразовании в области обращения с твердыми коммунальными отходами»</t>
  </si>
  <si>
    <t>Закон Мурманской области от 28.05.2004 № 483-01-ЗМО «О государственном регулировании цен на территории Мурманской области»</t>
  </si>
  <si>
    <t>Федеральный закон от 06.10.2003 № 131-ФЗ «Об общих принципах организации местного самоуправления в Российской Федерации», Закон Мурманской области от 13.10.2011 № 1395-01-ЗМО «О некоторых вопросах в области регулирования торговой деятельности на территории Мурманской области»</t>
  </si>
  <si>
    <t>Федеральный закон от 06.03.2006 № 35-ФЗ «О противодействии терроризму», постановление Правительства Российской Федерации от 19.10.2017 № 1273 «Об утверждении требований к антитеррористической защищенности торговых объектов (территорий) и формы паспорта безопасности торговых объектов (территорий)»</t>
  </si>
  <si>
    <t>Федеральный закон от 27.07.2010 № 190-ФЗ «О теплоснабжении»;
Федеральный закон от 07.12.2011 № 416-ФЗ «О водоснабжении и водоотведении»;
Федеральный закон от 24.06.1998 № 89-ФЗ «Об отходах производства и потребления»</t>
  </si>
  <si>
    <t>Федеральный закон от 26.03.2003 № 35-ФЗ «Об электроэнергетике»</t>
  </si>
  <si>
    <t>Постановление Правительства Мурманской области от 28.04.2017 № 228-ПП/4 «Об утверждении Положения об организации проектной деятельности в исполнительных органах государственной власти Мурманской области»;
постановление Правительства Мурманской области от 06.03.2019 № 102-ПП «О Совете по стратегическому развитию Мурманской области»</t>
  </si>
  <si>
    <t>Методическое руководство, консультирование ИО по вопросам проектной деятельности. Рассмотрение и согласование проектных документов, подготовленных ИО МО, в порядке, установленном Положением об организации проектной деятельности в исполнительных органах Мурманской области. Организационное обеспечение деятельности Совета по стратегическому развитию Мурманской области, президиума Совета по стратегическому развитию Мурманской области</t>
  </si>
  <si>
    <t>Координация проектной деятельности в исполнительных органах Мурманской области</t>
  </si>
  <si>
    <t>Методическое руководство и координация деятельности ИО МО по вопросам разработки и реализации государственных программ Мурманской области</t>
  </si>
  <si>
    <t>Методическое руководство, консультирование ИО МО по вопросам разработки и реализации ГП, рассмотрение проектов ППМО, планов реализации</t>
  </si>
  <si>
    <t>Постановление Правительства Мурманской области от 03.07.2013 № 369-ПП «О Порядке разработки, реализации и оценки эффективности государственных программ Мурманской области, утвержденных до 2020 года»;
постановление Правительства Мурманской области от 22.05.2018 № 232-ПП/5 «О Порядке разработки, реализации и оценки эффективности государственных программ Мурманской области»</t>
  </si>
  <si>
    <t>Нормативный акт</t>
  </si>
  <si>
    <t>Обеспечение деятельности управляющей компании ООО "КРДВ Мурманск"</t>
  </si>
  <si>
    <t>Предоставление субсидии на финансовое обеспечение затрат ООО "КРДВ Мурманск", связанных с выполнением в Мурманской области функций управляющей компании по управлению территорией опережающего социально-экономического развития "Столица Арктики" и Арктической зоны Российской Федерации</t>
  </si>
  <si>
    <t>0.1. Индекс промышленного производства.                                                        
0.2. Объем инвестиций в основной капитал (без бюджетных средств).                                                                                                                      
1.1. Коэффициент бюджетной эффективности от предоставленных налоговых льгот в рамках соглашений с компаниями о защите и поощрении капитальных вложений, о государственной поддержке инвестиционной деятельности, СПИК не менее 1 (1 рубль налоговых и неналоговых поступлений в консолидированный бюджет региона от реализуемых инвестиционных проектов на 1 рубль предоставленных налоговых льгот)
1.3. Количество резидентов Арктической зоны Российской Федерации и территории опережающего социально-экономического развития "Столица Арктики" (нарастающим итогом с 2020 года).                                                            
1.4. Объем инвестиций, привлеченных резидентами Арктической зоны Российской Федерации и территории опережающего социально-экономического развития «Столица Арктики» (нарастающим итогом с 2020 года).                                                                                 
1.5. Количество созданных рабочих мест резидентами Арктической зоны Российской Федерации и территории опережающего социально-экономического развития "Столица Арктики" (нарастающим итогом с 2020 года)</t>
  </si>
  <si>
    <t>Министерство развития Арктики и экономики Мурманской области, ООО "КРДВ Мурманск",  АО "Корпорация развития Мурманской области"</t>
  </si>
  <si>
    <t>Министерство градостроительства и благоустройства МО, Министерство развития Арктики и экономики Мурманской области, АО "Корпорация развития Мурманской области", ООО "КРДВ Мурманск", Министерство транспорта и дорожного хозяйства МО, Министерство энергетики и ЖКХ МО, Министерство имущественных отношений МО, Министерство строительства МО</t>
  </si>
  <si>
    <t xml:space="preserve">0.2. Объем инвестиций в основной капитал (без бюджетных средств).                                                                                                                                                                                                                                                                                                                                                                                                                 
1.3. Количество резидентов Арктической зоны Российской Федерации и территории опережающего социально-экономического развития "Столица Арктики" (нарастающим итогом с 2020 года).                                                            
1.4. Объем инвестиций, привлеченных резидентами Арктической зоны Российской Федерации и территории опережающего социально-экономического развития «Столица Арктики» (нарастающим итогом с 2020 года).                                                                                 
1.5. Количество созданных рабочих мест резидентами Арктической зоны Российской Федерации и территории опережающего социально-экономического развития "Столица Арктики" (нарастающим итогом с 2020 года).                                                                                                                                                              
К 2025 году реализованы мероприятия по модернизации существующей и строительству новой инженерной инфраструктуры в рамках инфраструктурного проекта </t>
  </si>
  <si>
    <t>Субсидия бюджету муниципального образования городской округ город-герой Мурманск на реализацию инфраструктурного проекта "Культурно-деловой центр "Новый Мурманск"</t>
  </si>
  <si>
    <t>к 2025 году завершена реконструкция транспортного узла «ул. Академика Книповича – ул. Шмидта – ул. Траловая – ул. Подгорная» и увеличено количество полос движения с 2 до 4 на участках улично-дорожной сети – ул. Траловая, Портовый проезд (до Морского вокзала), г. Мурманск</t>
  </si>
  <si>
    <t>Реализация инфраструктурного проекта "Культурно-деловой центр "Новый Мурманск" (Инженерная и коммунальная инфраструктура)</t>
  </si>
  <si>
    <t xml:space="preserve">К 2025 году проведены проектно-изыскательские работы по модернизации существующей и строительству новой инфраструктуры  </t>
  </si>
  <si>
    <t>Проведение обучения сотрудников предприятий-участников регионального проекта методам повышения прооизводительности труда с использованием инструментов бережливого производства</t>
  </si>
  <si>
    <t>Министерство развития Арктики и экономики Мурманской области, Министерство цифрового развития Мурманской области, НМКК "ФОРМАП" (фонд), ГОБУ МРИБИ, ГОБУ "МФЦ МО", Автономная некоммерческая организация по развитию конгрессно-выставочной, ярмарочной и информационной деятельности «Мурманконгресс», АНО "Центр поддержки экспорта Мурманской области", Автономная некоммерческая организация  «Агентство по проведению спортивно-массовых и культурно-зрелищных мероприятий «СпортКульт51»</t>
  </si>
  <si>
    <t xml:space="preserve">Предоставление субсидий СМСП и создание рабочих мест:
2023 год – не менее 9 субсидий и 7 рабочих мест                                                                                                                                                                                                                                                                                                                                                                                                                                                                     </t>
  </si>
  <si>
    <t>Предоставление поддержки:
- в 2023 г. - не менее 20 СМСП</t>
  </si>
  <si>
    <t>Предоставление поддержки не менее 3 СМСП в год, в 2023 году - не менее 2 СМСП</t>
  </si>
  <si>
    <t>Министерство развития Арктики и экономики Мурманской области, Автономная некоммерческая организация по развитию 
конгрессно-выставочной, ярмарочной и информационной деятельности «Мурманконгресс», Автономная некоммерческая организация  «Агентство по проведению спортивно-массовых и культурно-зрелищных мероприятий «СпортКульт51»</t>
  </si>
  <si>
    <t>2.2.8.</t>
  </si>
  <si>
    <t>2.2.9.</t>
  </si>
  <si>
    <t xml:space="preserve">Субсидия автономной некоммерческой организации  «Мурманконгресс» на финансовое обеспечение затрат в сфере конгрессно-выставочной деятельности, направленной в том числе на поддержку субъектов малого и среднего предпринимательства </t>
  </si>
  <si>
    <t>Субсидия автономной некоммерческой организации «Агентство по проведению спортивно-массовых и культурно-зрелищных мероприятий «СпортКульт51» на финансовое обеспечение затрат в сфере ярмарочных, выставочных мероприятий, конференций, направленных в том числе на поддержку субъектов малого и среднего предпринимательства</t>
  </si>
  <si>
    <t>Обеспечение организации и проведения не менее 5 мероприятий в год:
- ярмарки «На Севере – Весна!»; 
- выставки-ярмарки «На Севере – Светло!»; 
- ярмарки «На Севере – День Знаний!»</t>
  </si>
  <si>
    <t>Министерство развития Арктики и экономики Мурманской области, Автономная некоммерческая организация  «Агентство по проведению спортивно-массовых и культурно-зрелищных мероприятий «СпортКульт51»</t>
  </si>
  <si>
    <t>Министерство развития Арктики и экономики Мурманской области, АНО по развитию 
конгрессно-выставочной, ярмарочной и информационной деятельности «Мурманконгресс»</t>
  </si>
  <si>
    <t>Министерство развития Арктики и экономики, Министерство цифрового развития Мурманской области, НМКК "ФОРМАП" (фонд), ГОБУ "МФЦ МО"</t>
  </si>
  <si>
    <t>2023-2025 гг.: предоставление не менее 2 инновационных ваучеров в год</t>
  </si>
  <si>
    <t>В 2023 г. - проведение не менее 1 мероприятия в год</t>
  </si>
  <si>
    <t>Проведение не менее 6 мероприятий ежегодно (в том числе тренингов, мастер классов, семинаров).
Количество граждан, желающих вести бизнес, начинающих и действующих предпринимателей, получивших услуги, составит:
- в 2023 году: не менее 1541 чел.</t>
  </si>
  <si>
    <t>2022-2024 гг.: предоставление грантов не менее 16 субъектам малого и среднего предпринимательства, включённым в реестр социальных предприятий, и субъектам малого и среднего предпринимательства, созданным физическими лицами в возрасте до 25 лет включительно, в год</t>
  </si>
  <si>
    <t>Предоставление государственной поддержки:
2023-2025 годы - не менее 209 СМСП в год.
Обеспечение бюджетного финансирования объекта инфраструктуры поддержки субъектов МСП</t>
  </si>
  <si>
    <t xml:space="preserve">2023 год: обеспечение вывода 15 субъектов МСП на экспорт </t>
  </si>
  <si>
    <t>Количество самозанятых граждан, получивших услуги, в том числе прошедших программы обучения, составит:
- в 2023 году: не менее 196 чел.</t>
  </si>
  <si>
    <t>2023: общий объем возмездных уникальных работ (услуг), выполненных (оказанных) Центром кластерного развития не менее 2. Организация экспозиций Мурманской области на региональных, межрегиональных и международных выставках не менее 2 с  привлечем субъектов туриндустрии, проведение практических семинаров не менее 3-х (на воде, в горах и в лесу).</t>
  </si>
  <si>
    <t>2023: обеспечение деятельности АНО "ТИЦ", создание национальных туристических маршрутов не менее 2, организация пресс-туров и инфо-туров не менее 3, обеспечение работы туристического портала, координация деятельности муниципальных ТИЦов Мурманской области, количество обслуженных туристов (не менее 10000 чел.)</t>
  </si>
  <si>
    <t>2023: 1. Проведение Гастрономического фестиваля – путешествия «Вкус Арктики»
Количество участников и (или) зрителей (посетителей), посетивших мероприятие  - 7 000 человек. 
2. Проведения VIII Арктического фестиваля "Териберка" 
Количество участников и (или) зрителей (посетителей), посетивших мероприятие  - 10 000 человек</t>
  </si>
  <si>
    <t>Установка знаков туристской навигации:
2023-2025 год - не менее 7 указателей в год</t>
  </si>
  <si>
    <t>Предоставление субсидий субъектам туриндустрии в сфере внутреннего и въездного туризма (2022-2025 год - не менее 4 субсидий в год)</t>
  </si>
  <si>
    <t>3.2. Количество инвестиционных проектов, поддержанных путем софинансирования строительства (реконструкции) объектов обеспечивающей инфраструктуры с длительным сроком окупаемости
3.3. Количество общественных инициатив, направленных на развитие туризма
3.4. Количество предпринимательских инициатив, направленных на развитие туризма, обеспеченных грантовой поддержкой
3.5. Количество введенных в эксплуатацию номеров в модульных некапитальных средствах размещения</t>
  </si>
  <si>
    <t>2023 год: обеспечена поддержка 3-х  общественных инициатив до 25.12.2023</t>
  </si>
  <si>
    <t>Предоставление субсидий юридическим лицам и индивидуальным предпринимателям на финансовое обеспечение части затрат на поддержку инвестиционных проектов по созданию модульных некапитальных средств размещения</t>
  </si>
  <si>
    <t>П. 3.1.6</t>
  </si>
  <si>
    <t>Введенно в эксплуатацию номеров в модульных некапитальных средствах размещения: в 2023 - 12 номеров, в 2024 году - 20 номеров (нарастающим итогом)</t>
  </si>
  <si>
    <t>Изготовление информационных носителей: в 2021-2022 годах - не менее 1500; в 2023 году - не менее 50; в 2024-2025 годах - не менее 1500</t>
  </si>
  <si>
    <t>Предоставление грантов муниципальным образованиям Мурманской области, достигшим наилучших значений по комплексной оценке эффективности деятельности органов местного самоуправления на социально-экономические цели (на реализацию приоритетных проектов): 2021 год – 3 муниципальных образования, 2022-2025 годы – 4 муниципальных образования)</t>
  </si>
  <si>
    <t>Субсидия на финансовое обеспечение затрат, связанных с осуществлением уставной деятельности автономной некоммерческой организации «Агентство территориального развития Мурманской области»</t>
  </si>
  <si>
    <t>5.1.11.</t>
  </si>
  <si>
    <t>Разработка и реализация мероприятий по просвещению, распространению успешных практик и вовлечению граждан и организаций в процессы территориального развития Мурманской области, а также разработка аналитических документов и материалов по вопросам пространственного и территориального развития региона</t>
  </si>
  <si>
    <t>Сведения о ходе реализации мероприятий государственной программы "Экономический потенциал" за 2023 год</t>
  </si>
  <si>
    <t>Сведения о достижении значений показателей государственной программы "Экономический потенциал" в 2023 году*</t>
  </si>
  <si>
    <t>2023 год</t>
  </si>
  <si>
    <t>Динамика значения показателя по сравнению с 2022 годом (Дин) &lt;**&gt;</t>
  </si>
  <si>
    <t>Количество предприятий-участников, вовлеченных в национальный проект "Производительность труда" через получение адресной поддержки, нарастающим итогом</t>
  </si>
  <si>
    <t>Количество руководителей, обученных по программе управленческих навыков для повышения производительности труда, нарастающим итогом</t>
  </si>
  <si>
    <t>Место Мурманской области в рейтинге субъектов Российской Федерации по уровню развития сферы государственно-частного партнерства</t>
  </si>
  <si>
    <t>Количество введенных в эксплуатацию номеров в модульных некапитальных средствах размещения (нарастающим итогом)</t>
  </si>
  <si>
    <t>3.5</t>
  </si>
  <si>
    <t>&lt;**&gt; Степень достижения показателя (ДП) и динамика значения показателя (Дин) определяются в соответствии с пунктами 2 и 4 приложения № 4 к Порядку.</t>
  </si>
  <si>
    <t>&lt;****&gt; Степень достижения показателя для расчета К1 и Динамика значения показателя для расчета К2 определяются и указываются для каждого показателя в отдельности с учетом условий, указанных соответственно в пунктах 3 и 5 приложения № 4 к Порядку. Критерии К1 и К2 для государственной программы в целом рассчитываются с учетом всех показателей программы и подпрограмм.</t>
  </si>
  <si>
    <t>Постановление Правительства Мурманской области от 07.06.2021 № 338-ПП "Об утверждении порядка определения объема и предоставления субсидии из областного бюджета автономной некоммерческой организации "Арктический центр компетенций" на финансовое обеспечение деятельности по реализации регионального проекта "Адресная поддержка повышения производительности труда на предприятиях"</t>
  </si>
  <si>
    <t>Субсидии на реализацию мероприятий муниципальных программ развития малого и среднего предпринимательства (разделов программ социально-экономического развития), в т.ч. моногородов</t>
  </si>
  <si>
    <t>Предоставление гранта "Губернаторский старт" на поддержку предпринимательских инициатив</t>
  </si>
  <si>
    <t>Постановление Правительства Мурманской области от 13.04.2020 № 212-ПП "Предоставление гранта "Губернаторский старт" на поддержку предпринимательских инициатив"</t>
  </si>
  <si>
    <t>Предоставление финансовой поддержки в виде грантов субъектам малого и среднего предпринимательства, включенным в реестр социальных предпринимателей, или субъектам малого и среднего предпринимательства, созданным физическими лицами в возрасте до 25 лет включительно</t>
  </si>
  <si>
    <t>Финансовая поддержка субъектов малого и среднего предпринимательства, включенных в реестр социальных предпринимателей, или субъектов малого и среднего предпринимательства, созданных физическими лицами в возрасте до 25 лет включительно</t>
  </si>
  <si>
    <t>Постановление Правительства Мурманской области от 19.08.2021 № 575-ПП "Об утверждении порядка предоставления финансовой поддержки в виде грантов субъектам малого и среднего предпринимательства, включенным в реестр социальных предпринимателей, или субъектам малого и среднего предпринимательства, созданным физическими лицами в возрасте до 25 лет включительно"</t>
  </si>
  <si>
    <t>Д 2.1. Количество уникальных социальных предприятий, включенных в реестр социальных предпринимателей, и количество субъектов малого и среднего предпринимательства, созданных физическими лицами в возрасте до 25 лет включительно, получивших комплекс услуг и (или) финансовую поддержку в виде грантов (нарастающим итогом)</t>
  </si>
  <si>
    <t>2.3.3.</t>
  </si>
  <si>
    <t>Субсидия автономной некоммерческой организации "Агентство по проведению спортивно-массовых и культурно-зрелищных мероприятий "СпортКульт51" на финансовое обеспечение затрат в сфере ярмарочных, выставочных мероприятий, конференций, направленных в том числе на поддержку субъектов малого и среднего предпринимательства</t>
  </si>
  <si>
    <t>Финансовое обеспечение затрат в сфере ярмарочных, выставочных мероприятий, конференций, направленных в том числе на поддержку субъектов малого и среднего предпринимательства</t>
  </si>
  <si>
    <t>2.2. Темп роста оборота продукции (услуг), производимых средними и малыми предприятиями, в том числе микропредприятиями и индивидуальными предпринимателями
2.3. Количество субъектов малого и среднего предпринимательства (включая индивидуальных предпринимателей) в расчете на 1 тыс. человек населения</t>
  </si>
  <si>
    <t>Постановление Правительства Мурманской области от 29.09.2023 № 704-ПП "Об утверждении порядка определения объема и предоставления субсидии из областного бюджета автономной некоммерческой организации "Агентство по проведению спортивно-массовых и культурно-зрелищных мероприятий "СпортКульт51" на финансовое обеспечение затрат в сфере выставочных, ярмарочных мероприятий, конференций, направленных на поддержку субъектов малого и среднего предпринимательства"</t>
  </si>
  <si>
    <t>Финансовое обеспечение затрат, связанных с:
- приобретением туристского оборудования;
- разработкой новых туристских маршрутов;
- созданием электронных путеводителей;
- реализацией проектов на создание и развитие доступной туристской среды для лиц с ОВЗ, стимулирование инклюзивного туризма;
- организацией круглогодичного функционирования и доступности плавательных бассейнов</t>
  </si>
  <si>
    <t>3.1.7.</t>
  </si>
  <si>
    <t>Субсидия юридическим лицам и индивидуальным предпринимателям на финансовое обеспечение части затрат на поддержку инвестиционных проектов по созданию модульных некапитальных средств размещения</t>
  </si>
  <si>
    <t>Государственная поддержка инвестиционных проектов по созданию модульных некапитальных средств размещения</t>
  </si>
  <si>
    <t>Постановление Правительства Мурманской области от 07.11.2023 № 809-ПП "Об утверждении порядка предоставления в 2023 и 2024 годах субсидий юридическим лицам и индивидуальным предпринимателям на финансовое обеспечение части затрат на поддержку инвестиционных проектов по созданию модульных некапитальных средств размещения"</t>
  </si>
  <si>
    <t>3.5. Количество введенных в эксплуатацию номеров в модульных некапитальных средствах размещения (нарастающим итогом)</t>
  </si>
  <si>
    <t>3.1. Объем туристского потока в Мурманской области</t>
  </si>
  <si>
    <t>Постановление Правительства Мурманской области от 15.12.2021 № 941-ПП "Об утверждении Положения о региональном государственном контроле (надзоре) в области розничной продажи алкогольной и спиртосодержащей продукции на территории Мурманской области"</t>
  </si>
  <si>
    <t>Федеральный государственный лицензионный контроль (надзор) за деятельностью по заготовке, хранению, переработке и реализации лома черных металлов, цветных металлов</t>
  </si>
  <si>
    <t>Осуществление федерального государственного лицензионного контроля (надзора) за соблюдением юридическими лицами и индивидуальными предпринимателями, осуществляющими деятельность по заготовке, хранению, переработке и реализации лома черных и цветных металлов, лицензионных требований</t>
  </si>
  <si>
    <t>Постановление Правительства Российской Федерации от 28.05.2022 № 980 "О некоторых вопросах лицензирования деятельности по заготовке, хранению, переработке и реализации лома черных и цветных металлов, а также обращения с ломом и отходами черных и цветных металлов и их отчуждения"</t>
  </si>
  <si>
    <t>Лицензирование розничной продажи алкогольной продукции (за исключением лицензирования розничной продажи произведенной сельскохозяйственными производителями винодельческой продукции (вино, игристое вино) в рамках осуществления деятельности по производству, хранению, поставке и розничной продаже произведенной сельскохозяйственными производителями винодельческой продукции)</t>
  </si>
  <si>
    <t>Приказ Министерства развития Арктики и экономики Мурманской области от 30.12.2022 № 271-ОД "Об утверждении административного регламента по предоставлению государственной услуги "Лицензирование розничной продажи алкогольной продукции (за исключением лицензирования розничной продажи произведенной сельскохозяйственными производителями винодельческой продукции)" и признании утратившим силу приказа Министерства инвестиций, развития предпринимательства и рыбного хозяйства Мурманской области"</t>
  </si>
  <si>
    <t>Лицензирование деятельности по заготовке, хранению, переработке и реализации лома черных и цветных металлов</t>
  </si>
  <si>
    <t>Выдача лицензий на осуществление деятельности по заготовке, хранению, переработке и реализации лома черных и цветных металлов:
- юридическим лицам (организациям), индивидуальным предпринимателям, осуществляющим деятельность в области заготовки, хранения, переработки и реализации лома черных металлов, цветных металлов на территории Мурманской области;
- физическим лицам, юридическим лицам и (или) индивидуальным предпринимателям, имеющим намерение получить сведения о конкретной лицензии, содержащиеся в реестре лицензий, в виде выписки из реестра лицензий</t>
  </si>
  <si>
    <t>Приказ Министерства развития Арктики и экономики Мурманской области от 28.11.2022 № 229-ОД "Об утверждении административного регламента по предоставлению государственной услуги "Лицензирование деятельности по заготовке, хранению, переработке и реализации лома черных металлов, цветных металлов" и признании утратившими силу приказов Министерства развития промышленности и предпринимательства Мурманской области"</t>
  </si>
  <si>
    <t>Постановление Губернатора Мурманской области от 03.09.2013 № 139-ПГ "Об организации работы по оценке эффективности деятельности органов местного самоуправления муниципальных, городских округов и муниципальных районов Мурманской области и реализации постановления Правительства Российской Федерации от 17.12.2012 № 1317"</t>
  </si>
  <si>
    <t>Государственный контракт на оказание услуг по проведению мониторинга состояния и развития конкурентной среды на рынках товаров, работ, услуг Мурманской области за 2022 - 2024 годы заключен с ФГБОУВО "Мурманский арктический государственный университет" 14.10.2022, по итогам  закупки на торговой площадке "Закупки Мурманской области" (ИМЗ-2022-016610).
Мониторинг проведен в октябре-ноябре 2023 года на территории Мурманской области</t>
  </si>
  <si>
    <t>1. Обеспечено проведение выездного мероприятия для муниципалитетов региона – лидеров Рейтинга. 6 органов местного самоуправления муниципальных образований Мурманской области приняли участие в семинаре-совещании по вопросам развития конкуренции в субъектах 
Российской Федерации в г. Казань. В мероприятии также приняли участие представители Центрального аппарата ФАС России, руководители территориальных УФАС России и уполномоченные органы по реализации стандарта развития конкуренции субъектов Российской Федерации.
2. 25.12.2023 проведена конференция, посвященная стратегии развития конкуренции на территории региона до 2025 года, где были вручены лидерам рейтинга благодарственные письма Губернатора Мурманской области</t>
  </si>
  <si>
    <t>да</t>
  </si>
  <si>
    <t>Продолжить проведение регулярного мониторинга ведущих промышленных предприятий Мурманской области. 
Совершенствование мер государственной поддержки инвестиционной деятельности в регионе</t>
  </si>
  <si>
    <t>Первая оценка. Предварительные данные опубликованы Мурманскстатом в сборнике социально-экономического положения Мурманской области в 2023 году, уточненные данные будут повторно пересчитаны в августе 2024 года.
Основные причины отрицательной динамики:
- снижение металлургического производства на  11,4 % к 2022 году на фоне сокращения поставок норильского сырья. По информации ПАО «ГМК «Норильский никель» временное снижение объемов добычи руды связанно с тестированием и вводом в эксплуатацию нового горного оборудования от новых поставщиков;
- сокращение производства прочих транспортных средств и оборудования (в 2,7 раза к 2022 году). Это связано прежде всего с завершением строительства первой технологической линии сжижения газа (в составе проекта Арктик СПГ-2). Также была проведена вынужденная замена иностранных подрядчиков на проекте;
- снижение производства в добыче металлических руд (на 17,1%) в связи с сокращением выпуска железорудного концентрата на 19,2 %, что обусловлено уменьшением содержания полезных компонентов в добываемой руде, проведением работ по восполнению минерально-сырьевой базы (рост объемов вскрышных работ для обеспечения уровня добычи в будущих периодах), а также проведением временных ремонтных работ на обогатительных фабриках.</t>
  </si>
  <si>
    <t>1. По итогам конкурсного отбора в 2023 году (прием заявок осуществлялся с 11.09.2023 по 10.10.2023) предоставлена субсидия 13 субъектам МСП (приказ Министерства развития Арктики и экономики Мурманской области от 16.11.2023 № 282-ОД). 
2. Создано 32 рабочих места.</t>
  </si>
  <si>
    <t>Средства субсидии израсходованы в соответствии с фактически сложившейся потребностью 
(4 предпринимателя, признанные победителями, отказались от заключения договоров на предоставление гранта)</t>
  </si>
  <si>
    <t>Обеспечена организация и проведение следующих мероприятий:
- ярмарки «На Севере - Тепло!»; 
- ярмарки «На Севере – Весна!»; 
- выставки-ярмарки «На Севере – Светло!»; 
- ярмарки «На Севере – День Знаний!»</t>
  </si>
  <si>
    <t>Обеспечена организации и проведения следующих мероприятий:
- ярмарка «На Севере - Тепло!»; 
- оформление ярмарочной площадки «На Севере – Вкусно!», приуроченной ко Дню города Мурманска;
- организация участия Мурманской области в «Международной выставке-форуме «Россия» в г. Москва;
- организация участия Мурманской области в мероприятии по подготовке и проведению Дней Мурманской области в Совете Федерации Федерального Собрания Российской Федерации</t>
  </si>
  <si>
    <t>2023 год: обеспечение организации и проведения не менее 4 мероприятий:
- ярмарка «На Севере - Тепло!»; 
- оформление ярмарочной площадки «На Севере – Вкусно!», приуроченной ко Дню города Мурманска;
- организация участия Мурманской области в «Международной выставке-форуме «Россия» в г. Москва;
- организация участия Мурманской области в мероприятии по подготовке и проведению Дней Мурманской области в Совете Федерации Федерального Собрания Российской Федерации</t>
  </si>
  <si>
    <t>Средства субсидии израсходованы в соответствии с фактически сложившейся потребностью</t>
  </si>
  <si>
    <t>частично</t>
  </si>
  <si>
    <t>Обучение по программе подготовки управленческих кадров завершили 3 человека</t>
  </si>
  <si>
    <t>В соответствии с Протоколом заседания региональной Комиссии по организации подготовки управленческих кадров для организаций народного хозяйства Российской Федерации обучение осуществляли 3 специалиста, в связи с чем сложилась низкая степень освоения денежных средств</t>
  </si>
  <si>
    <t>Прием заявок на конкурс осуществлялся с 17.04.2023 по 29.05.2023. По итогам конкурсного отбора победителями признаны 2 заявителя на общую сумму 1,0 млн рублей (протокол  Министерства развития Арктики и экономики Мурманской области от 29.05.2023 № 04-07/8)</t>
  </si>
  <si>
    <t>Специалистами ГОБУ МРИБИ проведено 422 консультаций с субъектами МСП по вопросам бизнес-планирования и оказания государственной поддержки; проведено 340 экспертиз пакетов конкурсной документации (ПКД), представленной СМСП на получение государственной поддержки; проведен мониторинг деятельности в отношении 208 субъектов МСП - получателей государственной поддержки</t>
  </si>
  <si>
    <t>Обеспечена компенсация расходов на оплату стоимости проезжа и провоза багажа к месту использования отпуска и обратно лицам, работающим в ГОБУ МРИБИ</t>
  </si>
  <si>
    <t>Услуги предоставлены 2021 гражданам, желающим вести бизнес, начинающим и действующим предпринимателям. 
Центром поддержки предпринимательства Мурманской области заключено 73 договора на условиях софинансирования; проведены образовательные мероприятия, которые посетили 1951 СМСП и физические лица планирующие открыть свой бизнес на территории Мурманской области: 
24.01.2023 – 25.01.2023 Тренинг "Как правильно считать свои деньги"
07.02.2023 Онлайн-мероприятие "Персонал мечты: лайфхаки по найму, оплате, обучению и упрощению всей операционной работы с сотрудниками"
февраль Консультации OZON
27.02.2023 Семинар "Заработок на Wildberries и OZON"
28.02.2023 Семинар "Заработок на Wildberries и OZON"
21.02.2023-01.03.2023 Тренинг "Азбука предпринимателя"
02.03.2023 Семинар "Как получить бесплатную электронную подпись"
25.03.2023 Вебинар «Особенности Единого налогового платежа для предпринимателей – 2023»: «Как по-новому платить налоги в 2023 году»
15.03.2023 вебинар “Как внедрить управленческий учет в бизнесе за 3 месяца”
13.04.2023 Тренинг "Финансовая поддержка"
11-17.04.2023 Система KPI для сотрудников. Как разработать и внедрить.
20.04.2023 Тренинг "Генерация бизнес-идеи"
27.04.2023 Практический семинар «Заработок на Wildberries и OZON»
29-30.04.2023 Ярмарка самозанятых
29.04.2023 Практический мастер-класс "Конфликтные клиенты и партнеры. Рецепты позитивной работы"
29.04.2023 Игра "Денежный поток от ведущей Елены Пашиной"
30.04.2023 Мастер-класс по мобильному фото
30.04.2023 Игра "Территория денег от ведущей Елены Пашиной"
11.05.2023 Тренинг "Самозанятость: инструкция по применению"
19.05.2023 Панельная дискуссия
29.05.2023 семинар-тренинг Основы бизнес-планирования
25.05.2023 - 22.06.2023 «СВОЁ ДЕЛО. Запусти свой бизнес»
25.05.2023 - 09.06.2023 Социальное предпринимательство                                                                                                            27.07.2023 - 05.08.2028 Серия вебинаров «Практика маркетинга и продаж» 
11.07.2023 – 30.11.2023 – Программа «Шаг за Шагом» 
11.08.2023 - Семинар об основах предпринимательства «Классная встреча» 
17.08.2023 – 26.08.2023 – Серия вебинаров «Основы финансовой отчётности для начинающих предпринимателей» 
18.09.2023 - 22.09.2023 - Образовательный проект «Мама-предприниматель» 
23.09.2023 - Деловая игра по созданию эксклюзивного контента в социальных сетях в рамках серии практико-ориентированных тренингов «Креативные индустрии» 
28.09.2023 - Тренинг «Генерация идей» 
28.09.2023 - Расширенное заседание Совета по развитию МСП с губернатором региона 
30.09.2023 - Практический семинар «Заработок на Wildberries. Пошаговый алгоритм» 
19.10.2023, тренинг для мурманских школьников и студентов 14-17 лет.
Обучающая программа о бизнес планировании «Я в деле»:
20.10.2023, участники – потенциальные бизнесмены, заинтересованные в получении необходимых компетенций и профессиональном росте. Мероприятие дает возможность создать свой бизнес-проект под сопровождением менторов, собрать сильную команду, получить обратную связь от опытных предпринимателей.  
Акселерационная программа «Точки роста»:  
15.12.2023-20.12.2023, изучение трендов современности по развитию бизнеса, проведение аудита текущей ситуации собственного дела и проведение нетворкинга.  
Серия вебинаров «Бизнес на дому»: 
09.11.2023-25.11.2023, получение в рамках мероприятия компетенций, знаний и навыков, необходимых для эффективного ведения профессиональной деятельности в формате самозанятости. 
Тренинг «Юридические аспектами в сфере бизнеса»:
17.11.2023, на встрече доводится информация об изменениях в законодательстве в сфере бухучета и налогообложения, о защите своего бизнеса и о возможностях его улучшения при помощи отраслевых и цифровых сервисов для предпринимателей, о мерах поддержки для населения, субъектов МСП и резидентов Арктической зоны РФ.   
Тренинг «Юридические аспекты в сфере бизнеса»:
29.11.2023, на встрече доводится информация об изменениях в законодательстве в сфере бухучета и налогообложения, о защите своего бизнеса и о возможностях его улучшения при помощи отраслевых и цифровых сервисов для предпринимателей, о мерах поддержки для населения, субъектов МСП и резидентов Арктической зоны РФ.   
Тренинг «Основы бизнес-планирования» (г. Кировск):
23.11.2023, участникам встречи рассказали об уникальном торговом предложении и его разработке, как грамотно просчитывать бизнес-план, составлять план маркетинга и продвижения своего продукта.
Серия тренингов «Сервисы и инструменты для бизнеса»:
20.11.2023-24.11.2023, за время вебинаров участники узнают об инструментах и сервисах в маркетинговом продвижении продаж и работы с клиентом, узнают, как повысить статус своей компании и отличаться от конкурентов, а также освободить время для стратегического развития собственного дела.
Тренинг «Основы бизнес-планирования» (г. Кандалакша):  
30.11.2023, участники встречи узнают об уникальном торговом предложении и его разработке, научатся грамотно просчитывать бизнес-план, составлять план маркетинга и продвижения своего продукта.
Тренинг «Самозанятость и индивидуальное предпринимательство»:
01.12.2023, участники изучили преимущества и недостатки двух форм ведения бизнеса, чтобы сделать осмысленный выбор в зависимости от собственных целей и потребностей. 
Серия образовательных тренингов по вопросам предпринимательской деятельности: 
27.11.2023-08.12.2023, тренинг полезен всем, кто желает узнать, как оцифровать бизнес-процессы, внедрить новые технологии с применением нейросетей и создать работающую контекстную таргетированную рекламу. Полученные знания позволят автоматизировать и оптимизировать процессы, а также масштабировать бизнес.
Серия тренингов по социальному предпринимательству:
09.12.2023, разбор специфики социального предпринимательства. 
Программа «Вектор развития»:
04.12.2023-12.12.2023, на программе предприниматели узнали про правовое регулирование деятельности предпринимателей, эффективные методы управления проектами, оценку рынка и как использовать бюджетный маркетинг, pr-менеджмент, рекламу и как личный бренд предпринимателя помогает увеличивать прибыль.</t>
  </si>
  <si>
    <t>На территории Мурманской области функционируют следующие организации инфраструктуры поддержки СМСП: Центр "Мой бизнес", ЦПП МО, ЦКР МО, НМКК "ФОРМАП" (Фонд), ЦМИТ</t>
  </si>
  <si>
    <t xml:space="preserve">Государственная поддержка в виде оказания комплексных услуг предоставлена 355 субъектам МСП.
Центром поддержки предпринимательства Мурманской области заключено 106 договоров на условиях софинансирования.  </t>
  </si>
  <si>
    <r>
      <t xml:space="preserve">Государственная поддержка в виде оказания комплексных </t>
    </r>
    <r>
      <rPr>
        <sz val="10"/>
        <rFont val="Times New Roman"/>
        <family val="1"/>
        <charset val="204"/>
      </rPr>
      <t>услуг предоставлена 198 субъектам МСП.
Центром кластерного развития Мурманской области: 
- ведётся приём заявлений о вступлении в кластеры: в туристско-рекреационный кластер вступило 29 СМСП; в производственно-пищевой кластер вступило 9 СМСП; в кластер северного дизайна - 13 СМСП.
- заключено 58 соглашений с Компаниями-партнерами Центра;
- предоставлено 557 услуг, из них 222 комплексных;
- 335 субъектов МСП получили услуги, из них 198 СМСП получили комплексные услуги. 
По всем заключенным договорам проводится услуга - расширенная оценка количественных и качественных показателей деятельности субъекта малого и среднего предпринимательства (Скоринг). 
Проведены следующие мероприятия:
1. XVIII Международная туристическая выставка «Интурмаркет» (13-15 марта).
2. Международная выставка туризма и индустрии гостеприимства «MITT 2023» (16-18 марта).
3. Панельная дискуссия «Предприниматель и команда. От студента до работодателя» (19 мая)                                                                     4. Продвижение продукции участников пищевого кластера с сетевыми магазинами в формате В2В  в рамках выставки "Петерфуд" (14-15 ноября)
5. В рамках Форума креативных индустрий Арктического региона состоялся круглый стол  "Развитие северного дизайна" (28 ноября)
6. Проведен Круглый стол "Слет участников кластеров"  (г. Мурманск)</t>
    </r>
  </si>
  <si>
    <t>Мероприятия выполнены 
в полном объеме.
Средства субсидии в размере 17 000 531 рублей 91 коп. дополнительно  предоставлены в декабре 2023 года (доп. соглашение с Минэкономразвития РФ от 22.12.2023 № 139-09-2021-069/8) на достижение в 2024 году результатов региональных проектов (в связи с отсутствием финансирования в 2024 году). Данные средства перенесены на 2024 год и подлежит использованию на те же цели</t>
  </si>
  <si>
    <t>Количество самозанятых граждан, получивших услуги, в том числе прошедших программы обучения, составило 270 чел.
Центром поддержки предпринимательства Мурманской области заключено 36 договора на условиях софинансирования.</t>
  </si>
  <si>
    <t>По состоянию на 31.12.2023: 1. Обеспечен вывод  18 субъектов МСП на экспорт 2. Ежегодный объем экспорта субъектов МСП, получивших поддержку центра поддержки экспорта, составил 6,556 млн. долл.США</t>
  </si>
  <si>
    <t>Причины низкой степени освоения средств субсидии из-за переноса и отмены мероприятий за рубежом. Субсидия израсходована по фактической потребности. Результаты достигнуты. Средства субсидии перенесены на реализацию мероприятий в 2024 году</t>
  </si>
  <si>
    <t>Заключено 2 контракта на комплекс услуг по изготовлению имиджевой и презентационной продукции с арктической символикой, изготовлено 100 информационных носителей</t>
  </si>
  <si>
    <t xml:space="preserve">Проведены следующие мероприятия: визит делегации Республики Беларусь в Мурманскую область во главе с Премьер-министром Республики Беларусь Головченко Р.А.; визит в Мурманскую область Генерального консула Республики Казахстан в г. Санкт-Петербурге Д.Л. Михно, визит делегации Мурманской области во главе с Губернатором МО А.В. Чибисом в Республику Армения; визит делегации представителей транспорта и коммуникаций Республики Беларусь и предприятий Республики Беларусь в Мурманскую область; рабочая поездка послов и представителей дипломатического корпуса стран Латинской Америки, Ближнего Востока и Юго-Восточной Азии в Мурманскую область. Передана субсидия в целях проведения Презентации экономического, инвестиционного и туристического потенциала Мурманской области дипкорпусу и представителям СМИ в Культурном центре ФГУП «ГлавУпДК при МИД. </t>
  </si>
  <si>
    <t>Внедрено 13 инструментов Регионального экспортного стандарта из 13. Проведены следующие мероприятия: реверсная бизнес-миссия делегации Гомельского отделения торгово-промышленной палаты Республики Беларусь в Мурманскую область; день экспорта Мурманской области</t>
  </si>
  <si>
    <t>Проведены следующие мероприятия: сопровождение проведения встречи Представителей Правительства МО с Чрезвычайным и Полномочным Послом Республики Бразилия в РФ, рабочие встречи представителей Правительства МО и Правительства Восточного Кейпа (ЮАР), онлайн круглый стол по вопросам судостроения и судоремонта с участием бизнес-сообщества МО и Турецкой Республики, сопровождение проведения рабочей встречи представителей Правительства Мурманской области с представителями индийской компании САФФАРМ по вопросам реализации совместного проекта.</t>
  </si>
  <si>
    <t>Средства субсидии израсходованы в соответствии с фактически сложившейся потребностью. Низкая степень осовения денежных средств обусловлена сложившейся экономией денежных средств в результате изменения формата проводимых мероприятий, визитов иностранных делегаций и бизнес-миссий (в том числе их отменой)</t>
  </si>
  <si>
    <t>Низкая степень освоения средств связана с отменой мероприятия по независящим от сторон обстоятельствам по проведению Презентации инвестиционного и туристического потенциала Мурамнской области с представлением комплексной экспозиции в Культурном центре МИД России (г. Москва) в ранее запланированную дату 06.12.2023 (в соответствии с уведомлением Министерства иностранных дел Российской Федерации (исх. 24.11.2023 № 22224/дспо) о невозможности проведения презентации Мурманской области в запланированную ранее дату 06.12.2023, а также уже спланированным на момент уведомления графиком Губернатора Мурманской области А.В. Чибиса (исх. от 27.11.2023 № 01/4501-ОК). Указанное мероприятие перенесено на более позднее время.</t>
  </si>
  <si>
    <t>Продолжение работы по поддержке экспортеров Мурманской области через меры поддержки, предоставляемые Центром поддержки экспорта Мурманской области, рассмотрение возможности внедрения новых мер поддержки, вовлечение в экспорт новых субъектов МСП</t>
  </si>
  <si>
    <t>Недостижение значения показателя связано с изменением структуры экспорта и импорта в связи с мировой экономической и политической конъюнктурой, переориентацией экспортных рынков сбыта, перестройкой логистики (поиск новых контрагентов)</t>
  </si>
  <si>
    <t>Постановление Правительства Мурманской области</t>
  </si>
  <si>
    <t>Субсидия предоставлена АНО "Центр поддержки экспорта Мурманской области" в соответствии с соглашениями от 10.05.2023 № 40-2023-001705 и от 16.01.2023 № 04-02/3</t>
  </si>
  <si>
    <t>В 2023 году внесены изменения в Порядок определения объема и предоставления субсидии из областного бюджета АНО «Мурманконгресс» на финансовое обеспечение затрат по сопровождению проведения отдельных международных и межрегиональных мероприятий в сфере развития международных, внешнеэкономических связей и межрегионального сотрудничества (изменения внесены постановлением ПМО от  31.07.2023 №552-ПП). Передана субсидия в целях проведения Презентации экономического, инвестиционного и туристического потенциала Мурманской области дипкорпусу и представителям СМИ в Культурном центре ФГУП «ГлавУпДК при МИД (мероприятие отменилось по независящим от сторон обстоятельствам). Проведены следующие меорприятия: визит делегации Республики Беларусь в Мурманскую область во главе с Премьер-министром Республики Беларусь Головченко Р.А.; визит в Мурманскую область Генерального консула Республики Казахстан в г. Санкт-Петербурге Д.Л. Михно, визит делегации Мурманской области во главе с Губернатором МО А.В. Чибисом в Республику Армения; визит делегации представителей транспорта и коммуникаций Республики Беларусь и предприятий Республики Беларусь в Мурманскую область; рабочая поездка послов и представителей дипломатического корпуса стран Латинской Америки, Ближнего Востока и Юго-Восточной Азии в Мурманскую область.</t>
  </si>
  <si>
    <t>Принят один сотрудник на 0,1 ставку, осуществлялась выплата заработной платы, перечисление начислений на оплату труда. В 2023 году на базе ЦОУ оказано 111 государственных услуг</t>
  </si>
  <si>
    <t>Мероприятие носит заявительный характер. На предоставление субсидии заявились субъекты МСП, у которых изначально были более низкие значения по численности работников. Прирост количества рачих мест также оказался недостаточным для достижения ожидаемого результата</t>
  </si>
  <si>
    <t>Увеличение численности занятых связано с увеличением по итогам отчетного года количества самозаных граждан и индивидуальных предпринимателей</t>
  </si>
  <si>
    <t>Оценка. Данные представлены на уровне планового значения. Срок предоставления формы статистической отчетности "Баланс трудовых ресурсов по Мурманской области" за 2023 год - до 18 августа 2024 года</t>
  </si>
  <si>
    <t>Оценка. Значение показателя рассчитано на основании предварительной оценки численности населения по Мурманской области, официальные статистические данные будут в апреле 2024 года. Увеличение значения показателя связано с ростом количества субъектов МСП на фоне снижения численности населения региона</t>
  </si>
  <si>
    <t xml:space="preserve">Специальный налоговый режим для самозанятых граждан является привлекательным налоговым режимом и находится в активной фазе применения </t>
  </si>
  <si>
    <t>Оценка. Данные представлены на уровне планового значения. Срок предоставления окончательных форм статистической отчетности по обороту продукции и услуг, производимых средними и малыми предприятиями, за 2023 год - до 5 июня 2024 года</t>
  </si>
  <si>
    <t>Мероприятие в 2023 году не реализовывалось в связи с отсутствием финансирования.</t>
  </si>
  <si>
    <t>Постановление Правительства Мурманской области, приказ Министерства развития Арктики и экономики Мурманской области</t>
  </si>
  <si>
    <t>В соответствии с приказом Министерства развития Арктики и экономики Мурманской области от 19.04.2023 № 82-ОД по итогам конкурсного отбора победителями признаны 2 некоммерческие организации на общую сумму 500,0 тыс. рублей.</t>
  </si>
  <si>
    <t>Обеспечена организация и проведение следующих мероприятий:
- ярмарка «На Севере - Тепло!»; 
- оформление ярмарочной площадки «На Севере – Вкусно!», приуроченной ко Дню города Мурманска;
- организация участия Мурманской области в «Международной выставке-форуме «Россия» в г. Москва;
- организация участия Мурманской области в мероприятии по подготовке и проведению Дней Мурманской области в Совете Федерации Федерального Собрания Российской Федерации</t>
  </si>
  <si>
    <t>Постановление Правительства Мурманской области, соглашение</t>
  </si>
  <si>
    <t>Центром кластерного развития Мурманской области осуществлялся прием заявлений на вступление в кластеры, в т.ч. в кластер северного дизайна вступило 13 СМСП. Участникам кластера предоставляются информационно-консультационные услуги, в том числе комплексные (оказание маркетинговых услуг по позиционированию и продвижению новых и существующих проектов, консультационные услуги по вопросам правового обеспечения деятельности, участия в международных выставочных мероприятиях, проведение классификации КСР, а также получение сертификации на продукцию/услуги)</t>
  </si>
  <si>
    <t>Распоряжение Правительства Мурманской области</t>
  </si>
  <si>
    <t xml:space="preserve">33 руководителя предприятий-участников национального проекта "Производительность труда" обучено по программе управленческих навыков для повышения производительности труда, нарастающим итогом, в том числе в 2023 году - 2 человека
</t>
  </si>
  <si>
    <t>На 01.01.2024 заключено 15 соглашений о реализации мероприятий федерального и регионального проектов "Адресная поддержка повышения производительности труда на предприятиях", в том числе при поддержке РЦК - 10 (при плановом значении - 9):
АО «Мурманский тарный комбинат» (проект завершен)
АО «СМЗ» (проект завершен)
АО «Хлебопек» (проект завершен)
ООО «Печенгастрой» (проект завершен)
ООО «Колабыт» (проект завершен)
ООО «Кольская АЭС – Авто» (проект завершен)
ООО «НИТРО СИБИРЬ Заполярье» (проект завершен)
АО «Мурманский морской торговый порт» (проект завершен)
ООО «Мурманский балкерный терминал» (проект завершен)
ГОУСП «ТУЛОМА» (проект завершен)
В рамках реализации мероприятий регионального проекта "Адресная поддержка повышения производительности труда на предприятиях", входящего в состав  национального проекта  «Производительность труда», 434 сотрудника  предприятий-участников обучены инструментам бережливого производства, в том числе при поддержке сертифицированных экспертов РЦК - 341 сотрудник (в том числе на базе учебной производственной площадки «Фабрика процессов»).</t>
  </si>
  <si>
    <t>1) Организован Совет по экспорту и развитию малого и среднего предпринимательства при Правительстве Мурманской области 28.09.2023; 
2) Проведен Областной конкурс «Предприниматель года» (прием заявок осуществлялся с 11.09.2023 по 27.10.2023; итоги конкурса утверждены распоряжением Правительства Мурманской области от 06.12.2023 № 327-РП);
3) Проведен Региональный этап Всероссийского конкурса проектов в области социального предпринимательства и СОНКО «Мой добрый бизнес» (прием заявок осуществлялся с 12.09.2023 по 08.11.2023; итоги конкурса утверждены приказом Министерства развития Арктики и экономики Мурманской области от 05.12.2023 № 303-ОД)</t>
  </si>
  <si>
    <t>Осуществлена работа по защите и созданию 2-х национальных маршрутов "Заполярный калейдоскоп" и "От Баренцева до Белого". Привлечено и обеспечено 7 информационных и пресс-туров для 65 представителей  СМИ, экспертов в сфере туризма и инфлюенсеров.  Все офисы, в том числе выездные на мероприятиях и фестивалях, за год посетило 27 370 туристов</t>
  </si>
  <si>
    <t xml:space="preserve">26.05-28.05.2023 Гастрономический фестиваль – путешествие «Вкус Арктики» - количество посетителей 25 тысяч человек
15.07-16.07.2023 Арктический фестиваль «Териберка» посетили 15 тысяч человек </t>
  </si>
  <si>
    <t>Установлено 7 новых знаков на территориях 5-ти муниципальных образований Мурманской области (Кандалакшский район, г. Апатиты, Ковдорский район, Печенгский район, г. Мончегорск)</t>
  </si>
  <si>
    <t>Оказана финансовая поддержка 5 предпринимателям. На реализацию проектов, связных с приобретением оборудования для активного туризма, в том числе снаряжения, инвентаря, экипировки, вело-оборудования и электросамокатов, товаров для отдыха</t>
  </si>
  <si>
    <t>Проведен конкурс предпринимательских инициатив по обустройству и модернизации туристских ресурсов в рамках национального маршрута. Поддержаны 4 общественные инициативы</t>
  </si>
  <si>
    <t>Оценка. Данные представлены на уровне планового значения, официальные статистические данные будут в июне 2024 года</t>
  </si>
  <si>
    <t xml:space="preserve">Оценка. Фактическое значение указано на уровле планового, в связи с тем, что официальные статистические данные за 2023 год будут представлены в апреле 2024 года </t>
  </si>
  <si>
    <t>Показатель перевыполнен в связи с заявительным принципом реализации мероприятия, направленного на достижение данного показателя (по итогам конкурсного отбора было поддержкано большее количество предпринимательских инициатив по обустройству и модернизации туристских ресурсов в рамках национального маршрута)</t>
  </si>
  <si>
    <t xml:space="preserve">В соответствии с заключенным соглашением о реализации РП № 069-2022-J1009-6/3.1 от 26.12.2023 достижение значения показателя 2023 перенесено на 2024 </t>
  </si>
  <si>
    <t>Осуществлена государственная поддержка проекта по строительству модульных коттеджей «Гостевые коттеджи туркомплекса «Хибины» в г. Кировск</t>
  </si>
  <si>
    <t>Обеспечена реализация всех функций Министерства развития Арктики и экономики Мурманской области</t>
  </si>
  <si>
    <t>Подготовлены:
- информационно-аналитические, экспертно-аналитические материалы по вопросам социально-экономического развития - 12 у.е.
- информационно-аналитические мероприятия по сопровождению плана мероприятий по приоритетным направлениям развития Мурманской области (ПНСЖ) - 4 у.е.
- мероприятия по медиапланированию, брендированию национальных проектов - 8 у.е.
Обеспечено информационное сопровождение к совещанию штаба по строительству - 3 у.е.</t>
  </si>
  <si>
    <t>1. Проведен конкурс в 2023 году и заключено соглашение от 22.02.2023 № 04-04/10 с ЧУСО "Социальный центр - SOS Мурманск" о предоставлении субсидии из областного бюджета на финансовое обеспечение деятельности Ресурсного центра СО НКО в 2023 году.
2. Ресурсным центром:
- разработана программа «Школа для создания СО НКО», зарегистрированы 14 новых СО НКО;
- оказано 296 консультации по различным направлениям деятельности СО НКО;
- проведено 5 обучающих мероприятий по повышению компетенций сотрудников СО НКО с суммарным охватом в 132 участника;
При поддержке Ресурсного центра СО НКО:
- СО НКО подготовлены и направлены в фонды 32 заявки на участие в конкурсе грантовой поддержки (в Президентских фонд культурных инициатив, фонд Президентских грантов, в фонд "Соработничество", в фонд Тимченко, в Благотворительный фонд СSS);
- 11 СО НКО подали заявки на участие в конкурсах для получения бюджетных средств;
- 1 СО НКО получила статус исполнителя общественно полезных услуг.</t>
  </si>
  <si>
    <t>Заключен государственный контракт от 03.03.2023 № 04-04/12 на оказание информационных услуг по предоставлению статистической информации. Обеспечено получение и передача ИО МО статистической информации, в том числе по отдельным запросам в Мурманскстат</t>
  </si>
  <si>
    <t>Контракт выполнен в полном объеме. Сложилась экономия в связи с заключением контракта на меньшую сумму из-за отсутствия потребности ИО МО в некоторых, предложенных в Проекте контракта статистичексих материалах</t>
  </si>
  <si>
    <t>В соответствии с решением Комиссии по подведению итогов оценки эффективности деятельности органов местного самоуправления Мурманской области гранты предоставлены 4 муниципальным образованиям: г. Мурманску, г. Оленегорску, Кольскому району и ЗАТО п. Видяево</t>
  </si>
  <si>
    <t>Приказами Министерства развития Арктики и экономики Мурманской области от 28.12.2022 № 265-ОД, от 21.09.2023 № 223-ОД утверждены средства субвенций ОМСУ на формирование и ведение торгового реестра на 2023 год. Субвенция предоставлена 17 муниципальным образованиям Мурманской области со статусом городского округа, муниципального округа и муниципального района, неиспользованные муниципальными образованиями средства (экономия) возвращены в областной бюджет</t>
  </si>
  <si>
    <t>Приказ Министерства развития Арктики и экономики Мурманской области</t>
  </si>
  <si>
    <t>В 2023 году в своответствии с планом проведения проверок юридических лиц и индивидуальных предпринимателей по антитеррористической защищенности торговых объектов (территорий), утвержденным Министром развития Арктики и экономики Мурманской области от 20.12.2022, было проведено 38 проверок торговых объектов (территорий).</t>
  </si>
  <si>
    <t>План проведения проверок</t>
  </si>
  <si>
    <t>Неиспользованные муниципальными образованиями средства (экономия) возвращены в областной бюджет</t>
  </si>
  <si>
    <t>Приказом Министерства экономического развития Мурманской области от  27.12.2017 № ОД-98 полномочия получателя средств субвенций на осуществление государственных полномочий по формированию и ведению торгового реестра переданы Управлению Федерального казначейства по Мурманской области (УФК по МО). Приказами Министерства развития Арктики и экономики Мурманской области от 28.12.2022 № 265-ОД, от 21.09.2023 № 223-ОД  утверждены средства субвенций ОМСУ на формирование и ведение торгового реестра на 2023 год. Расходное расписание по доведению лимитов бюджетных обязательств было доведено до ОМСУ через УФК по МО в январе 2023 года до 17 ОМСУ. Средства субвенции были востребованы 17 из 17 ОМСУ.</t>
  </si>
  <si>
    <t>В рамках оказания услуг по пространственному и территориальному развитию  Мурманской  области,  повышению  эффективности  управления территориями и объектами недвижимости на территории Мурманской области, социокультурному программированию, направленному на повышение качества жизни  населения  Мурманской  области  и  вовлечение  граждан  в  процессы территориального  развития  путем  проведения  общественных  обсуждений, семинаров,  лекций,  и  иных  аналогичных  мероприятий,  организовано  6 мероприятий  по  просвещению,  распространению  успешных практик и вовлечению граждан и организаций Мурманской области в процессы пространственного, территориального развития</t>
  </si>
  <si>
    <t>Обеспечена реализация 26 функций Комитета</t>
  </si>
  <si>
    <t>Обеспечена реализация всех функций Комитета (в том числе и необходимыми программно-техническими средствами)</t>
  </si>
  <si>
    <t>Установлены регулируемые цены (тарифы) 12 территориальным сетевым организациям, 3 гарантирующим поставщикам, 2 организациям, расположенным на территориях, технологически не связанных с Единой энергетической системой России. Всего в 2023 году в сфере электроэнергетики и технологического присоединения к электрическим сетям принято 1064 тарифных решений. Баланс экономических интересов поставщиков и потребителей электрической энергии (мощности) соблюден.</t>
  </si>
  <si>
    <t>1. В соответствии с Законом № 190-ФЗ и Законом № 416-ФЗ, а также с учетом распоряжения Правительства Российской Федерации от 10.11.2023 № 3147-р "Об утверждении индексов изменения вносимой гражданами платы за коммунальные услуги в среднем по субъектам Российской Федерации и предельно допустимые отклонения по отдельным муниципальным образованиям от величины указанных индексов на 2024-2028 годы", тарифы для ресурсоснабжающих организаций Мурманской области на 2024-2028 гг. установлены в срок до 20 декабря 2023 года с учетом изменения тарифов с июля каждого года. Всего в 2023 году КТР МО принято 64 постановления по установлению тарифов в сфере теплоснабжения и 102 постановления по установлению тарифов в сфере водоснабжения и водоотведения.
Указанными постановлениями утверждено 3 830 тарифов, в том числе в сфере:
- теплоснабжения – 2 238 ед.;
- водоснабжения – 1 322 ед.;
- водоотведения – 270 ед.
2. Региональным оператором по обращению с ТКО на территории региона является АО «Ситиматик», с которым подписано Соглашение об организации деятельности по обращению с ТКО на территории Мурманской области на период 10 лет. Постановлением КТР МО  от 18.12.2023 № 49/23 установлены предельные единые тарифы региональному оператору на 2024 год. С учетом Территориальной схемы для оператора АО «Завод ТО ТБО», оказывающего регулируемые виды деятельности в сфере обращения с ТКО, КТР МО на 2024 год установлен тариф на энергетическую утилизацию для проведения расчетов с региональным оператором.
Всего в 2023 году КТР МО принято 3 постановления по установлению 6 тарифов в сфере обращения с ТКО для 2 организаций.
3.В 2023 году КТР МО принято 3 решения по установлению 20 розничных цен на газ сжиженный для бытовых нужд населения в отношении 3 организаций.
4.  Важнейшим направлением тарифной политики Мурманской области является сдерживание роста платы граждан за коммунальные услуги.  Учитывая особенности каждого муниципального образования, а также с учетом постановления Правительства Российской Федерации от 14.11.2022 № 2053 «Об особенностях индексации регулируемых цен (тарифов) с 1 декабря 2022 г. по 31 декабря 2023 г. и о внесении изменений в некоторые акты Правительства Российской Федерации» , максимальный предельный индекс изменения размера вносимой гражданами платы за коммунальные услуги (рост совокупной платы граждан) в муниципальных образованиях Мурманской области в 2023 году составил 0,0%. Также в соответствии с постановленем Губернатора Мурманской области от 15.12.2023 № 158-ПГ "Об утверждении предельных (максимальных) индексов изменения размера вносимой гражданами платы за коммунальные услуги в муниципальных образованиях Мурманской области на 2024-2028 годы" и распоряжением Правительства Российской Федерации от 10.11.2023 № 3147-р, рост совокупной платы граждан с 1 июля 2024 не превысит 12,3%. Баланс экономических интересов поставщиков и потребителей соблюден.</t>
  </si>
  <si>
    <t xml:space="preserve">Установлены цены (тарифы):  1. Тарифы на услуги, оказываемые на подъездных железнодорожных путях (установлено 6 тарифов на различные виды транспортных услуг); 2. Тарифы на перевозку пассажиров и грузов (за 2023 год принято 1 постановление (69 тарифов по 34 маршрутам), в том числе по межмуниципальным маршрутам в отношении 1 организации, осуществляющей перевозки пассажиров, грузов и багажа воздушным транспортом); 3. Предельный размер платы за проведение технического осмотра транспортных средств (с дифференциацией по категориям транспортных средств); 4. Тариф и плата для потребителей по 3 тарифным зонам с календарной разбивкой в отношении 1 организации, осуществляющей перевозку пассажиров железнодорожным транспортом в пригородном сообщении. 5. Тарифы на перемещение и хранение задержанных транспортных средств на 2024 год (в т.ч. базовые уровни долгосрочных тарифов и  тарифы на данные услуги для всей территории Мурманской области). 6. Предельная (максимальная) стоимость работ по технической инвентаризации жилищного фонда и размер платы за предоставление копий технических паспортов, оценочной и иной документации в отношении 1 организации. 
</t>
  </si>
  <si>
    <t>Федеральный закон, постановление Правительства РФ</t>
  </si>
  <si>
    <t>Закон Мурманской области</t>
  </si>
  <si>
    <t>На 2023 год запланировано проведение 8 плановых контрольных (надзорных) мероприятий. По состоянию на 01.01.2024 все плановые контрольные (надзорные) мероприятия Комитетом по тарифному регулированию Мурманской области осуществлены. Плановые контрольные (надзорные) меропрития проведены в отношении следующих организаций (предприятий): АО "ЗАВОД ТО ТБО"; ГОУП "Мурманскводоканал"; МУП "Кильдинстрой"; МУП "Тепловые сети"; МУП УМС-СЕЗ г.п. Молочный; МУП "Хибины"; МУП "Энергия"; ФГБУ "ЦЖКУ" Минобороны России. Внеплановые проверки не проводились.  Также Комитетом в режиме ВКС проведно 4 профилактических визита, объявлено 38 предостережений о недопустимости нарушения обязательных требований. Постоянно осуществлялось наблюдение за соблюдением стандартов раскрытия информации.</t>
  </si>
  <si>
    <t>Комитетом постоянно осуществлялось наблюдение за соблюдением стандартов раскрытия информации</t>
  </si>
  <si>
    <t>Федеральный закон, приказ Комитета по тарифному регулированию Мурманской области</t>
  </si>
  <si>
    <t>Федеральный закон</t>
  </si>
  <si>
    <t>В соответствии с Законом Мурманской области от 02.10.2020           № 2549-01-ЗМО с 01.06.2021 полномочия по установлению вышеуказанных тарифов были переданы органам государственной власти Мурманской области</t>
  </si>
  <si>
    <t>Постановлением Правительством РФ от 10.03.2022 № 336 «Об особенностях организации и осуществления государственного контроля (надзора), муниципального контроля» проведение контрольных (надзорных) мероприятий ограничено, в связи с чем в отчетном периоде внеплановые контрольные мероприятия с взаимодействие с контролируемым лицом не проводились. В отчетном периоде были проведены мероприятия без взаимодействия с контролируемым лицом: 481 наблюдение за соблюдением обязательных требований и 30 выездных обследований. В течение 2023 года проводились профилактические мероприятия: объявлено 509 предостережений о недопустимости нарушения обязательных требований, проведено 167 профилактических визитов, оказано 667 консультаций и 63 информирования</t>
  </si>
  <si>
    <t>Постановлением Правительством РФ от 10.03.2022 № 336 «Об особенностях организации и осуществления государственного контроля (надзора), муниципального контроля» проведение контрольных (надзорных) мероприятий ограничено, в связи с чем в отчетном периоде внеплановые контрольные мероприятия с взаимодействие с контролируемым лицом не проводились. В отчетном периоде были проведены 2 мероприятия без взаимодействия с контролируемым лицом (выездные обследования). В течение 2023 года проводились профилактические мероприятия: объявлено 3 предостережения о недопустимости нарушения обязательных требований, проведено 3 профилактических визита, оказано 26 консультаций и 28 информирования</t>
  </si>
  <si>
    <t>Принят приказ МРАиЭ МО от 28.12.2023 № 248-ОД "О внесении изменений в приказ от 30.12.2022 № 271-ОД "Об утверждении административного регламента по предоставлению государственной услуги «Лицензирование розничной продажи алкогольной продукции (за исключением лицензирования розничной продажи произведенной сельскохозяйственными производителями винодельческой продукции)»(приведен в соответствие федеральному законодательству). За отчетный период управлением по лицензированию рассмотрено 643 заявления об оказании государственной услуги, проведено 1228 оценок соответствия лицензиатов (соискателей лицензии) лицензионным требованиям, в т.ч. с выездом, проверено на соответствие лицензионным (обязательным) требованиям 1176 объекта торговли (общественного питания).</t>
  </si>
  <si>
    <t>Принят приказ МРАиЭ МО от 16.10.2023 № 248-ОД О внесении изменений в приказ от 28.11.2022 № 229-ОД "Об утверждении административного регламента по предоставлению государственной услуги «Лицензирование розничной продажи алкогольной продукции (за исключением лицензирования розничной продажи произведенной сельскохозяйственными производителями винодельческой продукции)» (внесены правки технического характера). За отчетный период управлением по лицензированию рассмотрено 26 заявлений об оказании государственной услуги, проведено 49 оценок соответствия лицензиатов (соискателей лицензии) лицензионным требованиям, в т.ч. с выездом, проверено на соответствие лицензионным (обязательным) требованиям 23 производственных площадки.</t>
  </si>
  <si>
    <t>Общий объем возмездных уникальных работ (услуг), выполненных (оказанных) Центром кластерного развития - 2 ед. Обеспечено участие представителей турбизнеса региона и организованы экспозиции на  Международных туристских  выставках «Интурмаркет-2023» и  «MITT.
Проведено обучение инструкторов-проводников по трем программам с навыками первой помощи (лавинная безопасность, безопасность на водных объектах, и горный туризм)</t>
  </si>
  <si>
    <t xml:space="preserve">Низкая степень освоения средств в связи с экономией ФОТа из-за неполной укомплектованности штата </t>
  </si>
  <si>
    <t xml:space="preserve">В соответствии с приказом Комитета по туризму МО от 02.05.2023 № 17 "О проведении конкурса на предоставление субсидий субъектам туриндустрии осуществляющим деятельность в сфере развития внутреннего и въездного туризма" прием заявок на участие в конкурсе финансовой поддержки проходил с 05.05.2023 по 05.06.2023. По итогам конкурсных процедур было определено 5 победителей (приказ Комитета по туризму МО от 17.07.2023 № 32). Заключены соглашения о реализации проектов. Срок реализации проектов 2023 год
</t>
  </si>
  <si>
    <t xml:space="preserve">В соответствии с приказом от 24.06.2022 № 23 о проведении конкурса на предоставление субсидии из областного бюджета субъектам туриндустрии Мурманской области на развитие придорожного сервиса в 2022 году прием заявок на участие в конкурсе проходил с 28.06.2022 по 18.07.2022. По итогам конкурсных процедур было определено 10 победителей (приказ Комитета по туризму МО от 29.08.2022 № 40). Заключены соглашения о реализации проектов. Срок реализации проектов 2023-2024 гг
</t>
  </si>
  <si>
    <t>Прием заявок на участие в конкурсе проходил с 07.07.2022 по 02.08.2022 (приказ от 04.07.2022 № 24 "О проведении конкурса на осуществление поддержки общественных инициатив, направленных на создание модульных некапитальных средств размещения в Мурманской области, в форме субсидий субъектам туриндустрии в 2022 году", приказ от 18.07.2022 № 25 "О внесении изменений в приказ "О проведении конкурса на осуществление поддержки общественных инициатив, направленных на создание модульных некапитальных средств размещения в Мурманской области, в форме субсидий субъектам туриндустрии в 2022 году" от 04.07.2022 № 24"). По итогам конкурсных процедур было определено 7 победителей. Приказы Комитета по туризму МО от 22.08.2022 и 01.09.2022 № 36 и 43 соответственно. С победителями заключены соглашения. Реализация проектов в 2022-2023 гг</t>
  </si>
  <si>
    <t>В соответствии с приказами Комитета по туризму МО от 29.07.2022 № 27, от 10.08.2022 № 32 "О проведении конкурса на осуществление финансовой поддержки в форме субсидий субъектам туриндустрии Мурманской области" прием заявок осуществлялся с 01.08.2022 по 15.08.2022. .По итогам конкурсных процедур было определено 10 победителей (приказы Комитета по туризму МО от 19.09.2022, 23.09.2022  № 49,50 соответсвенно). С победителями заключены соглашения. Реализация проектов в 2022-2023 гг</t>
  </si>
  <si>
    <t>В соответствии с приказами от 29.07.2022 № 27, от 10.08.2022 № 32 "О проведении конкурса на осуществление финансовой поддержки в форме субсидий субъектам туриндустрии Мурманской области" прием заявок осуществлялся с 01.08.2022 по 15.08.2022. По итогам конкурсных процедур было определено 26 победителей (приказ Комитета по туризму МО от 19.09.2022  № 49). С победителями заключены соглашения. Реализация проектов в 2022-2023 гг</t>
  </si>
  <si>
    <t>В соответствии с приказом от 12.09.2022 № 47 "О проведении конкурса на осуществление финансовой поддержки в форме субсидий субъектам туриндустрии Мурманской области" прием заявок осуществлялся с 16.09.2022 по 26.092022. По итогам конкурсных процедур было определено 3 победителя (приказ Комитета по туризму МО от 14.10.2022  № 53). С победителями заключены соглашения. Реализация проектов в 2022-2023 гг</t>
  </si>
  <si>
    <t xml:space="preserve">Прием заявок на участие в  отборе юридических лиц и индивидуальных предпринимателей на получение субсидии на финансовое обеспечение части затрат на поддержку инвестиционных проектов по созданию модульных некапитальных средств размещения проходил  с 09.11.2023 по 13.11 2023. В соответствии с приказом Комитета по туризщму МО от 15.11.2023 № 51 победителем был признан ИП Страдин Л.В. С победителем заключено соглашение. реализация проекта а 2023-2024 гг </t>
  </si>
  <si>
    <t>Постановление Правительства Мурманской области, приказ Комитета по туризму Мурманской области</t>
  </si>
  <si>
    <t xml:space="preserve">В соответствии с приказами Комитета по туризму МО от 20.01.2023 № 2, от 06.06.2023 № 24«О предоставлении из областного бюджета субсидии автономной некоммерческой организации «Туристский информационный центр Мурманской области» (АНО «ТИЦ МО»)» была предоствлена субсидия на финобеспечение и реализацию мероприятий </t>
  </si>
  <si>
    <t>В соответствии с приказом Комитета по туризму МО от 07.02.2023 № 7 «О предоставлении из областного бюджета субсидии некоммерческой микрокредитной компании «Фонд развития малого и среднего предпринимательства Мурманской области» была предоставлена субсидия на реализацию мероприятий Центром кластерного развития Мурманской области</t>
  </si>
  <si>
    <t xml:space="preserve">В соответствии с приказами Комитета по туризму МО от 03.05.2023 № 18, 22.06.2023 № 26 "О предоставлении из областного бюджета субсидии автономной некоммерческой организации по развитию конгрессно-выставочной, ярмарочной и информационной деятельности «Мурманконгресс» на финансовое обеспечение затрат в сфере конгрессно – выставочной ярмарочной и информационной деятельности, направленных на развитие туризма» (АНО «Мурманконгресс»)" была предлоаствлена субсидия на реалиацию мероприятий в сфере туризма
</t>
  </si>
  <si>
    <t>В соответствии с постановлением ПМО от 07.06.2021 № 338-ПП "Об утверждении порядка определения объема и предоставления субсидии из областного бюджета автономной некоммерческой организации "Арктический центр компетенций" на финансовое обеспечение деятельности по реализации регионального проекта "Адресная поддержка повышения производительности труда 
на предприятиях" (с изменениями и дополнениями) заключены соглашения о предоставлении субсидии АНО "АЦК":
1. Соглашение о предоставлении из бюджета Мурманской области субсидии автономной некоммерческой организации "Арктический центр компетенций" от 27.01.2023 № 40-2023-000069.
2. Соглашение (договор) о предоставлении из областного бюджета субсидии некоммерческой организации, не являющейся государственным (муниципальным) учреждением от 02.03.2023 № 04-03/11 (и дополнительное соглашение к нему от 18.10.2023 № 1). 
Денежные средства в соотвествии с заключенными соглашениями перечислены в адрес АНО "АЦК" и освоены получателем субсидии в полном объеме.</t>
  </si>
  <si>
    <t>В 2023 году внесены изменения в Постановление Правительства Мурманской области от 21.01.2019 № 13-ПП «О предоставлении субсидии из областного бюджета некоммерческой организации на финансовое обеспечение деятельности Ресурсного центра СО НКО» - ППМО от 02.02.2022 № 59-ПП, от 27.05.2022 № 401-ПП, от 28.12.2022 №1080-ПП, от 21.12.2023 № 1004-ПП).
В соответствии с приказом Министерства развития Арктики и экономики МО от 29.12.2022 № 269-ОД "О проведении конкурса на предоставление субсидии из областного бюджета некоммерческой организации на финансовое обеспечение деятельности Ресурсного центра СО НКО в 2023 году" проведен прием заявок с 30.12.2022 по 30.01.2023. По итогам конкурсного отбора (приказ Министерства развития Арктики и экономики МО от 13.02.2023 № 39-ОД) заключено соглашение от 22.02.2023 № 04-04/10 с ЧУСО "Социальный центр - SOS Мурманск" о предоставлении субсидии из областного бюджета на финансовое обеспечение деятельности Ресурсного центра СО НКО в 2023 году</t>
  </si>
  <si>
    <t>Осуществлялось согласовние проекта Соглашения между Министерством здравоохранения Мурманской области Российской Федерации и Комитетом по здравоохранению Минского городского исполнительного комитета Республики Беларусь об осуществлении международных и внешнеэкономических связей в сфере здравоохранения</t>
  </si>
  <si>
    <t>В 2023 году соглашения о приграничном сотрудничестве ОМСУ Мурманской области не заключались</t>
  </si>
  <si>
    <t>Обеспечена актуализация и подписание соглашения о торгово-экономическом, научно-техническо и гуманитарно-культурном сотрудничестве с Чеченской Республикой. Актуализиовано соглашение о сотрудничестве с г. Севастополем, план мероприятий с Кемерово. Соглашения о сотрудничестве с регионами иностранных государств в 2023 году не заключались</t>
  </si>
  <si>
    <t>С марта 2022 года международные программы сотрудничества, в том числе приграничного сотрудничества, на территории Мурманской области не реализуются (приостановлены)</t>
  </si>
  <si>
    <t>Заседания Координационного совета по развитию международных и внешнеэкономических связей при Правительстве Мурманской области в 2023 году не проводились. В целях развития внешнеэкономических связей проводились заседания Совета по экспорту и развитию малого и среднего предпрнимательства при Правительстве Мурманской области (май, сентябрь)</t>
  </si>
  <si>
    <t>Проводились заседания Проектного комитета по реализации НП "Международная кооперация и экспорт" в Мурманской области в 2023 году</t>
  </si>
  <si>
    <t>Обеспечено проведение 15 протокольных и рабочих мероприятий с участием Губернатора Мурманской области и его заместителей на территории Мурманской области и в ходе визитов на территориии иностранных государств</t>
  </si>
  <si>
    <t>Сложилась экономия в результате конкурсных процедур по приобретению рояля для МБУДО «Детская школа искусств» (г. Оленегорск)</t>
  </si>
  <si>
    <t xml:space="preserve">Сложилась экономия ФОТ из-за неполной укомплектованности штата </t>
  </si>
  <si>
    <t>Постановление Губернатора Мурманской области</t>
  </si>
  <si>
    <t>Обеспечено методическое сопровождение подготовки докладов глав администраций городских и муниципальных округов, муниципальных районов о достигнутых значениях показателей эффективности деятельности органов местного самоуправления за отчетный год и их планируемых значениях на 3-летний период, а также согласование указанных докладов с отраслевыми исполнительными органами Мурманской области</t>
  </si>
  <si>
    <t>Постановлением Правительства Мурманской области от 31.10.2023 № 792-ПП на основании протокольного решения Комиссии по подведению итогов оценки эффективности деятельности органов местного самоуправления Мурманской области  ПР-355/АЧ от 25.10.2023 утверждено распределение грантов 4 муниципальным образованиям: г. Мурманск, г. Оленегорск, Кольский район и ЗАТО п. Видяево</t>
  </si>
  <si>
    <t>На 31.12.2023 зарегистрировано 229 резидентов ТОР и АЗ РФ. Объем фактически вложенных инвестиций - 214,69 млрд рублей, количество созданных рабочих мест - 4990</t>
  </si>
  <si>
    <r>
      <t xml:space="preserve">Количество инвесторов и проектов, которым оказано содействие в рамках заключенных соглашений с АО «Корпорация развития Мурманской области» или Правительством Мурманской области, а также в рамках поручений Губернатора или Правительства Мурманской области - </t>
    </r>
    <r>
      <rPr>
        <b/>
        <sz val="10"/>
        <rFont val="Times New Roman"/>
        <family val="1"/>
        <charset val="204"/>
      </rPr>
      <t>20</t>
    </r>
    <r>
      <rPr>
        <sz val="10"/>
        <rFont val="Times New Roman"/>
        <family val="1"/>
        <charset val="204"/>
      </rPr>
      <t xml:space="preserve"> ед. 
Количество инвестиционных инициатив и проектов, одобренных Рабочими группами по рассмотрению инвестиционных проектов в Мурманской области и (или) Межведомственной комиссией по рассмотрению инвестиционных проектов Мурманской области и (или) иным уполномоченным Правительством Мурманской области органом в текущем году - </t>
    </r>
    <r>
      <rPr>
        <b/>
        <sz val="10"/>
        <rFont val="Times New Roman"/>
        <family val="1"/>
        <charset val="204"/>
      </rPr>
      <t xml:space="preserve">6 </t>
    </r>
    <r>
      <rPr>
        <sz val="10"/>
        <rFont val="Times New Roman"/>
        <family val="1"/>
        <charset val="204"/>
      </rPr>
      <t>ед.</t>
    </r>
  </si>
  <si>
    <t>1. Участие в программе повышения квалификации «Структурирование офсетных контрактов».
2. Организована рабочая встреча предпринимателей Мурманской области с помощником Президента Российской Федерации М.С. Орешкиным.</t>
  </si>
  <si>
    <t>Часть мероприятий не реализована в связи с их отменой</t>
  </si>
  <si>
    <t>Первая оценка. Значение показателя рассчитано по предварительным данным, официальные статистические данные (вторая окончательная оценка) будет пересчитано в августе 2024 года, окончательные данные - декабрь 2024 года.</t>
  </si>
  <si>
    <t xml:space="preserve">Активизация инвесторов по запуску инвестиционных проектов и получению статуса резидента АЗРФ и ТОР
</t>
  </si>
  <si>
    <t xml:space="preserve">Активизация инвесторов по запуску инвестиционных проектов и получению статуса резидента АЗРФ и ТОР, опережающий рост инвестиций
</t>
  </si>
  <si>
    <t xml:space="preserve">Активизация инвесторов по запуску инвестиционных проектов и получению статуса резидента АЗРФ и ТОР, опережающий рост создания новых рабочих мест
</t>
  </si>
  <si>
    <t>Проведены рабочие совещания по улучшению проблемных показателей с отраслевыми ИО МО. Также вопрос об улучшении проблемных показателей был вынесен на заседение инвестиционного комитета Мурманской области под председательством Губернатора Мурманской области. Принятые решения взяты на исполнение отраслевыми ИО МО</t>
  </si>
  <si>
    <t>Оценка. Данные представлены на уровне планового значения. В соответствии с методикой рейтинг формируется Минэкономразвития России до 01 апреля года, следующего за отчетным. Вместе с тем, срок официального опубликования рейтинга не установлен и не представляется возможным спрогнозировать дату его опубликования.</t>
  </si>
  <si>
    <t>1. По итогам конкурсного отбора в 2023 году (прием заявок осуществлялся с 27.04.2023 по 29.05.2023) 12 субъектам МСП предоставлена субсидия (приказ Министерства развития Арктики и экономики Мурманской области от 07.07.2023 № 160-ОД). 
2. Сохранено 53 рабочих места.</t>
  </si>
  <si>
    <t xml:space="preserve">По итогам двух конкурсных отборов в 2023 году (прием заявок осуществлялся с 24.04.2023 по 24.05.2023 и с 04.09.2023 по 25.10.2023) 22 предпринимателя получили поддержку (приказы Министерства развития Арктики и экономики Мурманской области от 31.07.2023 № 176-ОД, от 04.09.2023 № 213-ОД, от 08.11.2023 № 272-ОД, от 18.12.2023 № 316-ОД) </t>
  </si>
  <si>
    <t xml:space="preserve">По итогам конкурсного отбора в 2023 году (прием заявок осуществлялся с 01.08.2023 по 07.09.2023) 2 предпринимателя получили поддержку (приказ Министерства развития Арктики и экономики Мурманской области от 25.09.2023 № 225-ОД, от 03.10.2023 № 233-ОД) </t>
  </si>
  <si>
    <r>
      <t xml:space="preserve">По итогам конкурсного отбора в 2023 году (прием заявок осуществлялся с 06.03.2023 по 04.04.2023) победителями признаны 2 некоммерческие организации </t>
    </r>
    <r>
      <rPr>
        <sz val="10"/>
        <color theme="1"/>
        <rFont val="Times New Roman"/>
        <family val="1"/>
        <charset val="204"/>
      </rPr>
      <t>(приказ Министерства развития Арктики и экономики Мурманской области от 19.04.2023 № 82-ОД)</t>
    </r>
  </si>
  <si>
    <t>В июне 2023 года молодые и социальные предприниматели прошли обязательные для получения гранта образовательные программы, проводимые Центром поддержки предпринимательства Мурманской области.
По итогам конкурсных отборов (прием заявок осуществлялся с 13.09.2023 по 19.10.2023 и с 07.11.2023 по 06.12.2023) гранты предоставлены 20 предпринимателям (приказы Министерства развития Арктики и экономики Мурманской области от 03.11.2023 № 265-ОД, от 08.12.2023 № 309-ОД)</t>
  </si>
  <si>
    <t>В 2023 г. внесены изменения в Порядок предоставления финансовой поддержки в части уточнения требований к заявителям, а также условий и порядка предоставления субсидии (ППМО от 24.04.2023 № 305-ПП).
В соответствии с приказом Министерства развития Арктики и экономики Мурманской области от 16.11.2023 № 282-ОД по итогам конкурсного отбора в 2023 году 13 субъектам МСП предоставлена субсидия на общую сумму 5,9 млн рублей. Создано 32 рабочих места.</t>
  </si>
  <si>
    <t>В 2023 г. внесены изменения в Порядок предоставления финансовой поддержки в части уточнения требований к заявителям, а также условий и порядка предоставления субсидии (ППМО от 24.04.2023 № 305-ПП).
В соответсвии с приказом Министерства развития Арктики и экономики Мурманской области от 07.07.2023 № 160-ОД по итогам конкурсного отбора в 2023 году 12 субъектам МСП предоставлена субсидия на общую сумму 3,6 млн рублей. Сохранено 53 рабочих места.</t>
  </si>
  <si>
    <t>В 2023 г. внесены изменения в Порядок предоставления финансовой поддержки в части уточнения наименования поддержки, уточнения требований к заявителям, порядка предоставления отчетов грантополучателями  (ППМО от 20.01.2023 № 24-ПП, от 31.08.2023 № 619-ПП).
В соответствии с приказами Министерства развития Арктики и экономики Мурманской области от 31.07.2023 № 176-ОД, от 04.09.2023 № 213-ОД, от 08.11.2023 № 272-ОД, от 18.12.2023 № 316-ОД в 2023 году 22 предпринимателям предоставлена поддержку на общую сумму 34,5 млн рублей.</t>
  </si>
  <si>
    <t>В 2023 г. внесены изменения в Порядок предоставления финансовой поддержки в части уточнения требований к заявителям, порядка предоставления субсидии, отчетов грантополучателей, а также уточнения норм технико-юридического характера  (ППМО от 20.02.2023 № 137-ПП).
В соответствии с приказами Министерства развития Арктики и экономики Мурманской области от 25.09.2023 № 225-ОД, от 03.10.2023 № 233-ОД в 2023 году 2 предпринимателям предоставлена поддержка на общую сумму 1,6 млн рублей.</t>
  </si>
  <si>
    <t xml:space="preserve">В 2023 г. внесены изменения в Порядок предоставления финансовой поддержки в части уточнения требований к заявителям, результата предоставления субсидии, а также уточнения норм по контролю за расходованием средств грантополучателями (ППМО от 18.05.2023 № 374-ПП, от 11.09.2023 № 660-ПП).
В июне 2023 года для молодых и социальных предпринимателей прошли образовательные программы, проводимые Центром поддержки предпринимательства Мурманской области, прохождение которых обязательно для получения гранта.
В соответствии с приказами Министерства развития Арктики и экономики Мурманской области от 03.11.2023 № 265-ОД и от 08.12.2023 № 309-ОД в 2023 году 20 предпринимателям предоставлена поддержка на сумму 18,1 млн рублей. </t>
  </si>
  <si>
    <t xml:space="preserve"> В 2023 году заключено 95 договоров аренды, из них 66 договоров аренды с субъектами малого  и среднего  предпринимательства, в том числе по результатам проведения торгов – 56 (из которых с субъектами МСП – 43, с самозанятыми гражданами - 12), по основаниям ст. 17.1 Федерального закона «О защите конкуренции» - 34 (из которых 18 - с субъектами МСП, 2 – с самозанятыми гражданами), по решениям Министерства о предоставлении преференции субъектам МСП – 5.
В рамках предоставления государственной имущественной поддержки при расчете годовой величины арендной платы по 7 договорам аренды государственного имущества Мурманской области, заключенным в 2023 году с субъектами малого предпринимательства, осуществляющими социально значимые виды деятельности, применялся корректирующий понижающий коэффициент 0,8.                                                                                                По состоянию на 31.12.2023 года всего на учете в Министерстве состоит 222 договора аренды, из них 139 договоров аренды с субъектами малого и среднего предпринимательства, 9 – с самозанятыми гражданами.
В 2023 году заключено 87 договоров безвозмездного пользования                               (58 договоров безвозмездного пользования недвижимым имуществом,   29 договоров безвозмездного пользования движимым имуществом), из них 10  договоров с субъектами малого и среднего предпринимательства по основаниям ст.17.1 Федерального закона «О защите конкуренции».                                                                                             По состоянию на 31.12.2023 в Министерстве состоит на учете 305 договоров безвозмездного пользования областным имуществом (219 договоров безвозмездного пользования недвижимым имуществом, 86 договоров безвозмездного пользования движимым имуществом), из них 15 договоров с субъектами малого и среднего предпринимательства.</t>
  </si>
  <si>
    <t>В сформированном перечне государственного имущества Мурманской области, предназначенном для предоставления имущества в пользование на долгосрочной основе (в том числе по льготным ставкам арендной платы) субъектам малого и среднего предпринимательства, утвержденном приказом Министерства имущественных отношений Мурманской области от 27.05.2022 № 244 (в ред. от 22.12.2023 № 715), по состоянию на 31.12.2023 находятся 165  объектов: 110 объектов переданы в пользование  субъектам малого и среднего предпринимательства, организациям образующим инфраструктуру их поддержки и самозанятым гражданам, 55 объектов свободны.</t>
  </si>
  <si>
    <t>Приказ от 09.02.2023 № 3-ОД Об исключении проверок из ФГИС ЕРП в соответствии с пунктом 11 постановления Правительства РФ от 10.03.2022 № 336 «Об особенностях организации и осуществления государственного контроля (надзора), муниципального контроля» проведение плановых и внеплановых контрольных (надзорных) мероприятий ограничено, в связи с чем проверки не проводились.</t>
  </si>
  <si>
    <t>На сегодняшний день на территории Мурманской области зарегистрировано 239 резидентов АЗРФ и ТОР. Суммарно реализация инвестиционных проектов в рамках двух преференциальных режимов принесет порядка 450,9 млрд рублей инвестиций и будет создано 12226 новых рабочих мест.</t>
  </si>
  <si>
    <t xml:space="preserve">АО «Корпорация развития Мурманской области» участвует в реализации большинства инициатив по развитию Арктики и выступает «одним окном» для инвесторов, желающих реализовать проект в Мурманской области. Так Корпорацией, в рамках заключенных с нею соглашений, оказано содействие 20 инвесторам. В 2023 году 6 проектов и инвестиционных инициатив одобрено Рабочей группой по рассмотрению инвестиционных проектов в Мурманской области, Межведомственной комиссией по рассмотрению инвестиционных проектов Мурманской области (и иным уполномоченным Правительством Мурманской области органом).
Благодаря работе по развитию и поддержке инвестиционных проектов, интегральный индекс Мурманской области в Национальном рейтинге состояния инвестиционного климата в субъектах РФ в 2023 году оценивается в 256,5 баллов, что на 1 % больше предыдущего года. </t>
  </si>
  <si>
    <t>Мурманская область заняла 18 место в Национальном рейтинге состояния инвестиционного климата в регионах Российской Федерации, который ежегодно готовит Агентство стратегических инициатив совместно с деловыми объединениями.
Для более корректного ранжирования регионов в Национальном рейтинге 2023 года все  регионы были распределены по 37 местам.
В 2023 году в Мурманской области во исполнение поручения Президента Российской Федерации внедрен Региональный инвестиционный стандарт - система поддержки новых инвестиционных проектов. Регион успешно прошел процедуру его подтверждения.  Механизм нового стандарта направлен на выстраивание комфортных условий для ведения бизнеса, новая система устанавливает прозрачные условия и равные права на осуществление инвестиционной деятельности, улучшает взаимодействие инвестора с органами власти, ресурсоснабжающими и уполномоченными организациями. Продолжается работа по внедрению муниципального инвестиционного стандарта.</t>
  </si>
  <si>
    <t>В соответствии с постановлением Правительства Мурманской области от 17.03.2023 № 201-ПП «О передаче Аппарату Правительства Мурманской области функций Проектного офиса Мурманской области» функции по координации проектной деятельности в ИО МО были переданы Аппарату ПМО, данная мера будет исключена из государственной программы</t>
  </si>
  <si>
    <t>Осуществлялось консультирование и оказание методической поддержки представителей ИО МО по вопросам реализации государственных программ Мурманской области. В установленном порядке рассмотрены предложения по внесению изменений в ГП,  иные проекты НПА, необходимые для разработки и реализации ГП (о выделении денежных средств из резервного фонда ПМО, о предоставлении субсидий юр. лицам и некоммерческим организациям и др.).
Во исполнение поручения Председателя Правительства РФ М.В. Мишустина от 30 августа 2022 года № ММ-П6-14588 о переводе государственных программ субъектов РФ на новую систему их управления принято постановление Правительства Мурманской области от 28.09.2023 № 696-ПП "О системе управления государственными программами Мурманской области" (вместе с "Положением о системе управления государственными программами Мурманской области").
Также в 2023 году внесены:
- изменения (от 10.07.2023 № 505-ПП) в постановление ПМО от 16.04.2012 № 163-ПП "О Порядке включения инвестиционных проектов в государственные программы Мурманской области на основании оценки инвестиционных проектов на предмет эффективности использования средств областного бюджета, направляемых на капитальные вложения" связанных с расширением направлений бюджетного инвестирования в объекты капительного строительства (техническое перевооружение);
- внесены технические правки и изменения в части исключения механиза ведомственных целевых программ в постановление Правительства Мурманской области от 22.05.2018 № 232-ПП/5 "О Порядке разработки, реализации и оценки эффективности государственных программ Мурманской области" (ППМО от 10.07.2023 № 505-ПП, от 08.11.2023 № 819-ПП);
- внесены изменения в Перечень государственных программ Мурманской области в части продления сроков реализации ГП на плановый период (до 2026 года) в целях подготовки законопроекта об областном бюджете на 2024 год и на плановый период 2025 и 2026 годов  (распоряжение ПМО от 11.08.2023 № 207-РП).</t>
  </si>
  <si>
    <t>Государственная программа, подпрограмма</t>
  </si>
  <si>
    <t>Ответственный исполнитель</t>
  </si>
  <si>
    <t>К1 (степень достижения показателей)</t>
  </si>
  <si>
    <t>К2 (динамика значений показателей по сравнению с 2021 годом)</t>
  </si>
  <si>
    <t>К3 (степень выполнения мероприятий)</t>
  </si>
  <si>
    <t>ЭГП (интегральный показатель эффективности)</t>
  </si>
  <si>
    <t>Оценка &lt;*&gt;</t>
  </si>
  <si>
    <t>Государственная программа "Мурманской области "Экономический потенциал"</t>
  </si>
  <si>
    <t>Министерство развития Арктики и экономики МО</t>
  </si>
  <si>
    <t>высокая</t>
  </si>
  <si>
    <t>средняя</t>
  </si>
  <si>
    <t>Комитет по туризму МО</t>
  </si>
  <si>
    <t>Подпрограмма 4. Развитие международных и внешнеэкономических связей, приграничного, межрегионального сотрудничества</t>
  </si>
  <si>
    <t>ниже среднего</t>
  </si>
  <si>
    <t>*Высокая, средняя, ниже среднего, низкая. Государственная программа считается реализуемой:
- с высоким уровнем эффективности, если значение ЭГП составляет не менее 97%;
- со средним уровнем эффективности, если значение ЭГП составляет не менее 92%.
- с уровнем эффективности ниже среднего, если значение ЭГП составляет не менее 85%.
 - с низким уровнем эффективности, если значение ЭГП составляет менее 85%.</t>
  </si>
  <si>
    <t>Оценка эффективности реализации государственной программы "Экономический потенциал" в 2023 году</t>
  </si>
  <si>
    <t>низкая</t>
  </si>
  <si>
    <t>В соответствии с заключенным соглашением о реализации РП № 069-2022-J1009-6/3.1 от 26.12.2023 достижение значения показателя 2023 года перенесено на 2024 год, в план изменения не внесены</t>
  </si>
  <si>
    <t>Мероприятия не реализовывались в связи с перераспределением средств, выделенных на инфраструктурный бюджетный кредит, одобренный ранее для реализации проекта «Культурно-деловой центр «Новый Мурманск», на другие три инфраструктурных проекта. Соответствующее перераспределение одобрено Правительственной комиссией по региональному развитию под председательством вице-премьера М.Ш. Хуснуллина (заочно) 22.03.2024, а также поддержано Минфином РФ согласно письму от 07.03.2024 № 06-09-05/20832</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</si>
</sst>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0.000"/>
    <numFmt numFmtId="165" formatCode="#,##0.0"/>
    <numFmt numFmtId="166" formatCode="0.0%"/>
    <numFmt numFmtId="167" formatCode="#,##0.0000"/>
    <numFmt numFmtId="168" formatCode="0.0"/>
    <numFmt numFmtId="169" formatCode="0.000"/>
  </numFmts>
  <fonts count="26" x14ac:knownFonts="1">
    <font>
      <sz val="11"/>
      <color theme="1"/>
      <name val="Calibri"/>
      <family val="2"/>
      <charset val="204"/>
      <scheme val="minor"/>
    </font>
    <font>
      <sz val="11"/>
      <color rgb="FF9C0006"/>
      <name val="Calibri"/>
      <family val="2"/>
      <charset val="204"/>
      <scheme val="minor"/>
    </font>
    <font>
      <sz val="10"/>
      <color theme="1"/>
      <name val="Times New Roman"/>
      <family val="1"/>
      <charset val="204"/>
    </font>
    <font>
      <b/>
      <sz val="10"/>
      <color theme="1"/>
      <name val="Times New Roman"/>
      <family val="1"/>
      <charset val="204"/>
    </font>
    <font>
      <b/>
      <sz val="10"/>
      <name val="Times New Roman"/>
      <family val="1"/>
      <charset val="204"/>
    </font>
    <font>
      <strike/>
      <sz val="10"/>
      <color theme="1"/>
      <name val="Times New Roman"/>
      <family val="1"/>
      <charset val="204"/>
    </font>
    <font>
      <sz val="10"/>
      <name val="Times New Roman"/>
      <family val="1"/>
      <charset val="204"/>
    </font>
    <font>
      <b/>
      <sz val="14"/>
      <color theme="1"/>
      <name val="Times New Roman"/>
      <family val="1"/>
      <charset val="204"/>
    </font>
    <font>
      <sz val="10"/>
      <color theme="1"/>
      <name val="Calibri"/>
      <family val="2"/>
      <charset val="204"/>
      <scheme val="minor"/>
    </font>
    <font>
      <sz val="11"/>
      <color rgb="FFFF0000"/>
      <name val="Calibri"/>
      <family val="2"/>
      <charset val="204"/>
      <scheme val="minor"/>
    </font>
    <font>
      <b/>
      <strike/>
      <sz val="10"/>
      <color theme="1"/>
      <name val="Times New Roman"/>
      <family val="1"/>
      <charset val="204"/>
    </font>
    <font>
      <sz val="14"/>
      <color rgb="FFFF0000"/>
      <name val="Calibri"/>
      <family val="2"/>
      <charset val="204"/>
      <scheme val="minor"/>
    </font>
    <font>
      <b/>
      <sz val="14"/>
      <color rgb="FFFF0000"/>
      <name val="Times New Roman"/>
      <family val="1"/>
      <charset val="204"/>
    </font>
    <font>
      <sz val="11"/>
      <name val="Times New Roman"/>
      <family val="1"/>
      <charset val="204"/>
    </font>
    <font>
      <u/>
      <sz val="11"/>
      <color theme="10"/>
      <name val="Calibri"/>
      <family val="2"/>
      <charset val="204"/>
      <scheme val="minor"/>
    </font>
    <font>
      <sz val="11"/>
      <name val="Calibri"/>
      <family val="2"/>
      <charset val="204"/>
      <scheme val="minor"/>
    </font>
    <font>
      <sz val="11"/>
      <color theme="1"/>
      <name val="Calibri"/>
      <family val="2"/>
      <charset val="204"/>
      <scheme val="minor"/>
    </font>
    <font>
      <sz val="10"/>
      <name val="Arial"/>
      <family val="2"/>
      <charset val="204"/>
    </font>
    <font>
      <sz val="8"/>
      <color rgb="FF00B050"/>
      <name val="Wingdings 3"/>
      <family val="1"/>
      <charset val="2"/>
    </font>
    <font>
      <sz val="8"/>
      <color rgb="FF0070C0"/>
      <name val="Wingdings 3"/>
      <family val="1"/>
      <charset val="2"/>
    </font>
    <font>
      <sz val="11"/>
      <color theme="1"/>
      <name val="Times New Roman"/>
      <family val="1"/>
      <charset val="204"/>
    </font>
    <font>
      <b/>
      <sz val="12"/>
      <color theme="1"/>
      <name val="Times New Roman"/>
      <family val="1"/>
      <charset val="204"/>
    </font>
    <font>
      <sz val="10"/>
      <color rgb="FF000000"/>
      <name val="Times New Roman"/>
      <family val="1"/>
      <charset val="204"/>
    </font>
    <font>
      <sz val="10"/>
      <color rgb="FFFF0000"/>
      <name val="Times New Roman"/>
      <family val="1"/>
      <charset val="204"/>
    </font>
    <font>
      <sz val="12"/>
      <color theme="1"/>
      <name val="Times New Roman"/>
      <family val="1"/>
      <charset val="204"/>
    </font>
    <font>
      <sz val="12"/>
      <color theme="1"/>
      <name val="Calibri"/>
      <family val="2"/>
      <charset val="204"/>
      <scheme val="minor"/>
    </font>
  </fonts>
  <fills count="11">
    <fill>
      <patternFill patternType="none"/>
    </fill>
    <fill>
      <patternFill patternType="gray125"/>
    </fill>
    <fill>
      <patternFill patternType="solid">
        <fgColor rgb="FFFFC7CE"/>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CCFFFF"/>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5">
    <xf numFmtId="0" fontId="0" fillId="0" borderId="0"/>
    <xf numFmtId="0" fontId="1" fillId="2" borderId="0" applyNumberFormat="0" applyBorder="0" applyAlignment="0" applyProtection="0"/>
    <xf numFmtId="0" fontId="14" fillId="0" borderId="0" applyNumberFormat="0" applyFill="0" applyBorder="0" applyAlignment="0" applyProtection="0"/>
    <xf numFmtId="43" fontId="16" fillId="0" borderId="0" applyFont="0" applyFill="0" applyBorder="0" applyAlignment="0" applyProtection="0"/>
    <xf numFmtId="0" fontId="17" fillId="0" borderId="0"/>
  </cellStyleXfs>
  <cellXfs count="434">
    <xf numFmtId="0" fontId="0" fillId="0" borderId="0" xfId="0"/>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165" fontId="2" fillId="0" borderId="1" xfId="0" applyNumberFormat="1" applyFont="1" applyBorder="1" applyAlignment="1">
      <alignment horizontal="center" vertical="center" wrapText="1"/>
    </xf>
    <xf numFmtId="0" fontId="2" fillId="0" borderId="8" xfId="0" applyFont="1" applyBorder="1" applyAlignment="1">
      <alignment horizontal="center" vertical="top" wrapText="1"/>
    </xf>
    <xf numFmtId="166" fontId="3" fillId="0" borderId="1" xfId="0" applyNumberFormat="1" applyFont="1" applyBorder="1" applyAlignment="1">
      <alignment horizontal="center" vertical="top" wrapText="1"/>
    </xf>
    <xf numFmtId="3" fontId="3" fillId="0" borderId="1" xfId="0" applyNumberFormat="1" applyFont="1" applyBorder="1" applyAlignment="1">
      <alignment horizontal="center" vertical="top" wrapText="1"/>
    </xf>
    <xf numFmtId="166" fontId="2" fillId="0" borderId="1" xfId="0" applyNumberFormat="1" applyFont="1" applyBorder="1" applyAlignment="1">
      <alignment horizontal="center" vertical="center" wrapText="1"/>
    </xf>
    <xf numFmtId="0" fontId="3" fillId="4" borderId="1" xfId="0" applyFont="1" applyFill="1" applyBorder="1" applyAlignment="1">
      <alignment horizontal="center" vertical="top" wrapText="1"/>
    </xf>
    <xf numFmtId="166" fontId="3" fillId="4" borderId="1" xfId="0" applyNumberFormat="1" applyFont="1" applyFill="1" applyBorder="1" applyAlignment="1">
      <alignment horizontal="center" vertical="top" wrapText="1"/>
    </xf>
    <xf numFmtId="0" fontId="3" fillId="4" borderId="1" xfId="0" applyFont="1" applyFill="1" applyBorder="1" applyAlignment="1">
      <alignment horizontal="center" vertical="center" wrapText="1"/>
    </xf>
    <xf numFmtId="166" fontId="2" fillId="6" borderId="1" xfId="0" applyNumberFormat="1" applyFont="1" applyFill="1" applyBorder="1" applyAlignment="1">
      <alignment horizontal="center" vertical="top" wrapText="1"/>
    </xf>
    <xf numFmtId="0" fontId="3" fillId="6" borderId="1" xfId="0" applyFont="1" applyFill="1" applyBorder="1" applyAlignment="1">
      <alignment horizontal="center" vertical="top" wrapText="1"/>
    </xf>
    <xf numFmtId="166" fontId="3" fillId="6" borderId="1" xfId="0" applyNumberFormat="1" applyFont="1" applyFill="1" applyBorder="1" applyAlignment="1">
      <alignment horizontal="center" vertical="top" wrapText="1"/>
    </xf>
    <xf numFmtId="0" fontId="3" fillId="6" borderId="1" xfId="0" applyFont="1" applyFill="1" applyBorder="1" applyAlignment="1">
      <alignment horizontal="center" vertical="center" wrapText="1"/>
    </xf>
    <xf numFmtId="166" fontId="3" fillId="5" borderId="1" xfId="0" applyNumberFormat="1" applyFont="1" applyFill="1" applyBorder="1" applyAlignment="1">
      <alignment horizontal="center" vertical="top" wrapText="1"/>
    </xf>
    <xf numFmtId="0" fontId="3" fillId="5" borderId="1" xfId="0" applyFont="1" applyFill="1" applyBorder="1" applyAlignment="1">
      <alignment horizontal="center" vertical="top" wrapText="1"/>
    </xf>
    <xf numFmtId="0" fontId="3" fillId="5"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6" borderId="7" xfId="0" applyFont="1" applyFill="1" applyBorder="1" applyAlignment="1">
      <alignment horizontal="center" vertical="center" wrapText="1"/>
    </xf>
    <xf numFmtId="0" fontId="3" fillId="6" borderId="7" xfId="0" applyFont="1" applyFill="1" applyBorder="1" applyAlignment="1">
      <alignment horizontal="center" vertical="center" wrapText="1"/>
    </xf>
    <xf numFmtId="165" fontId="2" fillId="0" borderId="1" xfId="0" applyNumberFormat="1" applyFont="1" applyBorder="1" applyAlignment="1">
      <alignment horizontal="right" vertical="center" wrapText="1"/>
    </xf>
    <xf numFmtId="165" fontId="2" fillId="3" borderId="1" xfId="0" applyNumberFormat="1" applyFont="1" applyFill="1" applyBorder="1" applyAlignment="1">
      <alignment horizontal="right" vertical="center" wrapText="1"/>
    </xf>
    <xf numFmtId="165" fontId="3" fillId="0" borderId="1" xfId="0" applyNumberFormat="1" applyFont="1" applyBorder="1" applyAlignment="1">
      <alignment horizontal="right" vertical="center" wrapText="1"/>
    </xf>
    <xf numFmtId="165" fontId="3" fillId="4" borderId="1" xfId="0" applyNumberFormat="1" applyFont="1" applyFill="1" applyBorder="1" applyAlignment="1">
      <alignment horizontal="right" vertical="center" wrapText="1"/>
    </xf>
    <xf numFmtId="165" fontId="2" fillId="6" borderId="1" xfId="0" applyNumberFormat="1" applyFont="1" applyFill="1" applyBorder="1" applyAlignment="1">
      <alignment horizontal="right" vertical="center" wrapText="1"/>
    </xf>
    <xf numFmtId="165" fontId="3" fillId="6" borderId="1" xfId="0" applyNumberFormat="1" applyFont="1" applyFill="1" applyBorder="1" applyAlignment="1">
      <alignment horizontal="right" vertical="center" wrapText="1"/>
    </xf>
    <xf numFmtId="165" fontId="2" fillId="5" borderId="1" xfId="0" applyNumberFormat="1" applyFont="1" applyFill="1" applyBorder="1" applyAlignment="1">
      <alignment horizontal="right" vertical="center" wrapText="1"/>
    </xf>
    <xf numFmtId="165" fontId="3" fillId="5" borderId="1" xfId="0" applyNumberFormat="1" applyFont="1" applyFill="1" applyBorder="1" applyAlignment="1">
      <alignment horizontal="right" vertical="center" wrapText="1"/>
    </xf>
    <xf numFmtId="0" fontId="2" fillId="0" borderId="1" xfId="0" applyFont="1" applyBorder="1" applyAlignment="1">
      <alignment horizontal="right" vertical="center"/>
    </xf>
    <xf numFmtId="0" fontId="3" fillId="0" borderId="1" xfId="0" applyFont="1" applyBorder="1" applyAlignment="1">
      <alignment horizontal="left" vertical="center" wrapText="1"/>
    </xf>
    <xf numFmtId="0" fontId="2" fillId="0" borderId="1" xfId="0" applyFont="1" applyBorder="1" applyAlignment="1">
      <alignment horizontal="left" vertical="center" wrapText="1"/>
    </xf>
    <xf numFmtId="0" fontId="3" fillId="4" borderId="1" xfId="0" applyFont="1" applyFill="1" applyBorder="1" applyAlignment="1">
      <alignment horizontal="left" vertical="center" wrapText="1"/>
    </xf>
    <xf numFmtId="0" fontId="3" fillId="6" borderId="1" xfId="0" applyFont="1" applyFill="1" applyBorder="1" applyAlignment="1">
      <alignment horizontal="left" vertical="center" wrapText="1"/>
    </xf>
    <xf numFmtId="0" fontId="3" fillId="5"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3" fillId="4" borderId="1" xfId="0" applyFont="1" applyFill="1" applyBorder="1" applyAlignment="1">
      <alignment horizontal="center" vertical="top" wrapText="1"/>
    </xf>
    <xf numFmtId="0" fontId="3" fillId="4" borderId="1" xfId="0" applyFont="1" applyFill="1" applyBorder="1" applyAlignment="1">
      <alignment horizontal="center" vertical="center" wrapText="1"/>
    </xf>
    <xf numFmtId="0" fontId="2" fillId="6" borderId="1" xfId="0" applyFont="1" applyFill="1" applyBorder="1" applyAlignment="1">
      <alignment horizontal="center" vertical="top" wrapText="1"/>
    </xf>
    <xf numFmtId="0" fontId="3"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3" fillId="6" borderId="1" xfId="0" applyFont="1" applyFill="1" applyBorder="1" applyAlignment="1">
      <alignment horizontal="center" vertical="top" wrapText="1"/>
    </xf>
    <xf numFmtId="166" fontId="2" fillId="5" borderId="1" xfId="0" applyNumberFormat="1" applyFont="1" applyFill="1" applyBorder="1" applyAlignment="1">
      <alignment horizontal="center" vertical="center" wrapText="1"/>
    </xf>
    <xf numFmtId="0" fontId="2" fillId="3" borderId="7" xfId="0" applyFont="1" applyFill="1" applyBorder="1" applyAlignment="1">
      <alignment horizontal="center" vertical="center" wrapText="1"/>
    </xf>
    <xf numFmtId="166" fontId="3" fillId="0" borderId="1" xfId="0" applyNumberFormat="1" applyFont="1" applyBorder="1" applyAlignment="1">
      <alignment horizontal="center" vertical="center" wrapText="1"/>
    </xf>
    <xf numFmtId="166" fontId="3" fillId="4" borderId="1" xfId="0" applyNumberFormat="1" applyFont="1" applyFill="1" applyBorder="1" applyAlignment="1">
      <alignment horizontal="center" vertical="center" wrapText="1"/>
    </xf>
    <xf numFmtId="166" fontId="2" fillId="6" borderId="1" xfId="0" applyNumberFormat="1" applyFont="1" applyFill="1" applyBorder="1" applyAlignment="1">
      <alignment horizontal="center" vertical="center" wrapText="1"/>
    </xf>
    <xf numFmtId="166" fontId="3" fillId="6" borderId="1" xfId="0" applyNumberFormat="1" applyFont="1" applyFill="1" applyBorder="1" applyAlignment="1">
      <alignment horizontal="center" vertical="center" wrapText="1"/>
    </xf>
    <xf numFmtId="165" fontId="3" fillId="6" borderId="1" xfId="0" applyNumberFormat="1" applyFont="1" applyFill="1" applyBorder="1" applyAlignment="1">
      <alignment horizontal="center" vertical="center" wrapText="1"/>
    </xf>
    <xf numFmtId="166" fontId="2" fillId="3" borderId="1" xfId="0" applyNumberFormat="1" applyFont="1" applyFill="1" applyBorder="1" applyAlignment="1">
      <alignment horizontal="center" vertical="center" wrapText="1"/>
    </xf>
    <xf numFmtId="166" fontId="3" fillId="5"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65" fontId="4" fillId="4" borderId="1" xfId="0" applyNumberFormat="1" applyFont="1" applyFill="1" applyBorder="1" applyAlignment="1">
      <alignment horizontal="right" vertical="center" wrapText="1"/>
    </xf>
    <xf numFmtId="166" fontId="4"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3" fillId="6" borderId="1" xfId="0" applyFont="1" applyFill="1" applyBorder="1" applyAlignment="1">
      <alignment horizontal="center" vertical="top" wrapText="1"/>
    </xf>
    <xf numFmtId="0" fontId="3" fillId="4" borderId="1" xfId="0" applyFont="1" applyFill="1" applyBorder="1" applyAlignment="1">
      <alignment horizontal="center" vertical="top" wrapText="1"/>
    </xf>
    <xf numFmtId="0" fontId="3" fillId="5" borderId="1" xfId="0" applyFont="1" applyFill="1" applyBorder="1" applyAlignment="1">
      <alignment horizontal="center" vertical="top" wrapText="1"/>
    </xf>
    <xf numFmtId="165" fontId="2" fillId="0" borderId="1" xfId="0" applyNumberFormat="1" applyFont="1" applyFill="1" applyBorder="1" applyAlignment="1">
      <alignment horizontal="right" vertical="center" wrapText="1"/>
    </xf>
    <xf numFmtId="165" fontId="3" fillId="0" borderId="1" xfId="0" applyNumberFormat="1" applyFont="1" applyFill="1" applyBorder="1" applyAlignment="1">
      <alignment horizontal="right" vertical="center" wrapText="1"/>
    </xf>
    <xf numFmtId="0" fontId="2" fillId="0" borderId="1" xfId="0" applyFont="1" applyFill="1" applyBorder="1" applyAlignment="1">
      <alignment horizontal="center" vertical="center" wrapText="1"/>
    </xf>
    <xf numFmtId="165" fontId="6" fillId="0" borderId="1" xfId="0" applyNumberFormat="1" applyFont="1" applyFill="1" applyBorder="1" applyAlignment="1">
      <alignment horizontal="right" vertical="center" wrapText="1"/>
    </xf>
    <xf numFmtId="166" fontId="3"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0" fontId="3" fillId="4" borderId="1" xfId="0" applyFont="1" applyFill="1" applyBorder="1" applyAlignment="1">
      <alignment horizontal="center" vertical="top" wrapText="1"/>
    </xf>
    <xf numFmtId="0" fontId="2" fillId="6" borderId="1" xfId="0" applyFont="1" applyFill="1" applyBorder="1" applyAlignment="1">
      <alignment horizontal="center" vertical="top" wrapText="1"/>
    </xf>
    <xf numFmtId="165" fontId="2"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right" vertical="center"/>
    </xf>
    <xf numFmtId="0" fontId="3" fillId="0" borderId="1" xfId="0" applyFont="1" applyFill="1" applyBorder="1" applyAlignment="1">
      <alignment horizontal="center" vertical="center" wrapText="1"/>
    </xf>
    <xf numFmtId="0" fontId="0" fillId="0" borderId="0" xfId="0" applyFill="1"/>
    <xf numFmtId="0" fontId="2" fillId="0" borderId="1" xfId="0" applyFont="1" applyFill="1" applyBorder="1" applyAlignment="1">
      <alignment horizontal="center" vertical="top" wrapText="1"/>
    </xf>
    <xf numFmtId="0" fontId="0" fillId="0" borderId="0" xfId="0"/>
    <xf numFmtId="166" fontId="2" fillId="0" borderId="1" xfId="0" applyNumberFormat="1" applyFont="1" applyFill="1" applyBorder="1" applyAlignment="1">
      <alignment horizontal="center" vertical="top" wrapText="1"/>
    </xf>
    <xf numFmtId="3" fontId="2" fillId="0" borderId="1" xfId="0" applyNumberFormat="1" applyFont="1" applyFill="1" applyBorder="1" applyAlignment="1">
      <alignment horizontal="center" vertical="top" wrapText="1"/>
    </xf>
    <xf numFmtId="165" fontId="3" fillId="5" borderId="1" xfId="0" applyNumberFormat="1" applyFont="1" applyFill="1" applyBorder="1" applyAlignment="1">
      <alignment horizontal="center" vertical="center" wrapText="1"/>
    </xf>
    <xf numFmtId="165" fontId="0" fillId="0" borderId="0" xfId="0" applyNumberFormat="1"/>
    <xf numFmtId="0" fontId="2" fillId="3" borderId="1"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3" fillId="5" borderId="1" xfId="0" applyFont="1" applyFill="1" applyBorder="1" applyAlignment="1">
      <alignment horizontal="center" vertical="top" wrapText="1"/>
    </xf>
    <xf numFmtId="0" fontId="8" fillId="0" borderId="0" xfId="0" applyFont="1"/>
    <xf numFmtId="0" fontId="3" fillId="4" borderId="1" xfId="0" applyFont="1" applyFill="1" applyBorder="1" applyAlignment="1">
      <alignment horizontal="center" vertical="top" wrapText="1"/>
    </xf>
    <xf numFmtId="0" fontId="2" fillId="0" borderId="0" xfId="0" applyFont="1"/>
    <xf numFmtId="0" fontId="2" fillId="0" borderId="0" xfId="0" applyFont="1" applyFill="1"/>
    <xf numFmtId="0" fontId="2" fillId="0" borderId="0" xfId="0" applyFont="1" applyAlignment="1">
      <alignment horizontal="center"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6" borderId="1" xfId="0" applyFont="1" applyFill="1" applyBorder="1" applyAlignment="1">
      <alignment horizontal="center" vertical="top" wrapText="1"/>
    </xf>
    <xf numFmtId="0" fontId="3" fillId="5" borderId="1" xfId="0" applyFont="1" applyFill="1" applyBorder="1" applyAlignment="1">
      <alignment horizontal="center" vertical="top" wrapText="1"/>
    </xf>
    <xf numFmtId="0" fontId="6" fillId="3" borderId="4"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1" fillId="0" borderId="0" xfId="0" applyFont="1"/>
    <xf numFmtId="0" fontId="12" fillId="0" borderId="0" xfId="0" applyNumberFormat="1" applyFont="1" applyAlignment="1">
      <alignment horizontal="center"/>
    </xf>
    <xf numFmtId="0" fontId="13" fillId="3"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2"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3" borderId="4" xfId="0" applyFont="1" applyFill="1" applyBorder="1" applyAlignment="1">
      <alignment vertical="center" wrapText="1"/>
    </xf>
    <xf numFmtId="168" fontId="6" fillId="0" borderId="1" xfId="0" applyNumberFormat="1" applyFont="1" applyFill="1" applyBorder="1" applyAlignment="1">
      <alignment horizontal="center" vertical="center" wrapText="1"/>
    </xf>
    <xf numFmtId="166" fontId="6" fillId="0"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166" fontId="6" fillId="3" borderId="1" xfId="0" applyNumberFormat="1" applyFont="1" applyFill="1" applyBorder="1" applyAlignment="1">
      <alignment horizontal="center" vertical="center" wrapText="1"/>
    </xf>
    <xf numFmtId="0" fontId="6" fillId="0" borderId="4" xfId="0" applyFont="1" applyFill="1" applyBorder="1" applyAlignment="1">
      <alignment vertical="center" wrapText="1"/>
    </xf>
    <xf numFmtId="0" fontId="6" fillId="0" borderId="1" xfId="0" applyFont="1" applyFill="1" applyBorder="1" applyAlignment="1">
      <alignment vertical="center" wrapText="1"/>
    </xf>
    <xf numFmtId="1" fontId="6" fillId="0" borderId="1" xfId="0" applyNumberFormat="1" applyFont="1" applyFill="1" applyBorder="1" applyAlignment="1">
      <alignment horizontal="center" vertical="center" wrapText="1"/>
    </xf>
    <xf numFmtId="169" fontId="6" fillId="0" borderId="1" xfId="0" applyNumberFormat="1" applyFont="1" applyFill="1" applyBorder="1" applyAlignment="1">
      <alignment horizontal="center" vertical="center" wrapText="1"/>
    </xf>
    <xf numFmtId="2" fontId="6" fillId="0" borderId="1"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0" fontId="15" fillId="0" borderId="0" xfId="0" applyFont="1"/>
    <xf numFmtId="0" fontId="9" fillId="0" borderId="0" xfId="0" applyFont="1"/>
    <xf numFmtId="0" fontId="0" fillId="0" borderId="0" xfId="0" applyAlignment="1">
      <alignment horizontal="justify"/>
    </xf>
    <xf numFmtId="0" fontId="6" fillId="4" borderId="1" xfId="0" applyNumberFormat="1" applyFont="1" applyFill="1" applyBorder="1" applyAlignment="1">
      <alignment horizontal="center" vertical="center" wrapText="1"/>
    </xf>
    <xf numFmtId="166" fontId="2" fillId="4" borderId="1" xfId="0" applyNumberFormat="1" applyFont="1" applyFill="1" applyBorder="1" applyAlignment="1">
      <alignment horizontal="center" vertical="center"/>
    </xf>
    <xf numFmtId="49" fontId="6" fillId="4" borderId="1" xfId="0" applyNumberFormat="1" applyFont="1" applyFill="1" applyBorder="1" applyAlignment="1">
      <alignment horizontal="center" vertical="center" wrapText="1"/>
    </xf>
    <xf numFmtId="49" fontId="6" fillId="4" borderId="4" xfId="0" applyNumberFormat="1" applyFont="1" applyFill="1" applyBorder="1" applyAlignment="1">
      <alignment horizontal="center" vertical="center" wrapText="1"/>
    </xf>
    <xf numFmtId="0" fontId="2" fillId="0" borderId="1" xfId="0" applyFont="1" applyFill="1" applyBorder="1" applyAlignment="1">
      <alignment horizontal="center" vertical="top" wrapText="1"/>
    </xf>
    <xf numFmtId="0" fontId="3" fillId="4"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top" wrapText="1"/>
    </xf>
    <xf numFmtId="0" fontId="2" fillId="0" borderId="1" xfId="0" applyFont="1" applyBorder="1" applyAlignment="1">
      <alignment horizontal="left" vertical="top" wrapText="1"/>
    </xf>
    <xf numFmtId="0" fontId="18" fillId="0" borderId="1" xfId="4" applyFont="1" applyFill="1" applyBorder="1" applyAlignment="1" applyProtection="1">
      <alignment horizontal="center" vertical="center" wrapText="1"/>
      <protection hidden="1"/>
    </xf>
    <xf numFmtId="0" fontId="19" fillId="0" borderId="1" xfId="4" applyFont="1" applyFill="1" applyBorder="1" applyAlignment="1" applyProtection="1">
      <alignment horizontal="center" vertical="center" wrapText="1"/>
      <protection hidden="1"/>
    </xf>
    <xf numFmtId="0" fontId="20" fillId="0" borderId="0" xfId="0" applyFont="1" applyFill="1" applyAlignment="1">
      <alignment vertical="center"/>
    </xf>
    <xf numFmtId="0" fontId="20" fillId="0" borderId="0" xfId="0" applyFont="1" applyFill="1"/>
    <xf numFmtId="14" fontId="2" fillId="0" borderId="1" xfId="0" applyNumberFormat="1" applyFont="1" applyFill="1" applyBorder="1" applyAlignment="1">
      <alignment horizontal="center" vertical="top" wrapText="1"/>
    </xf>
    <xf numFmtId="0" fontId="6" fillId="0" borderId="1" xfId="0" applyFont="1" applyFill="1" applyBorder="1" applyAlignment="1">
      <alignment vertical="top" wrapText="1"/>
    </xf>
    <xf numFmtId="0" fontId="2" fillId="0" borderId="1" xfId="0" applyFont="1" applyFill="1" applyBorder="1" applyAlignment="1">
      <alignment vertical="top" wrapText="1"/>
    </xf>
    <xf numFmtId="0" fontId="6" fillId="0" borderId="4" xfId="0" applyFont="1" applyFill="1" applyBorder="1" applyAlignment="1">
      <alignment vertical="top" wrapText="1"/>
    </xf>
    <xf numFmtId="0" fontId="6"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20" fillId="0" borderId="0" xfId="0" applyFont="1"/>
    <xf numFmtId="16" fontId="2" fillId="0" borderId="1" xfId="0" applyNumberFormat="1" applyFont="1" applyFill="1" applyBorder="1" applyAlignment="1">
      <alignment horizontal="center" vertical="top" wrapText="1"/>
    </xf>
    <xf numFmtId="2" fontId="6" fillId="0"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0" fontId="2" fillId="0" borderId="1" xfId="3" applyNumberFormat="1" applyFont="1" applyFill="1" applyBorder="1" applyAlignment="1">
      <alignment horizontal="center" vertical="top" wrapText="1"/>
    </xf>
    <xf numFmtId="0" fontId="2" fillId="0" borderId="1" xfId="3" applyNumberFormat="1" applyFont="1" applyFill="1" applyBorder="1" applyAlignment="1">
      <alignment horizontal="left" vertical="top" wrapText="1"/>
    </xf>
    <xf numFmtId="0" fontId="6" fillId="0" borderId="1" xfId="0" applyNumberFormat="1" applyFont="1" applyFill="1" applyBorder="1" applyAlignment="1">
      <alignment vertical="top" wrapText="1"/>
    </xf>
    <xf numFmtId="14" fontId="2" fillId="0" borderId="2" xfId="0" applyNumberFormat="1" applyFont="1" applyFill="1" applyBorder="1" applyAlignment="1">
      <alignment horizontal="center" vertical="top" wrapText="1"/>
    </xf>
    <xf numFmtId="0" fontId="6" fillId="0" borderId="2" xfId="0" applyFont="1" applyFill="1" applyBorder="1" applyAlignment="1">
      <alignment vertical="top" wrapText="1"/>
    </xf>
    <xf numFmtId="0" fontId="6" fillId="0" borderId="3" xfId="0" applyFont="1" applyFill="1" applyBorder="1" applyAlignment="1">
      <alignment vertical="top" wrapText="1"/>
    </xf>
    <xf numFmtId="0" fontId="13" fillId="7" borderId="1" xfId="0" applyFont="1" applyFill="1" applyBorder="1" applyAlignment="1">
      <alignment horizontal="center" vertical="center" wrapText="1"/>
    </xf>
    <xf numFmtId="0" fontId="22" fillId="0" borderId="1" xfId="0" applyFont="1" applyBorder="1" applyAlignment="1">
      <alignment horizontal="left" vertical="top" wrapText="1"/>
    </xf>
    <xf numFmtId="0" fontId="6" fillId="0" borderId="7" xfId="0" applyFont="1" applyFill="1" applyBorder="1" applyAlignment="1">
      <alignment vertical="top" wrapText="1"/>
    </xf>
    <xf numFmtId="0" fontId="22" fillId="0" borderId="7" xfId="0" applyFont="1" applyBorder="1" applyAlignment="1">
      <alignment horizontal="left" vertical="top" wrapText="1"/>
    </xf>
    <xf numFmtId="0" fontId="2" fillId="0" borderId="4" xfId="0" applyFont="1" applyFill="1" applyBorder="1" applyAlignment="1">
      <alignment vertical="top" wrapText="1"/>
    </xf>
    <xf numFmtId="0" fontId="2" fillId="0" borderId="1" xfId="0" applyFont="1" applyBorder="1" applyAlignment="1">
      <alignment vertical="top" wrapText="1"/>
    </xf>
    <xf numFmtId="0" fontId="2" fillId="0" borderId="7"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left" vertical="top" wrapText="1"/>
    </xf>
    <xf numFmtId="0" fontId="3" fillId="6" borderId="1"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top" wrapText="1"/>
    </xf>
    <xf numFmtId="0" fontId="23" fillId="0" borderId="0" xfId="0" applyFont="1" applyAlignment="1"/>
    <xf numFmtId="0" fontId="6" fillId="0" borderId="0" xfId="0" applyFont="1" applyAlignment="1"/>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horizontal="left" vertical="top" wrapText="1"/>
    </xf>
    <xf numFmtId="16" fontId="2" fillId="0" borderId="1" xfId="0" applyNumberFormat="1" applyFont="1" applyFill="1" applyBorder="1" applyAlignment="1">
      <alignment horizontal="left" vertical="top" wrapText="1"/>
    </xf>
    <xf numFmtId="14" fontId="2" fillId="0" borderId="1" xfId="0" applyNumberFormat="1" applyFont="1" applyFill="1" applyBorder="1" applyAlignment="1">
      <alignment horizontal="left" vertical="top" wrapText="1"/>
    </xf>
    <xf numFmtId="14" fontId="2" fillId="0" borderId="2" xfId="0" applyNumberFormat="1" applyFont="1" applyFill="1" applyBorder="1" applyAlignment="1">
      <alignment horizontal="left" vertical="top" wrapText="1"/>
    </xf>
    <xf numFmtId="166" fontId="0" fillId="0" borderId="0" xfId="0" applyNumberFormat="1" applyFill="1"/>
    <xf numFmtId="16" fontId="20" fillId="0" borderId="1" xfId="0" applyNumberFormat="1" applyFont="1" applyFill="1" applyBorder="1" applyAlignment="1">
      <alignment horizontal="center" vertical="top" wrapText="1"/>
    </xf>
    <xf numFmtId="49" fontId="6" fillId="3" borderId="1" xfId="0" applyNumberFormat="1" applyFont="1" applyFill="1" applyBorder="1" applyAlignment="1">
      <alignment horizontal="left" vertical="center" wrapText="1"/>
    </xf>
    <xf numFmtId="49" fontId="6" fillId="3" borderId="1" xfId="4" applyNumberFormat="1" applyFont="1" applyFill="1" applyBorder="1" applyAlignment="1" applyProtection="1">
      <alignment horizontal="center" vertical="center" wrapText="1"/>
      <protection hidden="1"/>
    </xf>
    <xf numFmtId="0" fontId="6" fillId="0" borderId="1" xfId="4" applyFont="1" applyFill="1" applyBorder="1" applyAlignment="1" applyProtection="1">
      <alignment horizontal="left" vertical="center" wrapText="1"/>
      <protection hidden="1"/>
    </xf>
    <xf numFmtId="0" fontId="6" fillId="0" borderId="1" xfId="4" applyFont="1" applyFill="1" applyBorder="1" applyAlignment="1" applyProtection="1">
      <alignment horizontal="center" vertical="center" wrapText="1"/>
      <protection hidden="1"/>
    </xf>
    <xf numFmtId="2" fontId="6" fillId="4"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2" fontId="6" fillId="8" borderId="1" xfId="0" applyNumberFormat="1" applyFont="1" applyFill="1" applyBorder="1" applyAlignment="1">
      <alignment horizontal="center" vertical="center" wrapText="1"/>
    </xf>
    <xf numFmtId="2" fontId="6" fillId="9" borderId="1" xfId="0" applyNumberFormat="1" applyFont="1" applyFill="1" applyBorder="1" applyAlignment="1">
      <alignment horizontal="center" vertical="center" wrapText="1"/>
    </xf>
    <xf numFmtId="2" fontId="6" fillId="10" borderId="1" xfId="0" applyNumberFormat="1" applyFont="1" applyFill="1" applyBorder="1" applyAlignment="1">
      <alignment horizontal="center"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1" xfId="0" applyFont="1" applyFill="1" applyBorder="1" applyAlignment="1">
      <alignment horizontal="center" vertical="top"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2" fillId="5"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2" xfId="0" applyFont="1" applyFill="1" applyBorder="1" applyAlignment="1">
      <alignment horizontal="center" vertical="top" wrapText="1"/>
    </xf>
    <xf numFmtId="0" fontId="2" fillId="5" borderId="3" xfId="0" applyFont="1" applyFill="1" applyBorder="1" applyAlignment="1">
      <alignment horizontal="center" vertical="top" wrapText="1"/>
    </xf>
    <xf numFmtId="0" fontId="2" fillId="5" borderId="4" xfId="0" applyFont="1" applyFill="1" applyBorder="1" applyAlignment="1">
      <alignment horizontal="center" vertical="top"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2"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top" wrapText="1"/>
    </xf>
    <xf numFmtId="0" fontId="2" fillId="3" borderId="1" xfId="0" applyFont="1" applyFill="1" applyBorder="1" applyAlignment="1">
      <alignment horizontal="center" vertical="top" wrapText="1"/>
    </xf>
    <xf numFmtId="0" fontId="2"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top" wrapText="1"/>
    </xf>
    <xf numFmtId="0" fontId="2" fillId="3" borderId="1" xfId="0" applyFont="1" applyFill="1" applyBorder="1" applyAlignment="1">
      <alignment horizontal="left" vertical="top" wrapText="1"/>
    </xf>
    <xf numFmtId="0" fontId="6"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2" fillId="5" borderId="1" xfId="0" applyFont="1" applyFill="1" applyBorder="1" applyAlignment="1">
      <alignment horizontal="left" vertical="center" wrapText="1"/>
    </xf>
    <xf numFmtId="0" fontId="3" fillId="5" borderId="1" xfId="0" applyFont="1" applyFill="1" applyBorder="1" applyAlignment="1">
      <alignment horizontal="center" vertical="center" wrapText="1"/>
    </xf>
    <xf numFmtId="0" fontId="3" fillId="5" borderId="1" xfId="0" applyFont="1" applyFill="1" applyBorder="1" applyAlignment="1">
      <alignment horizontal="center" vertical="top" wrapText="1"/>
    </xf>
    <xf numFmtId="0" fontId="2" fillId="0" borderId="1" xfId="0" applyFont="1" applyBorder="1" applyAlignment="1">
      <alignment horizontal="left" vertical="center" wrapText="1"/>
    </xf>
    <xf numFmtId="166" fontId="2" fillId="0" borderId="2" xfId="0" applyNumberFormat="1" applyFont="1" applyFill="1" applyBorder="1" applyAlignment="1">
      <alignment horizontal="center" vertical="top" wrapText="1"/>
    </xf>
    <xf numFmtId="166" fontId="2" fillId="0" borderId="3" xfId="0" applyNumberFormat="1" applyFont="1" applyFill="1" applyBorder="1" applyAlignment="1">
      <alignment horizontal="center" vertical="top" wrapText="1"/>
    </xf>
    <xf numFmtId="166" fontId="2" fillId="0" borderId="4" xfId="0" applyNumberFormat="1"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166" fontId="2" fillId="0" borderId="2" xfId="0" applyNumberFormat="1" applyFont="1" applyBorder="1" applyAlignment="1">
      <alignment horizontal="center" vertical="top" wrapText="1"/>
    </xf>
    <xf numFmtId="166" fontId="2" fillId="0" borderId="3" xfId="0" applyNumberFormat="1" applyFont="1" applyBorder="1" applyAlignment="1">
      <alignment horizontal="center" vertical="top" wrapText="1"/>
    </xf>
    <xf numFmtId="166" fontId="2" fillId="0" borderId="4" xfId="0" applyNumberFormat="1" applyFont="1" applyBorder="1" applyAlignment="1">
      <alignment horizontal="center" vertical="top"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 fillId="6" borderId="1"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center" vertical="top"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3" fillId="6" borderId="2" xfId="0" applyFont="1" applyFill="1" applyBorder="1" applyAlignment="1">
      <alignment horizontal="left" vertical="center"/>
    </xf>
    <xf numFmtId="0" fontId="3" fillId="6" borderId="3" xfId="0" applyFont="1" applyFill="1" applyBorder="1" applyAlignment="1">
      <alignment horizontal="left" vertical="center"/>
    </xf>
    <xf numFmtId="0" fontId="3" fillId="6" borderId="4" xfId="0" applyFont="1" applyFill="1" applyBorder="1" applyAlignment="1">
      <alignment horizontal="left" vertical="center"/>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4" borderId="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4" borderId="1" xfId="0" applyFont="1" applyFill="1" applyBorder="1" applyAlignment="1">
      <alignment horizontal="center" vertical="top"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6" borderId="2"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6" borderId="4" xfId="0" applyFont="1" applyFill="1" applyBorder="1" applyAlignment="1">
      <alignment horizontal="left" vertical="center" wrapText="1"/>
    </xf>
    <xf numFmtId="0" fontId="3" fillId="6" borderId="2" xfId="0" applyFont="1" applyFill="1" applyBorder="1" applyAlignment="1">
      <alignment horizontal="center" vertical="top" wrapText="1"/>
    </xf>
    <xf numFmtId="0" fontId="3" fillId="6" borderId="3" xfId="0" applyFont="1" applyFill="1" applyBorder="1" applyAlignment="1">
      <alignment horizontal="center" vertical="top" wrapText="1"/>
    </xf>
    <xf numFmtId="0" fontId="3" fillId="6" borderId="4" xfId="0" applyFont="1" applyFill="1" applyBorder="1" applyAlignment="1">
      <alignment horizontal="center" vertical="top" wrapText="1"/>
    </xf>
    <xf numFmtId="0" fontId="0" fillId="0" borderId="3" xfId="0" applyFill="1" applyBorder="1" applyAlignment="1">
      <alignment horizontal="center" vertical="top" wrapText="1"/>
    </xf>
    <xf numFmtId="0" fontId="0" fillId="0" borderId="4" xfId="0" applyFill="1" applyBorder="1" applyAlignment="1">
      <alignment horizontal="center" vertical="top" wrapText="1"/>
    </xf>
    <xf numFmtId="0" fontId="2" fillId="6" borderId="2"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4" xfId="0" applyFont="1" applyFill="1" applyBorder="1" applyAlignment="1">
      <alignment horizontal="left" vertical="center" wrapText="1"/>
    </xf>
    <xf numFmtId="0" fontId="6" fillId="5" borderId="2" xfId="0" applyFont="1" applyFill="1" applyBorder="1" applyAlignment="1">
      <alignment horizontal="left" vertical="top" wrapText="1"/>
    </xf>
    <xf numFmtId="0" fontId="6" fillId="5" borderId="3" xfId="0" applyFont="1" applyFill="1" applyBorder="1" applyAlignment="1">
      <alignment horizontal="left" vertical="top" wrapText="1"/>
    </xf>
    <xf numFmtId="0" fontId="6" fillId="5" borderId="4" xfId="0" applyFont="1" applyFill="1" applyBorder="1" applyAlignment="1">
      <alignment horizontal="left" vertical="top"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3" fillId="4" borderId="2" xfId="0" applyFont="1" applyFill="1" applyBorder="1" applyAlignment="1">
      <alignment horizontal="left" vertical="center"/>
    </xf>
    <xf numFmtId="0" fontId="3" fillId="4" borderId="3" xfId="0" applyFont="1" applyFill="1" applyBorder="1" applyAlignment="1">
      <alignment horizontal="left" vertical="center"/>
    </xf>
    <xf numFmtId="0" fontId="3" fillId="4" borderId="4" xfId="0" applyFont="1" applyFill="1" applyBorder="1" applyAlignment="1">
      <alignment horizontal="left" vertical="center"/>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2" xfId="0" applyFont="1" applyFill="1" applyBorder="1" applyAlignment="1">
      <alignment horizontal="center" vertical="top" wrapText="1"/>
    </xf>
    <xf numFmtId="0" fontId="2" fillId="4" borderId="3" xfId="0" applyFont="1" applyFill="1" applyBorder="1" applyAlignment="1">
      <alignment horizontal="center" vertical="top" wrapText="1"/>
    </xf>
    <xf numFmtId="0" fontId="2" fillId="4" borderId="4" xfId="0" applyFont="1" applyFill="1" applyBorder="1" applyAlignment="1">
      <alignment horizontal="center" vertical="top" wrapText="1"/>
    </xf>
    <xf numFmtId="0" fontId="2" fillId="6" borderId="1" xfId="0" applyFont="1" applyFill="1" applyBorder="1" applyAlignment="1">
      <alignment horizontal="left" vertical="center"/>
    </xf>
    <xf numFmtId="0" fontId="2" fillId="6" borderId="1" xfId="0" applyFont="1" applyFill="1" applyBorder="1" applyAlignment="1">
      <alignment horizontal="center" vertical="top" wrapText="1"/>
    </xf>
    <xf numFmtId="0" fontId="3" fillId="4" borderId="1" xfId="0" applyFont="1" applyFill="1" applyBorder="1" applyAlignment="1">
      <alignment horizontal="left" vertical="center"/>
    </xf>
    <xf numFmtId="0" fontId="2" fillId="4" borderId="1" xfId="0" applyFont="1" applyFill="1" applyBorder="1" applyAlignment="1">
      <alignment horizontal="center" vertical="top" wrapText="1"/>
    </xf>
    <xf numFmtId="0" fontId="3" fillId="5" borderId="1" xfId="0" applyFont="1" applyFill="1" applyBorder="1" applyAlignment="1">
      <alignment horizontal="left" vertical="center" wrapText="1"/>
    </xf>
    <xf numFmtId="0" fontId="2" fillId="5" borderId="1" xfId="0" applyFont="1" applyFill="1" applyBorder="1" applyAlignment="1">
      <alignment horizontal="center" vertical="top" wrapText="1"/>
    </xf>
    <xf numFmtId="0" fontId="2" fillId="5" borderId="1" xfId="0" applyFont="1" applyFill="1" applyBorder="1" applyAlignment="1">
      <alignment horizontal="center" vertical="center" wrapText="1"/>
    </xf>
    <xf numFmtId="0" fontId="6" fillId="3" borderId="1" xfId="0" applyFont="1" applyFill="1" applyBorder="1" applyAlignment="1">
      <alignment horizontal="left" vertical="top" wrapText="1"/>
    </xf>
    <xf numFmtId="0" fontId="6" fillId="0" borderId="1" xfId="0" applyFont="1" applyBorder="1" applyAlignment="1">
      <alignment horizontal="center" vertical="top" wrapText="1"/>
    </xf>
    <xf numFmtId="0" fontId="5" fillId="0" borderId="1" xfId="0" applyFont="1" applyFill="1" applyBorder="1" applyAlignment="1">
      <alignment horizontal="center" vertical="top" wrapText="1"/>
    </xf>
    <xf numFmtId="0" fontId="6" fillId="0" borderId="1" xfId="0" applyFont="1" applyBorder="1" applyAlignment="1">
      <alignment horizontal="left" vertical="center" wrapText="1"/>
    </xf>
    <xf numFmtId="0" fontId="2" fillId="0" borderId="1" xfId="0" applyFont="1" applyFill="1" applyBorder="1" applyAlignment="1">
      <alignment horizontal="center" vertical="center" wrapText="1"/>
    </xf>
    <xf numFmtId="0" fontId="2" fillId="6" borderId="1" xfId="0" applyFont="1" applyFill="1" applyBorder="1" applyAlignment="1">
      <alignment horizontal="left" vertical="top" wrapText="1"/>
    </xf>
    <xf numFmtId="0" fontId="2" fillId="6" borderId="1" xfId="0" applyFont="1" applyFill="1" applyBorder="1" applyAlignment="1">
      <alignment horizontal="center" vertical="center" wrapText="1"/>
    </xf>
    <xf numFmtId="0" fontId="2" fillId="6" borderId="2" xfId="0" applyFont="1" applyFill="1" applyBorder="1" applyAlignment="1">
      <alignment horizontal="left" vertical="top" wrapText="1"/>
    </xf>
    <xf numFmtId="0" fontId="2" fillId="6" borderId="3" xfId="0" applyFont="1" applyFill="1" applyBorder="1" applyAlignment="1">
      <alignment horizontal="left" vertical="top"/>
    </xf>
    <xf numFmtId="0" fontId="2" fillId="6" borderId="4" xfId="0" applyFont="1" applyFill="1" applyBorder="1" applyAlignment="1">
      <alignment horizontal="left" vertical="top"/>
    </xf>
    <xf numFmtId="0" fontId="4" fillId="6" borderId="2" xfId="0" applyFont="1" applyFill="1" applyBorder="1" applyAlignment="1">
      <alignment horizontal="left" vertical="center" wrapText="1"/>
    </xf>
    <xf numFmtId="0" fontId="4" fillId="6" borderId="3" xfId="0" applyFont="1" applyFill="1" applyBorder="1" applyAlignment="1">
      <alignment horizontal="left" vertical="center" wrapText="1"/>
    </xf>
    <xf numFmtId="0" fontId="4" fillId="6" borderId="4"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4"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6" fillId="3" borderId="2"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4" xfId="0" applyFont="1" applyFill="1" applyBorder="1" applyAlignment="1">
      <alignment horizontal="left" vertical="top" wrapText="1"/>
    </xf>
    <xf numFmtId="0" fontId="2" fillId="0" borderId="1" xfId="0" applyFont="1" applyBorder="1" applyAlignment="1">
      <alignment horizontal="left" vertical="center"/>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4" xfId="0" applyFont="1" applyFill="1" applyBorder="1" applyAlignment="1">
      <alignment horizontal="left" vertical="top" wrapText="1"/>
    </xf>
    <xf numFmtId="166" fontId="2" fillId="5" borderId="2" xfId="0" applyNumberFormat="1" applyFont="1" applyFill="1" applyBorder="1" applyAlignment="1">
      <alignment horizontal="center" vertical="top" wrapText="1"/>
    </xf>
    <xf numFmtId="166" fontId="2" fillId="5" borderId="3" xfId="0" applyNumberFormat="1" applyFont="1" applyFill="1" applyBorder="1" applyAlignment="1">
      <alignment horizontal="center" vertical="top" wrapText="1"/>
    </xf>
    <xf numFmtId="166" fontId="2" fillId="5" borderId="4" xfId="0" applyNumberFormat="1" applyFont="1" applyFill="1" applyBorder="1" applyAlignment="1">
      <alignment horizontal="center" vertical="top" wrapText="1"/>
    </xf>
    <xf numFmtId="0" fontId="6" fillId="5" borderId="2" xfId="0" applyFont="1" applyFill="1" applyBorder="1" applyAlignment="1">
      <alignment horizontal="center" vertical="top" wrapText="1"/>
    </xf>
    <xf numFmtId="0" fontId="6" fillId="5" borderId="3" xfId="0" applyFont="1" applyFill="1" applyBorder="1" applyAlignment="1">
      <alignment horizontal="center" vertical="top" wrapText="1"/>
    </xf>
    <xf numFmtId="0" fontId="6" fillId="5" borderId="4" xfId="0" applyFont="1" applyFill="1" applyBorder="1" applyAlignment="1">
      <alignment horizontal="center" vertical="top" wrapText="1"/>
    </xf>
    <xf numFmtId="0" fontId="10" fillId="5" borderId="2" xfId="0" applyFont="1" applyFill="1" applyBorder="1" applyAlignment="1">
      <alignment horizontal="center" vertical="top" wrapText="1"/>
    </xf>
    <xf numFmtId="0" fontId="10" fillId="5" borderId="3" xfId="0" applyFont="1" applyFill="1" applyBorder="1" applyAlignment="1">
      <alignment horizontal="center" vertical="top" wrapText="1"/>
    </xf>
    <xf numFmtId="0" fontId="10" fillId="5" borderId="4" xfId="0" applyFont="1" applyFill="1" applyBorder="1" applyAlignment="1">
      <alignment horizontal="center" vertical="top" wrapText="1"/>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0" fontId="3" fillId="5" borderId="2"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5" fillId="0" borderId="1"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64" fontId="3" fillId="0" borderId="2" xfId="0" applyNumberFormat="1" applyFont="1" applyBorder="1" applyAlignment="1">
      <alignment horizontal="left" vertical="center"/>
    </xf>
    <xf numFmtId="164" fontId="3" fillId="0" borderId="3" xfId="0" applyNumberFormat="1" applyFont="1" applyBorder="1" applyAlignment="1">
      <alignment horizontal="left" vertical="center"/>
    </xf>
    <xf numFmtId="164" fontId="3" fillId="0" borderId="4" xfId="0" applyNumberFormat="1" applyFont="1" applyBorder="1" applyAlignment="1">
      <alignment horizontal="left" vertical="center"/>
    </xf>
    <xf numFmtId="0" fontId="3" fillId="0" borderId="1" xfId="0" applyFont="1" applyFill="1" applyBorder="1" applyAlignment="1">
      <alignment horizontal="center" vertical="top"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49" fontId="2" fillId="0" borderId="2" xfId="0" applyNumberFormat="1" applyFont="1" applyBorder="1" applyAlignment="1">
      <alignment horizontal="center" vertical="top" wrapText="1"/>
    </xf>
    <xf numFmtId="49" fontId="2" fillId="0" borderId="3" xfId="0" applyNumberFormat="1" applyFont="1" applyBorder="1" applyAlignment="1">
      <alignment horizontal="center" vertical="top" wrapText="1"/>
    </xf>
    <xf numFmtId="49" fontId="2" fillId="0" borderId="4" xfId="0" applyNumberFormat="1" applyFont="1" applyBorder="1" applyAlignment="1">
      <alignment horizontal="center" vertical="top" wrapText="1"/>
    </xf>
    <xf numFmtId="167" fontId="2" fillId="0" borderId="2" xfId="0" applyNumberFormat="1" applyFont="1" applyBorder="1" applyAlignment="1">
      <alignment horizontal="left" vertical="center"/>
    </xf>
    <xf numFmtId="167" fontId="2" fillId="0" borderId="3" xfId="0" applyNumberFormat="1" applyFont="1" applyBorder="1" applyAlignment="1">
      <alignment horizontal="left" vertical="center"/>
    </xf>
    <xf numFmtId="167" fontId="2" fillId="0" borderId="4" xfId="0" applyNumberFormat="1" applyFont="1" applyBorder="1" applyAlignment="1">
      <alignment horizontal="left" vertical="center"/>
    </xf>
    <xf numFmtId="167" fontId="2" fillId="0" borderId="1" xfId="0" applyNumberFormat="1" applyFont="1" applyBorder="1" applyAlignment="1">
      <alignment horizontal="center" vertical="top"/>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4" xfId="0" applyFont="1" applyFill="1" applyBorder="1" applyAlignment="1">
      <alignment horizontal="center" vertical="center" wrapText="1"/>
    </xf>
    <xf numFmtId="164" fontId="2" fillId="0" borderId="1" xfId="0" applyNumberFormat="1" applyFont="1" applyBorder="1" applyAlignment="1">
      <alignment horizontal="center"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14" fontId="6" fillId="3" borderId="2" xfId="0" applyNumberFormat="1" applyFont="1" applyFill="1" applyBorder="1" applyAlignment="1">
      <alignment horizontal="center" vertical="center" wrapText="1"/>
    </xf>
    <xf numFmtId="14" fontId="6" fillId="3" borderId="3" xfId="0" applyNumberFormat="1" applyFont="1" applyFill="1" applyBorder="1" applyAlignment="1">
      <alignment horizontal="center" vertical="center" wrapText="1"/>
    </xf>
    <xf numFmtId="14" fontId="6" fillId="3" borderId="4" xfId="0" applyNumberFormat="1"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14" fontId="6" fillId="0" borderId="3" xfId="0" applyNumberFormat="1"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49" fontId="6" fillId="3" borderId="3" xfId="0" applyNumberFormat="1" applyFont="1" applyFill="1" applyBorder="1" applyAlignment="1">
      <alignment horizontal="center" vertical="center" wrapText="1"/>
    </xf>
    <xf numFmtId="49" fontId="6" fillId="3" borderId="4" xfId="0" applyNumberFormat="1" applyFont="1" applyFill="1" applyBorder="1" applyAlignment="1">
      <alignment horizontal="center" vertical="center" wrapText="1"/>
    </xf>
    <xf numFmtId="0" fontId="7" fillId="0" borderId="0" xfId="0" applyFont="1" applyAlignment="1">
      <alignment horizontal="center" vertical="center"/>
    </xf>
    <xf numFmtId="165" fontId="2" fillId="0" borderId="1" xfId="0" applyNumberFormat="1" applyFont="1" applyBorder="1" applyAlignment="1">
      <alignment horizontal="left" vertical="center"/>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7" xfId="0" applyFont="1" applyFill="1" applyBorder="1" applyAlignment="1">
      <alignment horizontal="left" vertical="center" wrapText="1"/>
    </xf>
    <xf numFmtId="0" fontId="13" fillId="0" borderId="2" xfId="2" applyFont="1" applyFill="1" applyBorder="1" applyAlignment="1">
      <alignment horizontal="center" vertical="center" wrapText="1"/>
    </xf>
    <xf numFmtId="0" fontId="13" fillId="0" borderId="3" xfId="2" applyFont="1" applyFill="1" applyBorder="1" applyAlignment="1">
      <alignment horizontal="center" vertical="center" wrapText="1"/>
    </xf>
    <xf numFmtId="0" fontId="13" fillId="0" borderId="4" xfId="2" applyFont="1" applyFill="1" applyBorder="1" applyAlignment="1">
      <alignment horizontal="center" vertical="center" wrapText="1"/>
    </xf>
    <xf numFmtId="0" fontId="13" fillId="3" borderId="5"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7" fillId="0" borderId="9" xfId="0" applyNumberFormat="1" applyFont="1" applyBorder="1" applyAlignment="1">
      <alignment horizontal="center" vertical="center"/>
    </xf>
    <xf numFmtId="0" fontId="13" fillId="3" borderId="2"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2" xfId="2" applyFont="1" applyFill="1" applyBorder="1" applyAlignment="1">
      <alignment horizontal="center" vertical="center" wrapText="1"/>
    </xf>
    <xf numFmtId="0" fontId="13" fillId="3" borderId="3" xfId="2" applyFont="1" applyFill="1" applyBorder="1" applyAlignment="1">
      <alignment horizontal="center" vertical="center" wrapText="1"/>
    </xf>
    <xf numFmtId="0" fontId="13" fillId="3" borderId="4" xfId="2" applyFont="1" applyFill="1" applyBorder="1" applyAlignment="1">
      <alignment horizontal="center" vertical="center" wrapText="1"/>
    </xf>
    <xf numFmtId="0" fontId="3" fillId="5" borderId="1" xfId="0" applyFont="1" applyFill="1" applyBorder="1" applyAlignment="1">
      <alignment horizontal="left" vertical="top"/>
    </xf>
    <xf numFmtId="0" fontId="3" fillId="5" borderId="1" xfId="0" applyFont="1" applyFill="1" applyBorder="1" applyAlignment="1">
      <alignment horizontal="left" vertical="center"/>
    </xf>
    <xf numFmtId="0" fontId="0" fillId="5" borderId="1" xfId="0" applyFill="1" applyBorder="1" applyAlignment="1"/>
    <xf numFmtId="0" fontId="21" fillId="0" borderId="9" xfId="0" applyNumberFormat="1" applyFont="1" applyBorder="1" applyAlignment="1">
      <alignment horizontal="center" vertical="center"/>
    </xf>
    <xf numFmtId="0" fontId="3" fillId="4" borderId="1" xfId="0" applyFont="1" applyFill="1" applyBorder="1" applyAlignment="1">
      <alignment horizontal="left" vertical="center" wrapText="1"/>
    </xf>
    <xf numFmtId="0" fontId="0" fillId="4" borderId="1" xfId="0" applyFill="1" applyBorder="1" applyAlignment="1"/>
    <xf numFmtId="0" fontId="3" fillId="5" borderId="5" xfId="0" applyFont="1" applyFill="1" applyBorder="1" applyAlignment="1">
      <alignment horizontal="left" vertical="center"/>
    </xf>
    <xf numFmtId="0" fontId="3" fillId="5" borderId="6" xfId="0" applyFont="1" applyFill="1" applyBorder="1" applyAlignment="1">
      <alignment horizontal="left" vertical="center"/>
    </xf>
    <xf numFmtId="0" fontId="0" fillId="5" borderId="7" xfId="0" applyFill="1" applyBorder="1" applyAlignment="1"/>
    <xf numFmtId="0" fontId="0" fillId="5" borderId="1" xfId="0" applyFill="1" applyBorder="1" applyAlignment="1">
      <alignment horizontal="left" vertical="center"/>
    </xf>
    <xf numFmtId="0" fontId="3" fillId="5" borderId="7" xfId="0" applyFont="1" applyFill="1" applyBorder="1" applyAlignment="1">
      <alignment horizontal="left" vertical="center"/>
    </xf>
    <xf numFmtId="0" fontId="3" fillId="5" borderId="9" xfId="0" applyFont="1" applyFill="1" applyBorder="1" applyAlignment="1">
      <alignment horizontal="left" vertical="center"/>
    </xf>
    <xf numFmtId="0" fontId="3" fillId="5" borderId="5" xfId="0" applyFont="1" applyFill="1" applyBorder="1" applyAlignment="1">
      <alignment horizontal="left" vertical="center" wrapText="1"/>
    </xf>
    <xf numFmtId="0" fontId="3" fillId="5" borderId="6" xfId="0" applyFont="1" applyFill="1" applyBorder="1" applyAlignment="1">
      <alignment horizontal="left" vertical="center" wrapText="1"/>
    </xf>
    <xf numFmtId="0" fontId="24" fillId="0" borderId="9" xfId="0" applyNumberFormat="1" applyFont="1" applyBorder="1" applyAlignment="1">
      <alignment horizontal="center" vertical="center" wrapText="1"/>
    </xf>
    <xf numFmtId="0" fontId="25" fillId="0" borderId="9" xfId="0" applyFont="1" applyBorder="1" applyAlignment="1"/>
    <xf numFmtId="0" fontId="2" fillId="3" borderId="10" xfId="0" applyFont="1" applyFill="1" applyBorder="1" applyAlignment="1">
      <alignment horizontal="left" vertical="center" wrapText="1"/>
    </xf>
  </cellXfs>
  <cellStyles count="5">
    <cellStyle name="Гиперссылка" xfId="2" builtinId="8"/>
    <cellStyle name="Обычный" xfId="0" builtinId="0"/>
    <cellStyle name="Обычный 5" xfId="4"/>
    <cellStyle name="Плохой 2" xfId="1"/>
    <cellStyle name="Финансовый" xfId="3" builtinId="3"/>
  </cellStyles>
  <dxfs count="0"/>
  <tableStyles count="0" defaultTableStyle="TableStyleMedium2" defaultPivotStyle="PivotStyleLight16"/>
  <colors>
    <mruColors>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14"/>
  <sheetViews>
    <sheetView tabSelected="1" zoomScale="80" zoomScaleNormal="80" workbookViewId="0">
      <pane ySplit="4" topLeftCell="A89" activePane="bottomLeft" state="frozen"/>
      <selection pane="bottomLeft" activeCell="K110" sqref="K110:K114"/>
    </sheetView>
  </sheetViews>
  <sheetFormatPr defaultRowHeight="15" x14ac:dyDescent="0.25"/>
  <cols>
    <col min="1" max="1" width="9.140625" style="84"/>
    <col min="2" max="2" width="46" customWidth="1"/>
    <col min="3" max="3" width="10" customWidth="1"/>
    <col min="4" max="4" width="15.28515625" customWidth="1"/>
    <col min="5" max="6" width="11.7109375" customWidth="1"/>
    <col min="7" max="7" width="13.140625" customWidth="1"/>
    <col min="8" max="8" width="52.42578125" customWidth="1"/>
    <col min="9" max="9" width="55.85546875" customWidth="1"/>
    <col min="10" max="10" width="12" customWidth="1"/>
    <col min="11" max="11" width="31.5703125" customWidth="1"/>
    <col min="12" max="12" width="33.7109375" customWidth="1"/>
    <col min="14" max="14" width="12.7109375" style="86" hidden="1" customWidth="1"/>
    <col min="15" max="15" width="13.42578125" hidden="1" customWidth="1"/>
  </cols>
  <sheetData>
    <row r="1" spans="1:17" ht="18.75" x14ac:dyDescent="0.25">
      <c r="C1" s="397" t="s">
        <v>571</v>
      </c>
      <c r="D1" s="397"/>
      <c r="E1" s="397"/>
      <c r="F1" s="397"/>
      <c r="G1" s="397"/>
      <c r="H1" s="397"/>
      <c r="I1" s="397"/>
      <c r="J1" s="397"/>
      <c r="K1" s="397"/>
    </row>
    <row r="3" spans="1:17" ht="38.25" customHeight="1" x14ac:dyDescent="0.25">
      <c r="A3" s="368" t="s">
        <v>0</v>
      </c>
      <c r="B3" s="368" t="s">
        <v>1</v>
      </c>
      <c r="C3" s="228" t="s">
        <v>141</v>
      </c>
      <c r="D3" s="228"/>
      <c r="E3" s="228"/>
      <c r="F3" s="228"/>
      <c r="G3" s="381" t="s">
        <v>142</v>
      </c>
      <c r="H3" s="358" t="s">
        <v>143</v>
      </c>
      <c r="I3" s="359"/>
      <c r="J3" s="360"/>
      <c r="K3" s="195" t="s">
        <v>144</v>
      </c>
      <c r="L3" s="195" t="s">
        <v>145</v>
      </c>
      <c r="M3" s="228" t="s">
        <v>146</v>
      </c>
    </row>
    <row r="4" spans="1:17" ht="38.25" x14ac:dyDescent="0.25">
      <c r="A4" s="370"/>
      <c r="B4" s="370"/>
      <c r="C4" s="2" t="s">
        <v>147</v>
      </c>
      <c r="D4" s="3" t="s">
        <v>148</v>
      </c>
      <c r="E4" s="3" t="s">
        <v>149</v>
      </c>
      <c r="F4" s="3" t="s">
        <v>150</v>
      </c>
      <c r="G4" s="381"/>
      <c r="H4" s="2" t="s">
        <v>151</v>
      </c>
      <c r="I4" s="2" t="s">
        <v>152</v>
      </c>
      <c r="J4" s="4" t="s">
        <v>153</v>
      </c>
      <c r="K4" s="197"/>
      <c r="L4" s="197"/>
      <c r="M4" s="228"/>
      <c r="N4" s="88" t="s">
        <v>232</v>
      </c>
      <c r="O4" s="88" t="s">
        <v>233</v>
      </c>
    </row>
    <row r="5" spans="1:17" ht="15" customHeight="1" x14ac:dyDescent="0.25">
      <c r="A5" s="368"/>
      <c r="B5" s="382" t="s">
        <v>2</v>
      </c>
      <c r="C5" s="23" t="s">
        <v>154</v>
      </c>
      <c r="D5" s="64">
        <f>SUM(D6:D9)</f>
        <v>2535313.5288299997</v>
      </c>
      <c r="E5" s="28">
        <f t="shared" ref="E5" si="0">SUM(E6:E9)</f>
        <v>791752.56926000002</v>
      </c>
      <c r="F5" s="28">
        <f t="shared" ref="F5" si="1">SUM(F6:F9)</f>
        <v>750740.18331999995</v>
      </c>
      <c r="G5" s="49">
        <f>F5/D5</f>
        <v>0.29611335039357151</v>
      </c>
      <c r="H5" s="361"/>
      <c r="I5" s="35" t="s">
        <v>208</v>
      </c>
      <c r="J5" s="6">
        <f>SUM(J6:J8)</f>
        <v>49</v>
      </c>
      <c r="K5" s="228" t="s">
        <v>155</v>
      </c>
      <c r="L5" s="194"/>
      <c r="M5" s="365"/>
    </row>
    <row r="6" spans="1:17" x14ac:dyDescent="0.25">
      <c r="A6" s="369"/>
      <c r="B6" s="383"/>
      <c r="C6" s="23" t="s">
        <v>156</v>
      </c>
      <c r="D6" s="64">
        <f t="shared" ref="D6:F9" si="2">D51+D121+D261+D316+D351</f>
        <v>2393471.0688299998</v>
      </c>
      <c r="E6" s="28">
        <f t="shared" si="2"/>
        <v>664994.03385000001</v>
      </c>
      <c r="F6" s="28">
        <f t="shared" si="2"/>
        <v>647126.94790999999</v>
      </c>
      <c r="G6" s="49">
        <f t="shared" ref="G6:G7" si="3">F6/D6</f>
        <v>0.27037174434129885</v>
      </c>
      <c r="H6" s="362"/>
      <c r="I6" s="35" t="s">
        <v>157</v>
      </c>
      <c r="J6" s="6">
        <f>J11+J21+J26+J31+J36+J41+J46</f>
        <v>43</v>
      </c>
      <c r="K6" s="228"/>
      <c r="L6" s="364"/>
      <c r="M6" s="366"/>
      <c r="O6" s="76"/>
    </row>
    <row r="7" spans="1:17" x14ac:dyDescent="0.25">
      <c r="A7" s="369"/>
      <c r="B7" s="383"/>
      <c r="C7" s="23" t="s">
        <v>158</v>
      </c>
      <c r="D7" s="64">
        <f t="shared" si="2"/>
        <v>126733.7</v>
      </c>
      <c r="E7" s="28">
        <f t="shared" si="2"/>
        <v>126682.03541</v>
      </c>
      <c r="F7" s="28">
        <f t="shared" si="2"/>
        <v>103536.73541000001</v>
      </c>
      <c r="G7" s="49">
        <f t="shared" si="3"/>
        <v>0.81696293416825994</v>
      </c>
      <c r="H7" s="362"/>
      <c r="I7" s="35" t="s">
        <v>159</v>
      </c>
      <c r="J7" s="6">
        <f>J12+J22+J27+J32+J37+J42+J47</f>
        <v>4</v>
      </c>
      <c r="K7" s="228"/>
      <c r="L7" s="364"/>
      <c r="M7" s="366"/>
      <c r="O7" s="76"/>
      <c r="P7" s="76"/>
      <c r="Q7" s="76"/>
    </row>
    <row r="8" spans="1:17" x14ac:dyDescent="0.25">
      <c r="A8" s="369"/>
      <c r="B8" s="383"/>
      <c r="C8" s="23" t="s">
        <v>160</v>
      </c>
      <c r="D8" s="64">
        <f t="shared" si="2"/>
        <v>14977.960000000001</v>
      </c>
      <c r="E8" s="28">
        <f t="shared" si="2"/>
        <v>0</v>
      </c>
      <c r="F8" s="28">
        <f t="shared" si="2"/>
        <v>0</v>
      </c>
      <c r="G8" s="49">
        <v>0</v>
      </c>
      <c r="H8" s="362"/>
      <c r="I8" s="35" t="s">
        <v>161</v>
      </c>
      <c r="J8" s="6">
        <f>J13+J23+J28+J33+J38+J43+J48</f>
        <v>2</v>
      </c>
      <c r="K8" s="228"/>
      <c r="L8" s="364"/>
      <c r="M8" s="366"/>
      <c r="O8" s="76"/>
      <c r="P8" s="76"/>
      <c r="Q8" s="76"/>
    </row>
    <row r="9" spans="1:17" ht="19.5" customHeight="1" x14ac:dyDescent="0.25">
      <c r="A9" s="370"/>
      <c r="B9" s="384"/>
      <c r="C9" s="23" t="s">
        <v>162</v>
      </c>
      <c r="D9" s="64">
        <f t="shared" si="2"/>
        <v>130.80000000000001</v>
      </c>
      <c r="E9" s="28">
        <f t="shared" si="2"/>
        <v>76.5</v>
      </c>
      <c r="F9" s="28">
        <f t="shared" si="2"/>
        <v>76.5</v>
      </c>
      <c r="G9" s="49">
        <v>0</v>
      </c>
      <c r="H9" s="363"/>
      <c r="I9" s="35" t="s">
        <v>163</v>
      </c>
      <c r="J9" s="5">
        <f>(J6+0.5*J7)/J5</f>
        <v>0.91836734693877553</v>
      </c>
      <c r="K9" s="228"/>
      <c r="L9" s="364"/>
      <c r="M9" s="367"/>
    </row>
    <row r="10" spans="1:17" ht="15" customHeight="1" x14ac:dyDescent="0.25">
      <c r="A10" s="368"/>
      <c r="B10" s="182" t="s">
        <v>3</v>
      </c>
      <c r="C10" s="23" t="s">
        <v>154</v>
      </c>
      <c r="D10" s="64">
        <f>SUM(D11:D14)</f>
        <v>628917.20065999997</v>
      </c>
      <c r="E10" s="28">
        <f t="shared" ref="E10" si="4">SUM(E11:E14)</f>
        <v>617414.02578000003</v>
      </c>
      <c r="F10" s="28">
        <f t="shared" ref="F10" si="5">SUM(F11:F14)</f>
        <v>577365.21983999992</v>
      </c>
      <c r="G10" s="49">
        <f>F10/D10</f>
        <v>0.91803057578024538</v>
      </c>
      <c r="H10" s="398"/>
      <c r="I10" s="36" t="s">
        <v>208</v>
      </c>
      <c r="J10" s="75">
        <f>SUM(J11:J13)</f>
        <v>35</v>
      </c>
      <c r="K10" s="228" t="s">
        <v>3</v>
      </c>
      <c r="L10" s="229"/>
      <c r="M10" s="228">
        <v>809</v>
      </c>
    </row>
    <row r="11" spans="1:17" x14ac:dyDescent="0.25">
      <c r="A11" s="369"/>
      <c r="B11" s="183"/>
      <c r="C11" s="2" t="s">
        <v>156</v>
      </c>
      <c r="D11" s="26">
        <f>D61+D66+D81+D106+D116+D126+D151+D171+D176+D186+D191+D196+D211+D226+D251+D316+D356</f>
        <v>538124.20065999997</v>
      </c>
      <c r="E11" s="26">
        <f t="shared" ref="E11:F11" si="6">E61+E66+E81+E106+E116+E126+E151+E171+E176+E186+E191+E196+E211+E226+E251+E316+E356</f>
        <v>526726.99037000001</v>
      </c>
      <c r="F11" s="26">
        <f t="shared" si="6"/>
        <v>509823.48442999995</v>
      </c>
      <c r="G11" s="7">
        <f t="shared" ref="G11:G14" si="7">F11/D11</f>
        <v>0.94740857929212308</v>
      </c>
      <c r="H11" s="398"/>
      <c r="I11" s="36" t="s">
        <v>157</v>
      </c>
      <c r="J11" s="75">
        <f>COUNTIFS($J$60:$J$414,"да",$M$60:$M$414,"809")</f>
        <v>32</v>
      </c>
      <c r="K11" s="228"/>
      <c r="L11" s="229"/>
      <c r="M11" s="228"/>
    </row>
    <row r="12" spans="1:17" x14ac:dyDescent="0.25">
      <c r="A12" s="369"/>
      <c r="B12" s="183"/>
      <c r="C12" s="2" t="s">
        <v>158</v>
      </c>
      <c r="D12" s="26">
        <f t="shared" ref="D12:F14" si="8">D62+D67+D82+D107+D117+D127+D152+D172+D177+D187+D192+D197+D212+D227+D252+D317+D357</f>
        <v>90662.199999999983</v>
      </c>
      <c r="E12" s="26">
        <f t="shared" si="8"/>
        <v>90610.535409999982</v>
      </c>
      <c r="F12" s="26">
        <f t="shared" si="8"/>
        <v>67465.235409999994</v>
      </c>
      <c r="G12" s="7">
        <f t="shared" si="7"/>
        <v>0.74413852090507404</v>
      </c>
      <c r="H12" s="398"/>
      <c r="I12" s="36" t="s">
        <v>159</v>
      </c>
      <c r="J12" s="75">
        <f>COUNTIFS($J$60:$J$414,"частично",$M$60:$M$414,"809")</f>
        <v>3</v>
      </c>
      <c r="K12" s="228"/>
      <c r="L12" s="229"/>
      <c r="M12" s="228"/>
    </row>
    <row r="13" spans="1:17" x14ac:dyDescent="0.25">
      <c r="A13" s="369"/>
      <c r="B13" s="183"/>
      <c r="C13" s="2" t="s">
        <v>160</v>
      </c>
      <c r="D13" s="26">
        <f t="shared" si="8"/>
        <v>0</v>
      </c>
      <c r="E13" s="26">
        <f t="shared" si="8"/>
        <v>0</v>
      </c>
      <c r="F13" s="26">
        <f t="shared" si="8"/>
        <v>0</v>
      </c>
      <c r="G13" s="7">
        <v>0</v>
      </c>
      <c r="H13" s="398"/>
      <c r="I13" s="36" t="s">
        <v>161</v>
      </c>
      <c r="J13" s="75">
        <f>COUNTIFS($J$60:$J$414,"нет",$M$60:$M$414,"809")</f>
        <v>0</v>
      </c>
      <c r="K13" s="228"/>
      <c r="L13" s="229"/>
      <c r="M13" s="228"/>
    </row>
    <row r="14" spans="1:17" x14ac:dyDescent="0.25">
      <c r="A14" s="370"/>
      <c r="B14" s="184"/>
      <c r="C14" s="2" t="s">
        <v>162</v>
      </c>
      <c r="D14" s="26">
        <f t="shared" si="8"/>
        <v>130.80000000000001</v>
      </c>
      <c r="E14" s="26">
        <f t="shared" si="8"/>
        <v>76.5</v>
      </c>
      <c r="F14" s="26">
        <f t="shared" si="8"/>
        <v>76.5</v>
      </c>
      <c r="G14" s="7">
        <f t="shared" si="7"/>
        <v>0.58486238532110091</v>
      </c>
      <c r="H14" s="398"/>
      <c r="I14" s="36" t="s">
        <v>163</v>
      </c>
      <c r="J14" s="77">
        <f>(J11+0.5*J12)/J10</f>
        <v>0.95714285714285718</v>
      </c>
      <c r="K14" s="228"/>
      <c r="L14" s="229"/>
      <c r="M14" s="228"/>
    </row>
    <row r="15" spans="1:17" hidden="1" x14ac:dyDescent="0.25">
      <c r="A15" s="368"/>
      <c r="B15" s="182" t="s">
        <v>4</v>
      </c>
      <c r="C15" s="23" t="s">
        <v>154</v>
      </c>
      <c r="D15" s="64">
        <f>SUM(D16:D19)</f>
        <v>0</v>
      </c>
      <c r="E15" s="28">
        <f t="shared" ref="E15" si="9">SUM(E16:E19)</f>
        <v>0</v>
      </c>
      <c r="F15" s="28">
        <f t="shared" ref="F15" si="10">SUM(F16:F19)</f>
        <v>0</v>
      </c>
      <c r="G15" s="49">
        <v>0</v>
      </c>
      <c r="H15" s="374"/>
      <c r="I15" s="36" t="s">
        <v>208</v>
      </c>
      <c r="J15" s="75">
        <f>SUM(J16:J18)</f>
        <v>0</v>
      </c>
      <c r="K15" s="318" t="s">
        <v>4</v>
      </c>
      <c r="L15" s="377"/>
      <c r="M15" s="228">
        <v>807</v>
      </c>
    </row>
    <row r="16" spans="1:17" hidden="1" x14ac:dyDescent="0.25">
      <c r="A16" s="369"/>
      <c r="B16" s="183"/>
      <c r="C16" s="2" t="s">
        <v>156</v>
      </c>
      <c r="D16" s="63">
        <v>0</v>
      </c>
      <c r="E16" s="63">
        <v>0</v>
      </c>
      <c r="F16" s="63">
        <v>0</v>
      </c>
      <c r="G16" s="7">
        <v>0</v>
      </c>
      <c r="H16" s="375"/>
      <c r="I16" s="36" t="s">
        <v>157</v>
      </c>
      <c r="J16" s="75">
        <v>0</v>
      </c>
      <c r="K16" s="318"/>
      <c r="L16" s="377"/>
      <c r="M16" s="228"/>
    </row>
    <row r="17" spans="1:13" hidden="1" x14ac:dyDescent="0.25">
      <c r="A17" s="369"/>
      <c r="B17" s="183"/>
      <c r="C17" s="2" t="s">
        <v>158</v>
      </c>
      <c r="D17" s="63">
        <v>0</v>
      </c>
      <c r="E17" s="63">
        <v>0</v>
      </c>
      <c r="F17" s="63">
        <v>0</v>
      </c>
      <c r="G17" s="7">
        <v>0</v>
      </c>
      <c r="H17" s="375"/>
      <c r="I17" s="36" t="s">
        <v>159</v>
      </c>
      <c r="J17" s="75">
        <v>0</v>
      </c>
      <c r="K17" s="318"/>
      <c r="L17" s="377"/>
      <c r="M17" s="228"/>
    </row>
    <row r="18" spans="1:13" hidden="1" x14ac:dyDescent="0.25">
      <c r="A18" s="369"/>
      <c r="B18" s="183"/>
      <c r="C18" s="2" t="s">
        <v>160</v>
      </c>
      <c r="D18" s="63">
        <v>0</v>
      </c>
      <c r="E18" s="63">
        <v>0</v>
      </c>
      <c r="F18" s="63">
        <v>0</v>
      </c>
      <c r="G18" s="7">
        <v>0</v>
      </c>
      <c r="H18" s="375"/>
      <c r="I18" s="36" t="s">
        <v>161</v>
      </c>
      <c r="J18" s="75">
        <v>0</v>
      </c>
      <c r="K18" s="318"/>
      <c r="L18" s="377"/>
      <c r="M18" s="228"/>
    </row>
    <row r="19" spans="1:13" hidden="1" x14ac:dyDescent="0.25">
      <c r="A19" s="370"/>
      <c r="B19" s="184"/>
      <c r="C19" s="2" t="s">
        <v>162</v>
      </c>
      <c r="D19" s="63">
        <v>0</v>
      </c>
      <c r="E19" s="63">
        <v>0</v>
      </c>
      <c r="F19" s="63">
        <v>0</v>
      </c>
      <c r="G19" s="7">
        <v>0</v>
      </c>
      <c r="H19" s="376"/>
      <c r="I19" s="36" t="s">
        <v>163</v>
      </c>
      <c r="J19" s="77" t="e">
        <f>(J16+0.5*J17)/J15</f>
        <v>#DIV/0!</v>
      </c>
      <c r="K19" s="318"/>
      <c r="L19" s="377"/>
      <c r="M19" s="228"/>
    </row>
    <row r="20" spans="1:13" ht="15" customHeight="1" x14ac:dyDescent="0.25">
      <c r="A20" s="368"/>
      <c r="B20" s="198" t="s">
        <v>5</v>
      </c>
      <c r="C20" s="23" t="s">
        <v>154</v>
      </c>
      <c r="D20" s="64">
        <f>SUM(D21:D24)</f>
        <v>69.599999999999994</v>
      </c>
      <c r="E20" s="28">
        <f t="shared" ref="E20" si="11">SUM(E21:E24)</f>
        <v>69.599999999999994</v>
      </c>
      <c r="F20" s="28">
        <f t="shared" ref="F20" si="12">SUM(F21:F24)</f>
        <v>69.599999999999994</v>
      </c>
      <c r="G20" s="49">
        <f>F20/D20</f>
        <v>1</v>
      </c>
      <c r="H20" s="258"/>
      <c r="I20" s="36" t="s">
        <v>208</v>
      </c>
      <c r="J20" s="75">
        <f>SUM(J21:J23)</f>
        <v>1</v>
      </c>
      <c r="K20" s="243" t="s">
        <v>5</v>
      </c>
      <c r="L20" s="371"/>
      <c r="M20" s="228">
        <v>831</v>
      </c>
    </row>
    <row r="21" spans="1:13" x14ac:dyDescent="0.25">
      <c r="A21" s="369"/>
      <c r="B21" s="199"/>
      <c r="C21" s="2" t="s">
        <v>156</v>
      </c>
      <c r="D21" s="63">
        <f>D181</f>
        <v>69.599999999999994</v>
      </c>
      <c r="E21" s="27">
        <f t="shared" ref="E21:F21" si="13">E181</f>
        <v>69.599999999999994</v>
      </c>
      <c r="F21" s="27">
        <f t="shared" si="13"/>
        <v>69.599999999999994</v>
      </c>
      <c r="G21" s="7">
        <f>F21/D21</f>
        <v>1</v>
      </c>
      <c r="H21" s="259"/>
      <c r="I21" s="36" t="s">
        <v>157</v>
      </c>
      <c r="J21" s="75">
        <v>1</v>
      </c>
      <c r="K21" s="244"/>
      <c r="L21" s="372"/>
      <c r="M21" s="228"/>
    </row>
    <row r="22" spans="1:13" x14ac:dyDescent="0.25">
      <c r="A22" s="369"/>
      <c r="B22" s="199"/>
      <c r="C22" s="2" t="s">
        <v>158</v>
      </c>
      <c r="D22" s="63">
        <f t="shared" ref="D22:F24" si="14">D182</f>
        <v>0</v>
      </c>
      <c r="E22" s="27">
        <f t="shared" si="14"/>
        <v>0</v>
      </c>
      <c r="F22" s="27">
        <f t="shared" si="14"/>
        <v>0</v>
      </c>
      <c r="G22" s="7">
        <v>0</v>
      </c>
      <c r="H22" s="259"/>
      <c r="I22" s="36" t="s">
        <v>159</v>
      </c>
      <c r="J22" s="75">
        <v>0</v>
      </c>
      <c r="K22" s="244"/>
      <c r="L22" s="372"/>
      <c r="M22" s="228"/>
    </row>
    <row r="23" spans="1:13" x14ac:dyDescent="0.25">
      <c r="A23" s="369"/>
      <c r="B23" s="199"/>
      <c r="C23" s="2" t="s">
        <v>160</v>
      </c>
      <c r="D23" s="63">
        <f t="shared" si="14"/>
        <v>0</v>
      </c>
      <c r="E23" s="27">
        <f t="shared" si="14"/>
        <v>0</v>
      </c>
      <c r="F23" s="27">
        <f t="shared" si="14"/>
        <v>0</v>
      </c>
      <c r="G23" s="7">
        <v>0</v>
      </c>
      <c r="H23" s="259"/>
      <c r="I23" s="36" t="s">
        <v>161</v>
      </c>
      <c r="J23" s="75">
        <v>0</v>
      </c>
      <c r="K23" s="244"/>
      <c r="L23" s="372"/>
      <c r="M23" s="228"/>
    </row>
    <row r="24" spans="1:13" x14ac:dyDescent="0.25">
      <c r="A24" s="370"/>
      <c r="B24" s="200"/>
      <c r="C24" s="2" t="s">
        <v>162</v>
      </c>
      <c r="D24" s="63">
        <f t="shared" si="14"/>
        <v>0</v>
      </c>
      <c r="E24" s="27">
        <f t="shared" si="14"/>
        <v>0</v>
      </c>
      <c r="F24" s="27">
        <f t="shared" si="14"/>
        <v>0</v>
      </c>
      <c r="G24" s="7">
        <v>0</v>
      </c>
      <c r="H24" s="260"/>
      <c r="I24" s="36" t="s">
        <v>163</v>
      </c>
      <c r="J24" s="77">
        <f>(J21+0.5*J22)/J20</f>
        <v>1</v>
      </c>
      <c r="K24" s="245"/>
      <c r="L24" s="373"/>
      <c r="M24" s="228"/>
    </row>
    <row r="25" spans="1:13" ht="15" customHeight="1" x14ac:dyDescent="0.25">
      <c r="A25" s="368"/>
      <c r="B25" s="198" t="s">
        <v>6</v>
      </c>
      <c r="C25" s="23" t="s">
        <v>154</v>
      </c>
      <c r="D25" s="64">
        <f>SUM(D26:D29)</f>
        <v>1512773.96</v>
      </c>
      <c r="E25" s="28">
        <f t="shared" ref="E25" si="15">SUM(E26:E29)</f>
        <v>0</v>
      </c>
      <c r="F25" s="28">
        <f t="shared" ref="F25" si="16">SUM(F26:F29)</f>
        <v>0</v>
      </c>
      <c r="G25" s="49">
        <f>F25/D25</f>
        <v>0</v>
      </c>
      <c r="H25" s="336"/>
      <c r="I25" s="36" t="s">
        <v>208</v>
      </c>
      <c r="J25" s="75">
        <f>SUM(J26:J28)</f>
        <v>1</v>
      </c>
      <c r="K25" s="318" t="s">
        <v>6</v>
      </c>
      <c r="L25" s="229"/>
      <c r="M25" s="228">
        <v>806</v>
      </c>
    </row>
    <row r="26" spans="1:13" x14ac:dyDescent="0.25">
      <c r="A26" s="369"/>
      <c r="B26" s="199"/>
      <c r="C26" s="2" t="s">
        <v>156</v>
      </c>
      <c r="D26" s="63">
        <f>D95</f>
        <v>1512773.96</v>
      </c>
      <c r="E26" s="63">
        <f t="shared" ref="E26:F26" si="17">E95</f>
        <v>0</v>
      </c>
      <c r="F26" s="63">
        <f t="shared" si="17"/>
        <v>0</v>
      </c>
      <c r="G26" s="7">
        <f>E26/D26</f>
        <v>0</v>
      </c>
      <c r="H26" s="336"/>
      <c r="I26" s="36" t="s">
        <v>157</v>
      </c>
      <c r="J26" s="78">
        <v>0</v>
      </c>
      <c r="K26" s="318"/>
      <c r="L26" s="229"/>
      <c r="M26" s="228"/>
    </row>
    <row r="27" spans="1:13" x14ac:dyDescent="0.25">
      <c r="A27" s="369"/>
      <c r="B27" s="199"/>
      <c r="C27" s="2" t="s">
        <v>158</v>
      </c>
      <c r="D27" s="63">
        <v>0</v>
      </c>
      <c r="E27" s="26">
        <v>0</v>
      </c>
      <c r="F27" s="26">
        <v>0</v>
      </c>
      <c r="G27" s="7">
        <v>0</v>
      </c>
      <c r="H27" s="336"/>
      <c r="I27" s="36" t="s">
        <v>159</v>
      </c>
      <c r="J27" s="78">
        <v>0</v>
      </c>
      <c r="K27" s="318"/>
      <c r="L27" s="229"/>
      <c r="M27" s="228"/>
    </row>
    <row r="28" spans="1:13" x14ac:dyDescent="0.25">
      <c r="A28" s="369"/>
      <c r="B28" s="199"/>
      <c r="C28" s="2" t="s">
        <v>160</v>
      </c>
      <c r="D28" s="63">
        <v>0</v>
      </c>
      <c r="E28" s="26">
        <v>0</v>
      </c>
      <c r="F28" s="26">
        <v>0</v>
      </c>
      <c r="G28" s="7">
        <v>0</v>
      </c>
      <c r="H28" s="336"/>
      <c r="I28" s="36" t="s">
        <v>161</v>
      </c>
      <c r="J28" s="78">
        <v>1</v>
      </c>
      <c r="K28" s="318"/>
      <c r="L28" s="229"/>
      <c r="M28" s="228"/>
    </row>
    <row r="29" spans="1:13" x14ac:dyDescent="0.25">
      <c r="A29" s="370"/>
      <c r="B29" s="200"/>
      <c r="C29" s="2" t="s">
        <v>162</v>
      </c>
      <c r="D29" s="63">
        <v>0</v>
      </c>
      <c r="E29" s="26">
        <v>0</v>
      </c>
      <c r="F29" s="26">
        <v>0</v>
      </c>
      <c r="G29" s="7">
        <v>0</v>
      </c>
      <c r="H29" s="336"/>
      <c r="I29" s="36" t="s">
        <v>163</v>
      </c>
      <c r="J29" s="77">
        <f>(J26+0.5*J27)/J25</f>
        <v>0</v>
      </c>
      <c r="K29" s="318"/>
      <c r="L29" s="229"/>
      <c r="M29" s="228"/>
    </row>
    <row r="30" spans="1:13" ht="15" customHeight="1" x14ac:dyDescent="0.25">
      <c r="A30" s="368"/>
      <c r="B30" s="198" t="s">
        <v>7</v>
      </c>
      <c r="C30" s="23" t="s">
        <v>154</v>
      </c>
      <c r="D30" s="64">
        <f>SUM(D31:D34)</f>
        <v>216965.5</v>
      </c>
      <c r="E30" s="28">
        <f t="shared" ref="E30" si="18">SUM(E31:E34)</f>
        <v>0</v>
      </c>
      <c r="F30" s="28">
        <f t="shared" ref="F30" si="19">SUM(F31:F34)</f>
        <v>0</v>
      </c>
      <c r="G30" s="49">
        <f>F30/D30</f>
        <v>0</v>
      </c>
      <c r="H30" s="336"/>
      <c r="I30" s="36" t="s">
        <v>208</v>
      </c>
      <c r="J30" s="75">
        <f>SUM(J31:J33)</f>
        <v>1</v>
      </c>
      <c r="K30" s="318" t="s">
        <v>7</v>
      </c>
      <c r="L30" s="229"/>
      <c r="M30" s="195">
        <v>813</v>
      </c>
    </row>
    <row r="31" spans="1:13" x14ac:dyDescent="0.25">
      <c r="A31" s="369"/>
      <c r="B31" s="199"/>
      <c r="C31" s="2" t="s">
        <v>156</v>
      </c>
      <c r="D31" s="63">
        <f>D101</f>
        <v>216965.5</v>
      </c>
      <c r="E31" s="27">
        <f t="shared" ref="E31:F31" si="20">E101</f>
        <v>0</v>
      </c>
      <c r="F31" s="27">
        <f t="shared" si="20"/>
        <v>0</v>
      </c>
      <c r="G31" s="7">
        <f t="shared" ref="G31" si="21">F31/D31</f>
        <v>0</v>
      </c>
      <c r="H31" s="336"/>
      <c r="I31" s="36" t="s">
        <v>157</v>
      </c>
      <c r="J31" s="78">
        <v>0</v>
      </c>
      <c r="K31" s="318"/>
      <c r="L31" s="229"/>
      <c r="M31" s="196"/>
    </row>
    <row r="32" spans="1:13" x14ac:dyDescent="0.25">
      <c r="A32" s="369"/>
      <c r="B32" s="199"/>
      <c r="C32" s="2" t="s">
        <v>158</v>
      </c>
      <c r="D32" s="63">
        <f t="shared" ref="D32:F34" si="22">D102</f>
        <v>0</v>
      </c>
      <c r="E32" s="27">
        <f t="shared" si="22"/>
        <v>0</v>
      </c>
      <c r="F32" s="27">
        <f t="shared" si="22"/>
        <v>0</v>
      </c>
      <c r="G32" s="7">
        <v>0</v>
      </c>
      <c r="H32" s="336"/>
      <c r="I32" s="36" t="s">
        <v>159</v>
      </c>
      <c r="J32" s="78">
        <v>0</v>
      </c>
      <c r="K32" s="318"/>
      <c r="L32" s="229"/>
      <c r="M32" s="196"/>
    </row>
    <row r="33" spans="1:13" x14ac:dyDescent="0.25">
      <c r="A33" s="369"/>
      <c r="B33" s="199"/>
      <c r="C33" s="2" t="s">
        <v>160</v>
      </c>
      <c r="D33" s="63">
        <f t="shared" si="22"/>
        <v>0</v>
      </c>
      <c r="E33" s="27">
        <f t="shared" si="22"/>
        <v>0</v>
      </c>
      <c r="F33" s="27">
        <f t="shared" si="22"/>
        <v>0</v>
      </c>
      <c r="G33" s="7">
        <v>0</v>
      </c>
      <c r="H33" s="336"/>
      <c r="I33" s="36" t="s">
        <v>161</v>
      </c>
      <c r="J33" s="78">
        <v>1</v>
      </c>
      <c r="K33" s="318"/>
      <c r="L33" s="229"/>
      <c r="M33" s="196"/>
    </row>
    <row r="34" spans="1:13" x14ac:dyDescent="0.25">
      <c r="A34" s="370"/>
      <c r="B34" s="200"/>
      <c r="C34" s="2" t="s">
        <v>162</v>
      </c>
      <c r="D34" s="63">
        <f t="shared" si="22"/>
        <v>0</v>
      </c>
      <c r="E34" s="27">
        <f t="shared" si="22"/>
        <v>0</v>
      </c>
      <c r="F34" s="27">
        <f t="shared" si="22"/>
        <v>0</v>
      </c>
      <c r="G34" s="7">
        <v>0</v>
      </c>
      <c r="H34" s="336"/>
      <c r="I34" s="36" t="s">
        <v>163</v>
      </c>
      <c r="J34" s="77">
        <f>(J31+0.5*J32)/J30</f>
        <v>0</v>
      </c>
      <c r="K34" s="318"/>
      <c r="L34" s="229"/>
      <c r="M34" s="197"/>
    </row>
    <row r="35" spans="1:13" ht="15" customHeight="1" x14ac:dyDescent="0.25">
      <c r="A35" s="368"/>
      <c r="B35" s="198" t="s">
        <v>8</v>
      </c>
      <c r="C35" s="23" t="s">
        <v>154</v>
      </c>
      <c r="D35" s="64">
        <f>SUM(D36:D39)</f>
        <v>64182.168590000001</v>
      </c>
      <c r="E35" s="28">
        <f t="shared" ref="E35" si="23">SUM(E36:E39)</f>
        <v>62433.677309999992</v>
      </c>
      <c r="F35" s="28">
        <f t="shared" ref="F35" si="24">SUM(F36:F39)</f>
        <v>62433.677309999992</v>
      </c>
      <c r="G35" s="49">
        <f>F35/D35</f>
        <v>0.97275736675135605</v>
      </c>
      <c r="H35" s="336"/>
      <c r="I35" s="36" t="s">
        <v>208</v>
      </c>
      <c r="J35" s="75">
        <f t="shared" ref="J35" si="25">SUM(J36:J38)</f>
        <v>1</v>
      </c>
      <c r="K35" s="318" t="s">
        <v>8</v>
      </c>
      <c r="L35" s="229"/>
      <c r="M35" s="355">
        <v>824</v>
      </c>
    </row>
    <row r="36" spans="1:13" x14ac:dyDescent="0.25">
      <c r="A36" s="369"/>
      <c r="B36" s="199"/>
      <c r="C36" s="2" t="s">
        <v>156</v>
      </c>
      <c r="D36" s="63">
        <f>D396</f>
        <v>64182.168590000001</v>
      </c>
      <c r="E36" s="26">
        <f t="shared" ref="E36:F36" si="26">E396</f>
        <v>62433.677309999992</v>
      </c>
      <c r="F36" s="26">
        <f t="shared" si="26"/>
        <v>62433.677309999992</v>
      </c>
      <c r="G36" s="7">
        <f t="shared" ref="G36" si="27">F36/D36</f>
        <v>0.97275736675135605</v>
      </c>
      <c r="H36" s="336"/>
      <c r="I36" s="36" t="s">
        <v>157</v>
      </c>
      <c r="J36" s="78">
        <v>1</v>
      </c>
      <c r="K36" s="318"/>
      <c r="L36" s="229"/>
      <c r="M36" s="356"/>
    </row>
    <row r="37" spans="1:13" x14ac:dyDescent="0.25">
      <c r="A37" s="369"/>
      <c r="B37" s="199"/>
      <c r="C37" s="2" t="s">
        <v>158</v>
      </c>
      <c r="D37" s="63">
        <f t="shared" ref="D37:D39" si="28">D397</f>
        <v>0</v>
      </c>
      <c r="E37" s="26">
        <f t="shared" ref="E37:F37" si="29">E397</f>
        <v>0</v>
      </c>
      <c r="F37" s="26">
        <f t="shared" si="29"/>
        <v>0</v>
      </c>
      <c r="G37" s="7">
        <v>0</v>
      </c>
      <c r="H37" s="336"/>
      <c r="I37" s="36" t="s">
        <v>159</v>
      </c>
      <c r="J37" s="78">
        <v>0</v>
      </c>
      <c r="K37" s="318"/>
      <c r="L37" s="229"/>
      <c r="M37" s="356"/>
    </row>
    <row r="38" spans="1:13" x14ac:dyDescent="0.25">
      <c r="A38" s="369"/>
      <c r="B38" s="199"/>
      <c r="C38" s="2" t="s">
        <v>160</v>
      </c>
      <c r="D38" s="63">
        <f t="shared" si="28"/>
        <v>0</v>
      </c>
      <c r="E38" s="26">
        <f t="shared" ref="E38:F38" si="30">E398</f>
        <v>0</v>
      </c>
      <c r="F38" s="26">
        <f t="shared" si="30"/>
        <v>0</v>
      </c>
      <c r="G38" s="7">
        <v>0</v>
      </c>
      <c r="H38" s="336"/>
      <c r="I38" s="36" t="s">
        <v>161</v>
      </c>
      <c r="J38" s="78">
        <v>0</v>
      </c>
      <c r="K38" s="318"/>
      <c r="L38" s="229"/>
      <c r="M38" s="356"/>
    </row>
    <row r="39" spans="1:13" x14ac:dyDescent="0.25">
      <c r="A39" s="370"/>
      <c r="B39" s="200"/>
      <c r="C39" s="2" t="s">
        <v>162</v>
      </c>
      <c r="D39" s="63">
        <f t="shared" si="28"/>
        <v>0</v>
      </c>
      <c r="E39" s="26">
        <f t="shared" ref="E39:F39" si="31">E399</f>
        <v>0</v>
      </c>
      <c r="F39" s="26">
        <f t="shared" si="31"/>
        <v>0</v>
      </c>
      <c r="G39" s="7">
        <v>0</v>
      </c>
      <c r="H39" s="336"/>
      <c r="I39" s="36" t="s">
        <v>163</v>
      </c>
      <c r="J39" s="77">
        <f t="shared" ref="J39" si="32">(J36+0.5*J37)/J35</f>
        <v>1</v>
      </c>
      <c r="K39" s="318"/>
      <c r="L39" s="229"/>
      <c r="M39" s="357"/>
    </row>
    <row r="40" spans="1:13" x14ac:dyDescent="0.25">
      <c r="A40" s="368"/>
      <c r="B40" s="198" t="s">
        <v>9</v>
      </c>
      <c r="C40" s="23" t="s">
        <v>154</v>
      </c>
      <c r="D40" s="64">
        <f>SUM(D41:D44)</f>
        <v>110590.09958000001</v>
      </c>
      <c r="E40" s="28">
        <f t="shared" ref="E40" si="33">SUM(E41:E44)</f>
        <v>110020.26616999999</v>
      </c>
      <c r="F40" s="28">
        <f t="shared" ref="F40" si="34">SUM(F41:F44)</f>
        <v>109056.68617</v>
      </c>
      <c r="G40" s="49">
        <f>F40/D40</f>
        <v>0.98613426142282523</v>
      </c>
      <c r="H40" s="336"/>
      <c r="I40" s="36" t="s">
        <v>208</v>
      </c>
      <c r="J40" s="75">
        <f t="shared" ref="J40" si="35">SUM(J41:J43)</f>
        <v>8</v>
      </c>
      <c r="K40" s="318" t="s">
        <v>9</v>
      </c>
      <c r="L40" s="229"/>
      <c r="M40" s="355">
        <v>834</v>
      </c>
    </row>
    <row r="41" spans="1:13" x14ac:dyDescent="0.25">
      <c r="A41" s="369"/>
      <c r="B41" s="199"/>
      <c r="C41" s="2" t="s">
        <v>156</v>
      </c>
      <c r="D41" s="63">
        <f t="shared" ref="D41:F44" si="36">D261+D406</f>
        <v>74518.599580000009</v>
      </c>
      <c r="E41" s="63">
        <f t="shared" si="36"/>
        <v>73948.766169999988</v>
      </c>
      <c r="F41" s="63">
        <f t="shared" si="36"/>
        <v>72985.186170000001</v>
      </c>
      <c r="G41" s="7">
        <f t="shared" ref="G41" si="37">F41/D41</f>
        <v>0.97942240704142858</v>
      </c>
      <c r="H41" s="336"/>
      <c r="I41" s="36" t="s">
        <v>157</v>
      </c>
      <c r="J41" s="78">
        <f>COUNTIFS(J$60:J$414,"да",M$60:M$414,"834")</f>
        <v>7</v>
      </c>
      <c r="K41" s="318"/>
      <c r="L41" s="229"/>
      <c r="M41" s="356"/>
    </row>
    <row r="42" spans="1:13" x14ac:dyDescent="0.25">
      <c r="A42" s="369"/>
      <c r="B42" s="199"/>
      <c r="C42" s="2" t="s">
        <v>158</v>
      </c>
      <c r="D42" s="63">
        <f t="shared" si="36"/>
        <v>36071.5</v>
      </c>
      <c r="E42" s="63">
        <f t="shared" si="36"/>
        <v>36071.5</v>
      </c>
      <c r="F42" s="63">
        <f t="shared" si="36"/>
        <v>36071.5</v>
      </c>
      <c r="G42" s="7">
        <v>0</v>
      </c>
      <c r="H42" s="336"/>
      <c r="I42" s="36" t="s">
        <v>159</v>
      </c>
      <c r="J42" s="78">
        <f>COUNTIFS(J$60:J$414,"частично",M$60:M$414,"834")</f>
        <v>1</v>
      </c>
      <c r="K42" s="318"/>
      <c r="L42" s="229"/>
      <c r="M42" s="356"/>
    </row>
    <row r="43" spans="1:13" x14ac:dyDescent="0.25">
      <c r="A43" s="369"/>
      <c r="B43" s="199"/>
      <c r="C43" s="2" t="s">
        <v>160</v>
      </c>
      <c r="D43" s="63">
        <f t="shared" si="36"/>
        <v>0</v>
      </c>
      <c r="E43" s="63">
        <f t="shared" si="36"/>
        <v>0</v>
      </c>
      <c r="F43" s="63">
        <f t="shared" si="36"/>
        <v>0</v>
      </c>
      <c r="G43" s="7">
        <v>0</v>
      </c>
      <c r="H43" s="336"/>
      <c r="I43" s="36" t="s">
        <v>161</v>
      </c>
      <c r="J43" s="78">
        <f>COUNTIFS(J$60:J$414,"нет",M$60:M$414,"834")</f>
        <v>0</v>
      </c>
      <c r="K43" s="318"/>
      <c r="L43" s="229"/>
      <c r="M43" s="356"/>
    </row>
    <row r="44" spans="1:13" x14ac:dyDescent="0.25">
      <c r="A44" s="370"/>
      <c r="B44" s="200"/>
      <c r="C44" s="2" t="s">
        <v>162</v>
      </c>
      <c r="D44" s="63">
        <f t="shared" si="36"/>
        <v>0</v>
      </c>
      <c r="E44" s="63">
        <f t="shared" si="36"/>
        <v>0</v>
      </c>
      <c r="F44" s="63">
        <f t="shared" si="36"/>
        <v>0</v>
      </c>
      <c r="G44" s="7">
        <v>0</v>
      </c>
      <c r="H44" s="336"/>
      <c r="I44" s="36" t="s">
        <v>163</v>
      </c>
      <c r="J44" s="77">
        <f t="shared" ref="J44" si="38">(J41+0.5*J42)/J40</f>
        <v>0.9375</v>
      </c>
      <c r="K44" s="318"/>
      <c r="L44" s="229"/>
      <c r="M44" s="357"/>
    </row>
    <row r="45" spans="1:13" ht="15" customHeight="1" x14ac:dyDescent="0.25">
      <c r="A45" s="368"/>
      <c r="B45" s="198" t="s">
        <v>10</v>
      </c>
      <c r="C45" s="23" t="s">
        <v>154</v>
      </c>
      <c r="D45" s="64">
        <f>SUM(D46:D49)</f>
        <v>1815</v>
      </c>
      <c r="E45" s="28">
        <f t="shared" ref="E45" si="39">SUM(E46:E49)</f>
        <v>1815</v>
      </c>
      <c r="F45" s="28">
        <f t="shared" ref="F45" si="40">SUM(F46:F49)</f>
        <v>1815</v>
      </c>
      <c r="G45" s="49">
        <f>F45/D45</f>
        <v>1</v>
      </c>
      <c r="H45" s="336"/>
      <c r="I45" s="36" t="s">
        <v>208</v>
      </c>
      <c r="J45" s="75">
        <f t="shared" ref="J45" si="41">SUM(J46:J48)</f>
        <v>2</v>
      </c>
      <c r="K45" s="318" t="s">
        <v>10</v>
      </c>
      <c r="L45" s="229"/>
      <c r="M45" s="355">
        <v>845</v>
      </c>
    </row>
    <row r="46" spans="1:13" x14ac:dyDescent="0.25">
      <c r="A46" s="369"/>
      <c r="B46" s="199"/>
      <c r="C46" s="2" t="s">
        <v>156</v>
      </c>
      <c r="D46" s="63">
        <f>D71+D76</f>
        <v>1815</v>
      </c>
      <c r="E46" s="26">
        <f t="shared" ref="E46:F46" si="42">E71+E76</f>
        <v>1815</v>
      </c>
      <c r="F46" s="26">
        <f t="shared" si="42"/>
        <v>1815</v>
      </c>
      <c r="G46" s="7">
        <f t="shared" ref="G46" si="43">F46/D46</f>
        <v>1</v>
      </c>
      <c r="H46" s="336"/>
      <c r="I46" s="36" t="s">
        <v>157</v>
      </c>
      <c r="J46" s="78">
        <v>2</v>
      </c>
      <c r="K46" s="318"/>
      <c r="L46" s="229"/>
      <c r="M46" s="356"/>
    </row>
    <row r="47" spans="1:13" x14ac:dyDescent="0.25">
      <c r="A47" s="369"/>
      <c r="B47" s="199"/>
      <c r="C47" s="2" t="s">
        <v>158</v>
      </c>
      <c r="D47" s="63">
        <f t="shared" ref="D47:D49" si="44">D72+D77</f>
        <v>0</v>
      </c>
      <c r="E47" s="26">
        <f t="shared" ref="E47:F47" si="45">E72+E77</f>
        <v>0</v>
      </c>
      <c r="F47" s="26">
        <f t="shared" si="45"/>
        <v>0</v>
      </c>
      <c r="G47" s="7">
        <v>0</v>
      </c>
      <c r="H47" s="336"/>
      <c r="I47" s="36" t="s">
        <v>159</v>
      </c>
      <c r="J47" s="78">
        <v>0</v>
      </c>
      <c r="K47" s="318"/>
      <c r="L47" s="229"/>
      <c r="M47" s="356"/>
    </row>
    <row r="48" spans="1:13" x14ac:dyDescent="0.25">
      <c r="A48" s="369"/>
      <c r="B48" s="199"/>
      <c r="C48" s="2" t="s">
        <v>160</v>
      </c>
      <c r="D48" s="63">
        <f t="shared" si="44"/>
        <v>0</v>
      </c>
      <c r="E48" s="26">
        <f t="shared" ref="E48:F48" si="46">E73+E78</f>
        <v>0</v>
      </c>
      <c r="F48" s="26">
        <f t="shared" si="46"/>
        <v>0</v>
      </c>
      <c r="G48" s="7">
        <v>0</v>
      </c>
      <c r="H48" s="336"/>
      <c r="I48" s="36" t="s">
        <v>161</v>
      </c>
      <c r="J48" s="78">
        <v>0</v>
      </c>
      <c r="K48" s="318"/>
      <c r="L48" s="229"/>
      <c r="M48" s="356"/>
    </row>
    <row r="49" spans="1:14" x14ac:dyDescent="0.25">
      <c r="A49" s="370"/>
      <c r="B49" s="200"/>
      <c r="C49" s="2" t="s">
        <v>162</v>
      </c>
      <c r="D49" s="63">
        <f t="shared" si="44"/>
        <v>0</v>
      </c>
      <c r="E49" s="26">
        <f t="shared" ref="E49:F49" si="47">E74+E79</f>
        <v>0</v>
      </c>
      <c r="F49" s="26">
        <f t="shared" si="47"/>
        <v>0</v>
      </c>
      <c r="G49" s="7">
        <v>0</v>
      </c>
      <c r="H49" s="336"/>
      <c r="I49" s="36" t="s">
        <v>163</v>
      </c>
      <c r="J49" s="77">
        <f t="shared" ref="J49" si="48">(J46+0.5*J47)/J45</f>
        <v>1</v>
      </c>
      <c r="K49" s="318"/>
      <c r="L49" s="229"/>
      <c r="M49" s="357"/>
    </row>
    <row r="50" spans="1:14" ht="15" customHeight="1" x14ac:dyDescent="0.25">
      <c r="A50" s="391" t="s">
        <v>11</v>
      </c>
      <c r="B50" s="330" t="s">
        <v>12</v>
      </c>
      <c r="C50" s="42" t="s">
        <v>154</v>
      </c>
      <c r="D50" s="29">
        <f>SUM(D51:D54)</f>
        <v>1854504.65405</v>
      </c>
      <c r="E50" s="29">
        <f t="shared" ref="E50" si="49">SUM(E51:E54)</f>
        <v>123038.51995</v>
      </c>
      <c r="F50" s="29">
        <f t="shared" ref="F50" si="50">SUM(F51:F54)</f>
        <v>123038.51995</v>
      </c>
      <c r="G50" s="50">
        <f>F50/D50</f>
        <v>6.6345759597475087E-2</v>
      </c>
      <c r="H50" s="309"/>
      <c r="I50" s="37" t="s">
        <v>208</v>
      </c>
      <c r="J50" s="41">
        <f>J51+J52+J53</f>
        <v>9</v>
      </c>
      <c r="K50" s="310" t="s">
        <v>209</v>
      </c>
      <c r="L50" s="274"/>
      <c r="M50" s="273"/>
    </row>
    <row r="51" spans="1:14" x14ac:dyDescent="0.25">
      <c r="A51" s="392"/>
      <c r="B51" s="331"/>
      <c r="C51" s="42" t="s">
        <v>156</v>
      </c>
      <c r="D51" s="29">
        <f>D56+D81+D91+D106+D116</f>
        <v>1833383.59405</v>
      </c>
      <c r="E51" s="29">
        <f t="shared" ref="E51:F51" si="51">E56+E81+E91+E106+E116</f>
        <v>116895.41995</v>
      </c>
      <c r="F51" s="29">
        <f t="shared" si="51"/>
        <v>116895.41995</v>
      </c>
      <c r="G51" s="50">
        <f>F51/D51</f>
        <v>6.3759390194920676E-2</v>
      </c>
      <c r="H51" s="309"/>
      <c r="I51" s="37" t="s">
        <v>157</v>
      </c>
      <c r="J51" s="41">
        <f>COUNTIF($J$60:$J$119,"да")</f>
        <v>6</v>
      </c>
      <c r="K51" s="310"/>
      <c r="L51" s="274"/>
      <c r="M51" s="273"/>
    </row>
    <row r="52" spans="1:14" x14ac:dyDescent="0.25">
      <c r="A52" s="392"/>
      <c r="B52" s="331"/>
      <c r="C52" s="42" t="s">
        <v>158</v>
      </c>
      <c r="D52" s="29">
        <f t="shared" ref="D52:F54" si="52">D57+D82+D92+D107+D117</f>
        <v>6143.1</v>
      </c>
      <c r="E52" s="29">
        <f t="shared" si="52"/>
        <v>6143.1</v>
      </c>
      <c r="F52" s="29">
        <f t="shared" si="52"/>
        <v>6143.1</v>
      </c>
      <c r="G52" s="50">
        <f t="shared" ref="G52" si="53">F52/D52</f>
        <v>1</v>
      </c>
      <c r="H52" s="309"/>
      <c r="I52" s="37" t="s">
        <v>159</v>
      </c>
      <c r="J52" s="69">
        <f>COUNTIF($J$60:$J$119,"частично")</f>
        <v>1</v>
      </c>
      <c r="K52" s="310"/>
      <c r="L52" s="274"/>
      <c r="M52" s="273"/>
    </row>
    <row r="53" spans="1:14" x14ac:dyDescent="0.25">
      <c r="A53" s="392"/>
      <c r="B53" s="331"/>
      <c r="C53" s="42" t="s">
        <v>160</v>
      </c>
      <c r="D53" s="29">
        <f t="shared" si="52"/>
        <v>14977.960000000001</v>
      </c>
      <c r="E53" s="29">
        <f t="shared" si="52"/>
        <v>0</v>
      </c>
      <c r="F53" s="29">
        <f t="shared" si="52"/>
        <v>0</v>
      </c>
      <c r="G53" s="50">
        <v>0</v>
      </c>
      <c r="H53" s="309"/>
      <c r="I53" s="37" t="s">
        <v>161</v>
      </c>
      <c r="J53" s="69">
        <f>COUNTIF($J$60:$J$119,"нет")</f>
        <v>2</v>
      </c>
      <c r="K53" s="310"/>
      <c r="L53" s="274"/>
      <c r="M53" s="273"/>
    </row>
    <row r="54" spans="1:14" ht="22.5" customHeight="1" x14ac:dyDescent="0.25">
      <c r="A54" s="393"/>
      <c r="B54" s="332"/>
      <c r="C54" s="42" t="s">
        <v>162</v>
      </c>
      <c r="D54" s="29">
        <f t="shared" si="52"/>
        <v>0</v>
      </c>
      <c r="E54" s="29">
        <f t="shared" si="52"/>
        <v>0</v>
      </c>
      <c r="F54" s="29">
        <f t="shared" si="52"/>
        <v>0</v>
      </c>
      <c r="G54" s="50">
        <v>0</v>
      </c>
      <c r="H54" s="309"/>
      <c r="I54" s="37" t="s">
        <v>163</v>
      </c>
      <c r="J54" s="9">
        <f>(J51+0.5*J52)/J50</f>
        <v>0.72222222222222221</v>
      </c>
      <c r="K54" s="310"/>
      <c r="L54" s="274"/>
      <c r="M54" s="273"/>
    </row>
    <row r="55" spans="1:14" ht="33.75" customHeight="1" x14ac:dyDescent="0.25">
      <c r="A55" s="378" t="s">
        <v>13</v>
      </c>
      <c r="B55" s="324" t="s">
        <v>14</v>
      </c>
      <c r="C55" s="44" t="s">
        <v>154</v>
      </c>
      <c r="D55" s="31">
        <f>SUM(D56:D59)</f>
        <v>96059.566359999997</v>
      </c>
      <c r="E55" s="31">
        <f t="shared" ref="E55" si="54">SUM(E56:E59)</f>
        <v>94379.428609999988</v>
      </c>
      <c r="F55" s="31">
        <f t="shared" ref="F55" si="55">SUM(F56:F59)</f>
        <v>94379.428609999988</v>
      </c>
      <c r="G55" s="52">
        <f>F55/D55</f>
        <v>0.98250941771167899</v>
      </c>
      <c r="H55" s="255" t="s">
        <v>235</v>
      </c>
      <c r="I55" s="45" t="s">
        <v>208</v>
      </c>
      <c r="J55" s="43">
        <f>SUM(J56:J58)</f>
        <v>4</v>
      </c>
      <c r="K55" s="320" t="s">
        <v>164</v>
      </c>
      <c r="L55" s="308"/>
      <c r="M55" s="320"/>
    </row>
    <row r="56" spans="1:14" ht="36.75" customHeight="1" x14ac:dyDescent="0.25">
      <c r="A56" s="379"/>
      <c r="B56" s="325"/>
      <c r="C56" s="158" t="s">
        <v>156</v>
      </c>
      <c r="D56" s="31">
        <f>D61+D66+D71+D76</f>
        <v>96059.566359999997</v>
      </c>
      <c r="E56" s="31">
        <f t="shared" ref="E56:F56" si="56">E61+E66+E71+E76</f>
        <v>94379.428609999988</v>
      </c>
      <c r="F56" s="31">
        <f t="shared" si="56"/>
        <v>94379.428609999988</v>
      </c>
      <c r="G56" s="52">
        <f>F56/D56</f>
        <v>0.98250941771167899</v>
      </c>
      <c r="H56" s="307"/>
      <c r="I56" s="45" t="s">
        <v>157</v>
      </c>
      <c r="J56" s="43">
        <f>COUNTIF($J$60:$J$79,"да")</f>
        <v>3</v>
      </c>
      <c r="K56" s="320"/>
      <c r="L56" s="308"/>
      <c r="M56" s="320"/>
    </row>
    <row r="57" spans="1:14" ht="32.25" customHeight="1" x14ac:dyDescent="0.25">
      <c r="A57" s="379"/>
      <c r="B57" s="325"/>
      <c r="C57" s="158" t="s">
        <v>158</v>
      </c>
      <c r="D57" s="31">
        <f t="shared" ref="D57:F59" si="57">D62+D67+D72+D77</f>
        <v>0</v>
      </c>
      <c r="E57" s="31">
        <f t="shared" si="57"/>
        <v>0</v>
      </c>
      <c r="F57" s="31">
        <f t="shared" si="57"/>
        <v>0</v>
      </c>
      <c r="G57" s="52">
        <v>0</v>
      </c>
      <c r="H57" s="307"/>
      <c r="I57" s="45" t="s">
        <v>159</v>
      </c>
      <c r="J57" s="70">
        <f>COUNTIF($J$60:$J$79,"частично")</f>
        <v>1</v>
      </c>
      <c r="K57" s="320"/>
      <c r="L57" s="308"/>
      <c r="M57" s="320"/>
    </row>
    <row r="58" spans="1:14" ht="32.25" customHeight="1" x14ac:dyDescent="0.25">
      <c r="A58" s="379"/>
      <c r="B58" s="325"/>
      <c r="C58" s="158" t="s">
        <v>160</v>
      </c>
      <c r="D58" s="31">
        <f t="shared" si="57"/>
        <v>0</v>
      </c>
      <c r="E58" s="31">
        <f t="shared" si="57"/>
        <v>0</v>
      </c>
      <c r="F58" s="31">
        <f t="shared" si="57"/>
        <v>0</v>
      </c>
      <c r="G58" s="52">
        <v>0</v>
      </c>
      <c r="H58" s="307"/>
      <c r="I58" s="45" t="s">
        <v>161</v>
      </c>
      <c r="J58" s="70">
        <f>COUNTIF($J$60:$J$79,"нет")</f>
        <v>0</v>
      </c>
      <c r="K58" s="320"/>
      <c r="L58" s="308"/>
      <c r="M58" s="320"/>
    </row>
    <row r="59" spans="1:14" ht="34.5" customHeight="1" x14ac:dyDescent="0.25">
      <c r="A59" s="380"/>
      <c r="B59" s="326"/>
      <c r="C59" s="158" t="s">
        <v>162</v>
      </c>
      <c r="D59" s="31">
        <f t="shared" si="57"/>
        <v>0</v>
      </c>
      <c r="E59" s="31">
        <f t="shared" si="57"/>
        <v>0</v>
      </c>
      <c r="F59" s="31">
        <f t="shared" si="57"/>
        <v>0</v>
      </c>
      <c r="G59" s="52">
        <v>0</v>
      </c>
      <c r="H59" s="307"/>
      <c r="I59" s="45" t="s">
        <v>163</v>
      </c>
      <c r="J59" s="11">
        <f>(J56+0.5*J57)/J55</f>
        <v>0.875</v>
      </c>
      <c r="K59" s="320"/>
      <c r="L59" s="308"/>
      <c r="M59" s="320"/>
    </row>
    <row r="60" spans="1:14" ht="24.75" customHeight="1" x14ac:dyDescent="0.25">
      <c r="A60" s="368" t="s">
        <v>15</v>
      </c>
      <c r="B60" s="198" t="s">
        <v>16</v>
      </c>
      <c r="C60" s="23" t="s">
        <v>154</v>
      </c>
      <c r="D60" s="28">
        <f>SUM(D61:D64)</f>
        <v>93959.566359999997</v>
      </c>
      <c r="E60" s="28">
        <f t="shared" ref="E60" si="58">SUM(E61:E64)</f>
        <v>92309.360109999994</v>
      </c>
      <c r="F60" s="28">
        <f t="shared" ref="F60" si="59">SUM(F61:F64)</f>
        <v>92309.360109999994</v>
      </c>
      <c r="G60" s="49">
        <f>F60/D60</f>
        <v>0.98243705974889939</v>
      </c>
      <c r="H60" s="220" t="s">
        <v>236</v>
      </c>
      <c r="I60" s="246" t="s">
        <v>732</v>
      </c>
      <c r="J60" s="191" t="s">
        <v>614</v>
      </c>
      <c r="K60" s="228" t="s">
        <v>165</v>
      </c>
      <c r="L60" s="194" t="s">
        <v>201</v>
      </c>
      <c r="M60" s="318">
        <v>809</v>
      </c>
      <c r="N60" s="86">
        <v>3110160050</v>
      </c>
    </row>
    <row r="61" spans="1:14" ht="23.25" customHeight="1" x14ac:dyDescent="0.25">
      <c r="A61" s="369"/>
      <c r="B61" s="199"/>
      <c r="C61" s="40" t="s">
        <v>156</v>
      </c>
      <c r="D61" s="63">
        <v>93959.566359999997</v>
      </c>
      <c r="E61" s="26">
        <v>92309.360109999994</v>
      </c>
      <c r="F61" s="26">
        <v>92309.360109999994</v>
      </c>
      <c r="G61" s="7">
        <f>F61/D61</f>
        <v>0.98243705974889939</v>
      </c>
      <c r="H61" s="221"/>
      <c r="I61" s="247"/>
      <c r="J61" s="192"/>
      <c r="K61" s="228"/>
      <c r="L61" s="194"/>
      <c r="M61" s="318"/>
    </row>
    <row r="62" spans="1:14" ht="25.5" customHeight="1" x14ac:dyDescent="0.25">
      <c r="A62" s="369"/>
      <c r="B62" s="199"/>
      <c r="C62" s="40" t="s">
        <v>158</v>
      </c>
      <c r="D62" s="63">
        <v>0</v>
      </c>
      <c r="E62" s="26">
        <v>0</v>
      </c>
      <c r="F62" s="26">
        <v>0</v>
      </c>
      <c r="G62" s="7">
        <v>0</v>
      </c>
      <c r="H62" s="221"/>
      <c r="I62" s="247"/>
      <c r="J62" s="192"/>
      <c r="K62" s="228"/>
      <c r="L62" s="194"/>
      <c r="M62" s="318"/>
    </row>
    <row r="63" spans="1:14" ht="22.5" customHeight="1" x14ac:dyDescent="0.25">
      <c r="A63" s="369"/>
      <c r="B63" s="199"/>
      <c r="C63" s="40" t="s">
        <v>160</v>
      </c>
      <c r="D63" s="63">
        <v>0</v>
      </c>
      <c r="E63" s="26">
        <v>0</v>
      </c>
      <c r="F63" s="26">
        <v>0</v>
      </c>
      <c r="G63" s="7">
        <v>0</v>
      </c>
      <c r="H63" s="221"/>
      <c r="I63" s="247"/>
      <c r="J63" s="192"/>
      <c r="K63" s="228"/>
      <c r="L63" s="194"/>
      <c r="M63" s="318"/>
    </row>
    <row r="64" spans="1:14" ht="27" customHeight="1" x14ac:dyDescent="0.25">
      <c r="A64" s="370"/>
      <c r="B64" s="200"/>
      <c r="C64" s="40" t="s">
        <v>162</v>
      </c>
      <c r="D64" s="63">
        <v>0</v>
      </c>
      <c r="E64" s="26">
        <v>0</v>
      </c>
      <c r="F64" s="26">
        <v>0</v>
      </c>
      <c r="G64" s="3">
        <v>0</v>
      </c>
      <c r="H64" s="222"/>
      <c r="I64" s="248"/>
      <c r="J64" s="193"/>
      <c r="K64" s="228"/>
      <c r="L64" s="194"/>
      <c r="M64" s="318"/>
    </row>
    <row r="65" spans="1:14" ht="21.75" customHeight="1" x14ac:dyDescent="0.25">
      <c r="A65" s="368" t="s">
        <v>17</v>
      </c>
      <c r="B65" s="198" t="s">
        <v>18</v>
      </c>
      <c r="C65" s="23" t="s">
        <v>154</v>
      </c>
      <c r="D65" s="64">
        <f>SUM(D66:D69)</f>
        <v>285</v>
      </c>
      <c r="E65" s="28">
        <f t="shared" ref="E65" si="60">SUM(E66:E69)</f>
        <v>255.0685</v>
      </c>
      <c r="F65" s="28">
        <f t="shared" ref="F65" si="61">SUM(F66:F69)</f>
        <v>255.0685</v>
      </c>
      <c r="G65" s="49">
        <f>F65/D65</f>
        <v>0.89497719298245615</v>
      </c>
      <c r="H65" s="185" t="s">
        <v>166</v>
      </c>
      <c r="I65" s="246" t="s">
        <v>733</v>
      </c>
      <c r="J65" s="261" t="s">
        <v>623</v>
      </c>
      <c r="K65" s="228" t="s">
        <v>3</v>
      </c>
      <c r="L65" s="228" t="s">
        <v>734</v>
      </c>
      <c r="M65" s="195">
        <v>809</v>
      </c>
      <c r="N65" s="86">
        <v>3110129990</v>
      </c>
    </row>
    <row r="66" spans="1:14" ht="21.75" customHeight="1" x14ac:dyDescent="0.25">
      <c r="A66" s="369"/>
      <c r="B66" s="199"/>
      <c r="C66" s="40" t="s">
        <v>156</v>
      </c>
      <c r="D66" s="63">
        <v>285</v>
      </c>
      <c r="E66" s="26">
        <v>255.0685</v>
      </c>
      <c r="F66" s="26">
        <v>255.0685</v>
      </c>
      <c r="G66" s="7">
        <f>F66/D66</f>
        <v>0.89497719298245615</v>
      </c>
      <c r="H66" s="186"/>
      <c r="I66" s="247"/>
      <c r="J66" s="262"/>
      <c r="K66" s="228"/>
      <c r="L66" s="354"/>
      <c r="M66" s="196"/>
    </row>
    <row r="67" spans="1:14" ht="21" customHeight="1" x14ac:dyDescent="0.25">
      <c r="A67" s="369"/>
      <c r="B67" s="199"/>
      <c r="C67" s="40" t="s">
        <v>158</v>
      </c>
      <c r="D67" s="63">
        <v>0</v>
      </c>
      <c r="E67" s="26">
        <v>0</v>
      </c>
      <c r="F67" s="26">
        <v>0</v>
      </c>
      <c r="G67" s="3">
        <v>0</v>
      </c>
      <c r="H67" s="186"/>
      <c r="I67" s="247"/>
      <c r="J67" s="262"/>
      <c r="K67" s="228"/>
      <c r="L67" s="354"/>
      <c r="M67" s="196"/>
    </row>
    <row r="68" spans="1:14" ht="18.75" customHeight="1" x14ac:dyDescent="0.25">
      <c r="A68" s="369"/>
      <c r="B68" s="199"/>
      <c r="C68" s="40" t="s">
        <v>160</v>
      </c>
      <c r="D68" s="63">
        <v>0</v>
      </c>
      <c r="E68" s="26">
        <v>0</v>
      </c>
      <c r="F68" s="26">
        <v>0</v>
      </c>
      <c r="G68" s="3">
        <v>0</v>
      </c>
      <c r="H68" s="186"/>
      <c r="I68" s="247"/>
      <c r="J68" s="262"/>
      <c r="K68" s="228"/>
      <c r="L68" s="354"/>
      <c r="M68" s="196"/>
    </row>
    <row r="69" spans="1:14" ht="18" customHeight="1" x14ac:dyDescent="0.25">
      <c r="A69" s="370"/>
      <c r="B69" s="200"/>
      <c r="C69" s="40" t="s">
        <v>162</v>
      </c>
      <c r="D69" s="63">
        <v>0</v>
      </c>
      <c r="E69" s="26">
        <v>0</v>
      </c>
      <c r="F69" s="26">
        <v>0</v>
      </c>
      <c r="G69" s="3">
        <v>0</v>
      </c>
      <c r="H69" s="187"/>
      <c r="I69" s="248"/>
      <c r="J69" s="263"/>
      <c r="K69" s="228"/>
      <c r="L69" s="354"/>
      <c r="M69" s="197"/>
    </row>
    <row r="70" spans="1:14" ht="15" customHeight="1" x14ac:dyDescent="0.25">
      <c r="A70" s="368" t="s">
        <v>19</v>
      </c>
      <c r="B70" s="182" t="s">
        <v>20</v>
      </c>
      <c r="C70" s="23" t="s">
        <v>154</v>
      </c>
      <c r="D70" s="64">
        <f>SUM(D71:D74)</f>
        <v>1500</v>
      </c>
      <c r="E70" s="28">
        <f t="shared" ref="E70" si="62">SUM(E71:E74)</f>
        <v>1500</v>
      </c>
      <c r="F70" s="28">
        <f t="shared" ref="F70" si="63">SUM(F71:F74)</f>
        <v>1500</v>
      </c>
      <c r="G70" s="49">
        <f>F70/D70</f>
        <v>1</v>
      </c>
      <c r="H70" s="185" t="s">
        <v>167</v>
      </c>
      <c r="I70" s="188" t="s">
        <v>612</v>
      </c>
      <c r="J70" s="191" t="s">
        <v>614</v>
      </c>
      <c r="K70" s="318" t="s">
        <v>10</v>
      </c>
      <c r="L70" s="194" t="s">
        <v>201</v>
      </c>
      <c r="M70" s="195">
        <v>845</v>
      </c>
    </row>
    <row r="71" spans="1:14" x14ac:dyDescent="0.25">
      <c r="A71" s="369"/>
      <c r="B71" s="183"/>
      <c r="C71" s="40" t="s">
        <v>156</v>
      </c>
      <c r="D71" s="63">
        <v>1500</v>
      </c>
      <c r="E71" s="63">
        <v>1500</v>
      </c>
      <c r="F71" s="63">
        <v>1500</v>
      </c>
      <c r="G71" s="7">
        <f>F71/D71</f>
        <v>1</v>
      </c>
      <c r="H71" s="186"/>
      <c r="I71" s="189"/>
      <c r="J71" s="192"/>
      <c r="K71" s="318"/>
      <c r="L71" s="194"/>
      <c r="M71" s="196"/>
    </row>
    <row r="72" spans="1:14" x14ac:dyDescent="0.25">
      <c r="A72" s="369"/>
      <c r="B72" s="183"/>
      <c r="C72" s="40" t="s">
        <v>158</v>
      </c>
      <c r="D72" s="63">
        <v>0</v>
      </c>
      <c r="E72" s="26">
        <v>0</v>
      </c>
      <c r="F72" s="26">
        <v>0</v>
      </c>
      <c r="G72" s="7">
        <v>0</v>
      </c>
      <c r="H72" s="186"/>
      <c r="I72" s="189"/>
      <c r="J72" s="192"/>
      <c r="K72" s="318"/>
      <c r="L72" s="194"/>
      <c r="M72" s="196"/>
    </row>
    <row r="73" spans="1:14" x14ac:dyDescent="0.25">
      <c r="A73" s="369"/>
      <c r="B73" s="183"/>
      <c r="C73" s="40" t="s">
        <v>160</v>
      </c>
      <c r="D73" s="63">
        <v>0</v>
      </c>
      <c r="E73" s="26">
        <v>0</v>
      </c>
      <c r="F73" s="26">
        <v>0</v>
      </c>
      <c r="G73" s="7">
        <v>0</v>
      </c>
      <c r="H73" s="186"/>
      <c r="I73" s="189"/>
      <c r="J73" s="192"/>
      <c r="K73" s="318"/>
      <c r="L73" s="194"/>
      <c r="M73" s="196"/>
    </row>
    <row r="74" spans="1:14" ht="61.5" customHeight="1" x14ac:dyDescent="0.25">
      <c r="A74" s="370"/>
      <c r="B74" s="184"/>
      <c r="C74" s="40" t="s">
        <v>162</v>
      </c>
      <c r="D74" s="63">
        <v>0</v>
      </c>
      <c r="E74" s="26">
        <v>0</v>
      </c>
      <c r="F74" s="26">
        <v>0</v>
      </c>
      <c r="G74" s="7">
        <v>0</v>
      </c>
      <c r="H74" s="187"/>
      <c r="I74" s="190"/>
      <c r="J74" s="193"/>
      <c r="K74" s="318"/>
      <c r="L74" s="194"/>
      <c r="M74" s="197"/>
    </row>
    <row r="75" spans="1:14" ht="15" customHeight="1" x14ac:dyDescent="0.25">
      <c r="A75" s="368" t="s">
        <v>21</v>
      </c>
      <c r="B75" s="198" t="s">
        <v>22</v>
      </c>
      <c r="C75" s="23" t="s">
        <v>154</v>
      </c>
      <c r="D75" s="64">
        <f>SUM(D76:D79)</f>
        <v>315</v>
      </c>
      <c r="E75" s="28">
        <f t="shared" ref="E75" si="64">SUM(E76:E79)</f>
        <v>315</v>
      </c>
      <c r="F75" s="28">
        <f t="shared" ref="F75" si="65">SUM(F76:F79)</f>
        <v>315</v>
      </c>
      <c r="G75" s="49">
        <f>F75/D75</f>
        <v>1</v>
      </c>
      <c r="H75" s="185" t="s">
        <v>237</v>
      </c>
      <c r="I75" s="188" t="s">
        <v>613</v>
      </c>
      <c r="J75" s="191" t="s">
        <v>614</v>
      </c>
      <c r="K75" s="318" t="s">
        <v>10</v>
      </c>
      <c r="L75" s="194" t="s">
        <v>201</v>
      </c>
      <c r="M75" s="195">
        <v>845</v>
      </c>
    </row>
    <row r="76" spans="1:14" x14ac:dyDescent="0.25">
      <c r="A76" s="369"/>
      <c r="B76" s="199"/>
      <c r="C76" s="40" t="s">
        <v>156</v>
      </c>
      <c r="D76" s="63">
        <v>315</v>
      </c>
      <c r="E76" s="63">
        <v>315</v>
      </c>
      <c r="F76" s="63">
        <v>315</v>
      </c>
      <c r="G76" s="7">
        <f>F76/D76</f>
        <v>1</v>
      </c>
      <c r="H76" s="186"/>
      <c r="I76" s="189"/>
      <c r="J76" s="192"/>
      <c r="K76" s="318"/>
      <c r="L76" s="194"/>
      <c r="M76" s="196"/>
    </row>
    <row r="77" spans="1:14" x14ac:dyDescent="0.25">
      <c r="A77" s="369"/>
      <c r="B77" s="199"/>
      <c r="C77" s="40" t="s">
        <v>158</v>
      </c>
      <c r="D77" s="63">
        <v>0</v>
      </c>
      <c r="E77" s="26">
        <v>0</v>
      </c>
      <c r="F77" s="26">
        <v>0</v>
      </c>
      <c r="G77" s="7">
        <v>0</v>
      </c>
      <c r="H77" s="186"/>
      <c r="I77" s="189"/>
      <c r="J77" s="192"/>
      <c r="K77" s="318"/>
      <c r="L77" s="194"/>
      <c r="M77" s="196"/>
    </row>
    <row r="78" spans="1:14" x14ac:dyDescent="0.25">
      <c r="A78" s="369"/>
      <c r="B78" s="199"/>
      <c r="C78" s="40" t="s">
        <v>160</v>
      </c>
      <c r="D78" s="63">
        <v>0</v>
      </c>
      <c r="E78" s="26">
        <v>0</v>
      </c>
      <c r="F78" s="26">
        <v>0</v>
      </c>
      <c r="G78" s="7">
        <v>0</v>
      </c>
      <c r="H78" s="186"/>
      <c r="I78" s="189"/>
      <c r="J78" s="192"/>
      <c r="K78" s="318"/>
      <c r="L78" s="194"/>
      <c r="M78" s="196"/>
    </row>
    <row r="79" spans="1:14" ht="132.75" customHeight="1" x14ac:dyDescent="0.25">
      <c r="A79" s="370"/>
      <c r="B79" s="200"/>
      <c r="C79" s="40" t="s">
        <v>162</v>
      </c>
      <c r="D79" s="63">
        <v>0</v>
      </c>
      <c r="E79" s="26">
        <v>0</v>
      </c>
      <c r="F79" s="26">
        <v>0</v>
      </c>
      <c r="G79" s="7">
        <v>0</v>
      </c>
      <c r="H79" s="187"/>
      <c r="I79" s="190"/>
      <c r="J79" s="193"/>
      <c r="K79" s="318"/>
      <c r="L79" s="194"/>
      <c r="M79" s="197"/>
    </row>
    <row r="80" spans="1:14" ht="54.75" customHeight="1" x14ac:dyDescent="0.25">
      <c r="A80" s="378" t="s">
        <v>23</v>
      </c>
      <c r="B80" s="324" t="s">
        <v>24</v>
      </c>
      <c r="C80" s="44" t="s">
        <v>154</v>
      </c>
      <c r="D80" s="31">
        <f>SUM(D81:D84)</f>
        <v>13296.46341</v>
      </c>
      <c r="E80" s="31">
        <f t="shared" ref="E80" si="66">SUM(E81:E84)</f>
        <v>13249.92706</v>
      </c>
      <c r="F80" s="31">
        <f t="shared" ref="F80" si="67">SUM(F81:F84)</f>
        <v>13249.92706</v>
      </c>
      <c r="G80" s="52">
        <f>F80/D80</f>
        <v>0.99650009565964726</v>
      </c>
      <c r="H80" s="286" t="s">
        <v>527</v>
      </c>
      <c r="I80" s="38" t="s">
        <v>208</v>
      </c>
      <c r="J80" s="46">
        <f>SUM(J81:J83)</f>
        <v>1</v>
      </c>
      <c r="K80" s="256" t="s">
        <v>528</v>
      </c>
      <c r="L80" s="281"/>
      <c r="M80" s="267">
        <v>809</v>
      </c>
    </row>
    <row r="81" spans="1:14" ht="54.75" customHeight="1" x14ac:dyDescent="0.25">
      <c r="A81" s="379"/>
      <c r="B81" s="325"/>
      <c r="C81" s="44" t="s">
        <v>156</v>
      </c>
      <c r="D81" s="31">
        <f>D86</f>
        <v>13296.46341</v>
      </c>
      <c r="E81" s="31">
        <f t="shared" ref="E81:F81" si="68">E86</f>
        <v>13249.92706</v>
      </c>
      <c r="F81" s="31">
        <f t="shared" si="68"/>
        <v>13249.92706</v>
      </c>
      <c r="G81" s="52">
        <f>F81/D81</f>
        <v>0.99650009565964726</v>
      </c>
      <c r="H81" s="287"/>
      <c r="I81" s="38" t="s">
        <v>157</v>
      </c>
      <c r="J81" s="46">
        <f>COUNTIF($J$85,"да")</f>
        <v>1</v>
      </c>
      <c r="K81" s="256"/>
      <c r="L81" s="282"/>
      <c r="M81" s="268"/>
    </row>
    <row r="82" spans="1:14" ht="54.75" customHeight="1" x14ac:dyDescent="0.25">
      <c r="A82" s="379"/>
      <c r="B82" s="325"/>
      <c r="C82" s="44" t="s">
        <v>158</v>
      </c>
      <c r="D82" s="31">
        <f t="shared" ref="D82:D84" si="69">D87</f>
        <v>0</v>
      </c>
      <c r="E82" s="31">
        <f t="shared" ref="E82:F82" si="70">E87</f>
        <v>0</v>
      </c>
      <c r="F82" s="31">
        <f t="shared" si="70"/>
        <v>0</v>
      </c>
      <c r="G82" s="53">
        <v>0</v>
      </c>
      <c r="H82" s="287"/>
      <c r="I82" s="38" t="s">
        <v>159</v>
      </c>
      <c r="J82" s="92">
        <f>COUNTIF($J$85,"частично")</f>
        <v>0</v>
      </c>
      <c r="K82" s="256"/>
      <c r="L82" s="282"/>
      <c r="M82" s="268"/>
    </row>
    <row r="83" spans="1:14" ht="54.75" customHeight="1" x14ac:dyDescent="0.25">
      <c r="A83" s="379"/>
      <c r="B83" s="325"/>
      <c r="C83" s="44" t="s">
        <v>160</v>
      </c>
      <c r="D83" s="31">
        <f t="shared" si="69"/>
        <v>0</v>
      </c>
      <c r="E83" s="31">
        <f t="shared" ref="E83:F83" si="71">E88</f>
        <v>0</v>
      </c>
      <c r="F83" s="31">
        <f t="shared" si="71"/>
        <v>0</v>
      </c>
      <c r="G83" s="53">
        <v>0</v>
      </c>
      <c r="H83" s="287"/>
      <c r="I83" s="38" t="s">
        <v>161</v>
      </c>
      <c r="J83" s="92">
        <f>COUNTIF($J$85,"нет")</f>
        <v>0</v>
      </c>
      <c r="K83" s="256"/>
      <c r="L83" s="282"/>
      <c r="M83" s="268"/>
    </row>
    <row r="84" spans="1:14" ht="54.75" customHeight="1" x14ac:dyDescent="0.25">
      <c r="A84" s="380"/>
      <c r="B84" s="326"/>
      <c r="C84" s="44" t="s">
        <v>162</v>
      </c>
      <c r="D84" s="31">
        <f t="shared" si="69"/>
        <v>0</v>
      </c>
      <c r="E84" s="31">
        <f t="shared" ref="E84:F84" si="72">E89</f>
        <v>0</v>
      </c>
      <c r="F84" s="31">
        <f t="shared" si="72"/>
        <v>0</v>
      </c>
      <c r="G84" s="53">
        <v>0</v>
      </c>
      <c r="H84" s="288"/>
      <c r="I84" s="38" t="s">
        <v>163</v>
      </c>
      <c r="J84" s="13">
        <f>(J81+0.5*J82)/J80</f>
        <v>1</v>
      </c>
      <c r="K84" s="256"/>
      <c r="L84" s="283"/>
      <c r="M84" s="269"/>
    </row>
    <row r="85" spans="1:14" ht="19.5" customHeight="1" x14ac:dyDescent="0.25">
      <c r="A85" s="368" t="s">
        <v>25</v>
      </c>
      <c r="B85" s="198" t="s">
        <v>526</v>
      </c>
      <c r="C85" s="23" t="s">
        <v>154</v>
      </c>
      <c r="D85" s="28">
        <f>SUM(D86:D89)</f>
        <v>13296.46341</v>
      </c>
      <c r="E85" s="28">
        <f t="shared" ref="E85" si="73">SUM(E86:E89)</f>
        <v>13249.92706</v>
      </c>
      <c r="F85" s="28">
        <f t="shared" ref="F85" si="74">SUM(F86:F89)</f>
        <v>13249.92706</v>
      </c>
      <c r="G85" s="49">
        <f>F85/D85</f>
        <v>0.99650009565964726</v>
      </c>
      <c r="H85" s="185" t="s">
        <v>525</v>
      </c>
      <c r="I85" s="185" t="s">
        <v>731</v>
      </c>
      <c r="J85" s="191" t="s">
        <v>614</v>
      </c>
      <c r="K85" s="228" t="s">
        <v>528</v>
      </c>
      <c r="L85" s="229" t="s">
        <v>201</v>
      </c>
      <c r="M85" s="195">
        <v>809</v>
      </c>
      <c r="N85" s="86">
        <v>3110260090</v>
      </c>
    </row>
    <row r="86" spans="1:14" ht="19.5" customHeight="1" x14ac:dyDescent="0.25">
      <c r="A86" s="369"/>
      <c r="B86" s="199"/>
      <c r="C86" s="40" t="s">
        <v>156</v>
      </c>
      <c r="D86" s="63">
        <v>13296.46341</v>
      </c>
      <c r="E86" s="63">
        <v>13249.92706</v>
      </c>
      <c r="F86" s="63">
        <v>13249.92706</v>
      </c>
      <c r="G86" s="7">
        <f>F86/D86</f>
        <v>0.99650009565964726</v>
      </c>
      <c r="H86" s="186"/>
      <c r="I86" s="186"/>
      <c r="J86" s="192"/>
      <c r="K86" s="228"/>
      <c r="L86" s="229"/>
      <c r="M86" s="196"/>
    </row>
    <row r="87" spans="1:14" ht="19.5" customHeight="1" x14ac:dyDescent="0.25">
      <c r="A87" s="369"/>
      <c r="B87" s="199"/>
      <c r="C87" s="40" t="s">
        <v>158</v>
      </c>
      <c r="D87" s="26">
        <v>0</v>
      </c>
      <c r="E87" s="26">
        <v>0</v>
      </c>
      <c r="F87" s="26">
        <v>0</v>
      </c>
      <c r="G87" s="7">
        <v>0</v>
      </c>
      <c r="H87" s="186"/>
      <c r="I87" s="186"/>
      <c r="J87" s="192"/>
      <c r="K87" s="228"/>
      <c r="L87" s="229"/>
      <c r="M87" s="196"/>
    </row>
    <row r="88" spans="1:14" ht="19.5" customHeight="1" x14ac:dyDescent="0.25">
      <c r="A88" s="369"/>
      <c r="B88" s="199"/>
      <c r="C88" s="40" t="s">
        <v>160</v>
      </c>
      <c r="D88" s="26">
        <v>0</v>
      </c>
      <c r="E88" s="26">
        <v>0</v>
      </c>
      <c r="F88" s="26">
        <v>0</v>
      </c>
      <c r="G88" s="7">
        <v>0</v>
      </c>
      <c r="H88" s="186"/>
      <c r="I88" s="186"/>
      <c r="J88" s="192"/>
      <c r="K88" s="228"/>
      <c r="L88" s="229"/>
      <c r="M88" s="196"/>
    </row>
    <row r="89" spans="1:14" ht="19.5" customHeight="1" x14ac:dyDescent="0.25">
      <c r="A89" s="370"/>
      <c r="B89" s="200"/>
      <c r="C89" s="40" t="s">
        <v>162</v>
      </c>
      <c r="D89" s="26">
        <v>0</v>
      </c>
      <c r="E89" s="26">
        <v>0</v>
      </c>
      <c r="F89" s="26">
        <v>0</v>
      </c>
      <c r="G89" s="7">
        <v>0</v>
      </c>
      <c r="H89" s="187"/>
      <c r="I89" s="187"/>
      <c r="J89" s="193"/>
      <c r="K89" s="228"/>
      <c r="L89" s="229"/>
      <c r="M89" s="197"/>
    </row>
    <row r="90" spans="1:14" ht="33" customHeight="1" x14ac:dyDescent="0.25">
      <c r="A90" s="378" t="s">
        <v>26</v>
      </c>
      <c r="B90" s="337" t="s">
        <v>27</v>
      </c>
      <c r="C90" s="44" t="s">
        <v>154</v>
      </c>
      <c r="D90" s="31">
        <f>SUM(D91:D94)</f>
        <v>1729739.46</v>
      </c>
      <c r="E90" s="31">
        <f t="shared" ref="E90" si="75">SUM(E91:E94)</f>
        <v>0</v>
      </c>
      <c r="F90" s="31">
        <f t="shared" ref="F90" si="76">SUM(F91:F94)</f>
        <v>0</v>
      </c>
      <c r="G90" s="52">
        <f>F90/D90</f>
        <v>0</v>
      </c>
      <c r="H90" s="286" t="s">
        <v>530</v>
      </c>
      <c r="I90" s="38" t="s">
        <v>208</v>
      </c>
      <c r="J90" s="46">
        <f>SUM(J91:J93)</f>
        <v>2</v>
      </c>
      <c r="K90" s="256" t="s">
        <v>529</v>
      </c>
      <c r="L90" s="281"/>
      <c r="M90" s="267">
        <v>809</v>
      </c>
    </row>
    <row r="91" spans="1:14" ht="28.5" customHeight="1" x14ac:dyDescent="0.25">
      <c r="A91" s="379"/>
      <c r="B91" s="338"/>
      <c r="C91" s="44" t="s">
        <v>156</v>
      </c>
      <c r="D91" s="31">
        <f>D96+D101</f>
        <v>1714761.5</v>
      </c>
      <c r="E91" s="31">
        <f t="shared" ref="E91:F91" si="77">E96+E101</f>
        <v>0</v>
      </c>
      <c r="F91" s="31">
        <f t="shared" si="77"/>
        <v>0</v>
      </c>
      <c r="G91" s="52">
        <f>F91/D91</f>
        <v>0</v>
      </c>
      <c r="H91" s="287"/>
      <c r="I91" s="38" t="s">
        <v>157</v>
      </c>
      <c r="J91" s="46">
        <f>COUNTIF($J$95:$J$104,"да")</f>
        <v>0</v>
      </c>
      <c r="K91" s="256"/>
      <c r="L91" s="282"/>
      <c r="M91" s="268"/>
    </row>
    <row r="92" spans="1:14" ht="30" customHeight="1" x14ac:dyDescent="0.25">
      <c r="A92" s="379"/>
      <c r="B92" s="338"/>
      <c r="C92" s="44" t="s">
        <v>158</v>
      </c>
      <c r="D92" s="31">
        <f t="shared" ref="D92:F94" si="78">D97+D102</f>
        <v>0</v>
      </c>
      <c r="E92" s="31">
        <f t="shared" si="78"/>
        <v>0</v>
      </c>
      <c r="F92" s="31">
        <f t="shared" si="78"/>
        <v>0</v>
      </c>
      <c r="G92" s="53">
        <v>0</v>
      </c>
      <c r="H92" s="287"/>
      <c r="I92" s="38" t="s">
        <v>159</v>
      </c>
      <c r="J92" s="92">
        <f>COUNTIF($J$95:$J$104,"частично")</f>
        <v>0</v>
      </c>
      <c r="K92" s="256"/>
      <c r="L92" s="282"/>
      <c r="M92" s="268"/>
    </row>
    <row r="93" spans="1:14" ht="29.25" customHeight="1" x14ac:dyDescent="0.25">
      <c r="A93" s="379"/>
      <c r="B93" s="338"/>
      <c r="C93" s="44" t="s">
        <v>160</v>
      </c>
      <c r="D93" s="31">
        <f t="shared" si="78"/>
        <v>14977.960000000001</v>
      </c>
      <c r="E93" s="31">
        <f t="shared" si="78"/>
        <v>0</v>
      </c>
      <c r="F93" s="31">
        <f t="shared" si="78"/>
        <v>0</v>
      </c>
      <c r="G93" s="53">
        <v>0</v>
      </c>
      <c r="H93" s="287"/>
      <c r="I93" s="38" t="s">
        <v>161</v>
      </c>
      <c r="J93" s="92">
        <f>COUNTIF($J$95:$J$104,"нет")</f>
        <v>2</v>
      </c>
      <c r="K93" s="256"/>
      <c r="L93" s="282"/>
      <c r="M93" s="268"/>
    </row>
    <row r="94" spans="1:14" ht="31.5" customHeight="1" x14ac:dyDescent="0.25">
      <c r="A94" s="380"/>
      <c r="B94" s="339"/>
      <c r="C94" s="44" t="s">
        <v>162</v>
      </c>
      <c r="D94" s="31">
        <f t="shared" si="78"/>
        <v>0</v>
      </c>
      <c r="E94" s="31">
        <f t="shared" si="78"/>
        <v>0</v>
      </c>
      <c r="F94" s="31">
        <f t="shared" si="78"/>
        <v>0</v>
      </c>
      <c r="G94" s="53">
        <v>0</v>
      </c>
      <c r="H94" s="288"/>
      <c r="I94" s="38" t="s">
        <v>163</v>
      </c>
      <c r="J94" s="13">
        <f>(J91+0.5*J92)/J90</f>
        <v>0</v>
      </c>
      <c r="K94" s="256"/>
      <c r="L94" s="283"/>
      <c r="M94" s="269"/>
    </row>
    <row r="95" spans="1:14" x14ac:dyDescent="0.25">
      <c r="A95" s="368" t="s">
        <v>28</v>
      </c>
      <c r="B95" s="198" t="s">
        <v>531</v>
      </c>
      <c r="C95" s="23" t="s">
        <v>154</v>
      </c>
      <c r="D95" s="28">
        <f>SUM(D96:D99)</f>
        <v>1512773.96</v>
      </c>
      <c r="E95" s="28">
        <f t="shared" ref="E95" si="79">SUM(E96:E99)</f>
        <v>0</v>
      </c>
      <c r="F95" s="28">
        <f t="shared" ref="F95" si="80">SUM(F96:F99)</f>
        <v>0</v>
      </c>
      <c r="G95" s="49">
        <f>F95/D95</f>
        <v>0</v>
      </c>
      <c r="H95" s="185" t="s">
        <v>532</v>
      </c>
      <c r="I95" s="243" t="s">
        <v>201</v>
      </c>
      <c r="J95" s="191" t="s">
        <v>222</v>
      </c>
      <c r="K95" s="228" t="s">
        <v>202</v>
      </c>
      <c r="L95" s="261" t="s">
        <v>777</v>
      </c>
      <c r="M95" s="195">
        <v>806</v>
      </c>
    </row>
    <row r="96" spans="1:14" x14ac:dyDescent="0.25">
      <c r="A96" s="369"/>
      <c r="B96" s="199"/>
      <c r="C96" s="40" t="s">
        <v>156</v>
      </c>
      <c r="D96" s="63">
        <v>1497796</v>
      </c>
      <c r="E96" s="26">
        <v>0</v>
      </c>
      <c r="F96" s="26">
        <v>0</v>
      </c>
      <c r="G96" s="7">
        <f>F96/D96</f>
        <v>0</v>
      </c>
      <c r="H96" s="186"/>
      <c r="I96" s="244"/>
      <c r="J96" s="192"/>
      <c r="K96" s="228"/>
      <c r="L96" s="262"/>
      <c r="M96" s="196"/>
    </row>
    <row r="97" spans="1:14" x14ac:dyDescent="0.25">
      <c r="A97" s="369"/>
      <c r="B97" s="199"/>
      <c r="C97" s="40" t="s">
        <v>158</v>
      </c>
      <c r="D97" s="63">
        <v>0</v>
      </c>
      <c r="E97" s="26">
        <v>0</v>
      </c>
      <c r="F97" s="26">
        <v>0</v>
      </c>
      <c r="G97" s="7">
        <v>0</v>
      </c>
      <c r="H97" s="186"/>
      <c r="I97" s="244"/>
      <c r="J97" s="192"/>
      <c r="K97" s="228"/>
      <c r="L97" s="262"/>
      <c r="M97" s="196"/>
    </row>
    <row r="98" spans="1:14" x14ac:dyDescent="0.25">
      <c r="A98" s="369"/>
      <c r="B98" s="199"/>
      <c r="C98" s="40" t="s">
        <v>160</v>
      </c>
      <c r="D98" s="63">
        <v>14977.960000000001</v>
      </c>
      <c r="E98" s="26">
        <v>0</v>
      </c>
      <c r="F98" s="26">
        <v>0</v>
      </c>
      <c r="G98" s="7">
        <v>0</v>
      </c>
      <c r="H98" s="186"/>
      <c r="I98" s="244"/>
      <c r="J98" s="192"/>
      <c r="K98" s="228"/>
      <c r="L98" s="262"/>
      <c r="M98" s="196"/>
    </row>
    <row r="99" spans="1:14" x14ac:dyDescent="0.25">
      <c r="A99" s="370"/>
      <c r="B99" s="200"/>
      <c r="C99" s="40" t="s">
        <v>162</v>
      </c>
      <c r="D99" s="63">
        <v>0</v>
      </c>
      <c r="E99" s="26">
        <v>0</v>
      </c>
      <c r="F99" s="26">
        <v>0</v>
      </c>
      <c r="G99" s="7">
        <v>0</v>
      </c>
      <c r="H99" s="187"/>
      <c r="I99" s="245"/>
      <c r="J99" s="193"/>
      <c r="K99" s="228"/>
      <c r="L99" s="262"/>
      <c r="M99" s="197"/>
    </row>
    <row r="100" spans="1:14" x14ac:dyDescent="0.25">
      <c r="A100" s="368" t="s">
        <v>29</v>
      </c>
      <c r="B100" s="198" t="s">
        <v>533</v>
      </c>
      <c r="C100" s="23" t="s">
        <v>154</v>
      </c>
      <c r="D100" s="64">
        <f>SUM(D101:D104)</f>
        <v>216965.5</v>
      </c>
      <c r="E100" s="28">
        <f t="shared" ref="E100" si="81">SUM(E101:E104)</f>
        <v>0</v>
      </c>
      <c r="F100" s="28">
        <f t="shared" ref="F100" si="82">SUM(F101:F104)</f>
        <v>0</v>
      </c>
      <c r="G100" s="49">
        <f>F100/D100</f>
        <v>0</v>
      </c>
      <c r="H100" s="185" t="s">
        <v>534</v>
      </c>
      <c r="I100" s="243" t="s">
        <v>201</v>
      </c>
      <c r="J100" s="191" t="s">
        <v>222</v>
      </c>
      <c r="K100" s="228" t="s">
        <v>203</v>
      </c>
      <c r="L100" s="262"/>
      <c r="M100" s="195">
        <v>813</v>
      </c>
    </row>
    <row r="101" spans="1:14" x14ac:dyDescent="0.25">
      <c r="A101" s="369"/>
      <c r="B101" s="199"/>
      <c r="C101" s="40" t="s">
        <v>156</v>
      </c>
      <c r="D101" s="63">
        <v>216965.5</v>
      </c>
      <c r="E101" s="26">
        <v>0</v>
      </c>
      <c r="F101" s="26">
        <v>0</v>
      </c>
      <c r="G101" s="7">
        <f t="shared" ref="G101" si="83">F101/D101</f>
        <v>0</v>
      </c>
      <c r="H101" s="186"/>
      <c r="I101" s="244"/>
      <c r="J101" s="192"/>
      <c r="K101" s="228"/>
      <c r="L101" s="262"/>
      <c r="M101" s="196"/>
    </row>
    <row r="102" spans="1:14" x14ac:dyDescent="0.25">
      <c r="A102" s="369"/>
      <c r="B102" s="199"/>
      <c r="C102" s="40" t="s">
        <v>158</v>
      </c>
      <c r="D102" s="26">
        <v>0</v>
      </c>
      <c r="E102" s="26">
        <v>0</v>
      </c>
      <c r="F102" s="26">
        <v>0</v>
      </c>
      <c r="G102" s="7">
        <v>0</v>
      </c>
      <c r="H102" s="186"/>
      <c r="I102" s="244"/>
      <c r="J102" s="192"/>
      <c r="K102" s="228"/>
      <c r="L102" s="262"/>
      <c r="M102" s="196"/>
    </row>
    <row r="103" spans="1:14" x14ac:dyDescent="0.25">
      <c r="A103" s="369"/>
      <c r="B103" s="199"/>
      <c r="C103" s="40" t="s">
        <v>160</v>
      </c>
      <c r="D103" s="26">
        <v>0</v>
      </c>
      <c r="E103" s="26">
        <v>0</v>
      </c>
      <c r="F103" s="26">
        <v>0</v>
      </c>
      <c r="G103" s="7">
        <v>0</v>
      </c>
      <c r="H103" s="186"/>
      <c r="I103" s="244"/>
      <c r="J103" s="192"/>
      <c r="K103" s="228"/>
      <c r="L103" s="262"/>
      <c r="M103" s="196"/>
    </row>
    <row r="104" spans="1:14" x14ac:dyDescent="0.25">
      <c r="A104" s="370"/>
      <c r="B104" s="200"/>
      <c r="C104" s="40" t="s">
        <v>162</v>
      </c>
      <c r="D104" s="26">
        <v>0</v>
      </c>
      <c r="E104" s="26">
        <v>0</v>
      </c>
      <c r="F104" s="26">
        <v>0</v>
      </c>
      <c r="G104" s="7">
        <v>0</v>
      </c>
      <c r="H104" s="187"/>
      <c r="I104" s="245"/>
      <c r="J104" s="193"/>
      <c r="K104" s="228"/>
      <c r="L104" s="263"/>
      <c r="M104" s="197"/>
    </row>
    <row r="105" spans="1:14" ht="15" customHeight="1" x14ac:dyDescent="0.25">
      <c r="A105" s="292" t="s">
        <v>30</v>
      </c>
      <c r="B105" s="327" t="s">
        <v>31</v>
      </c>
      <c r="C105" s="21" t="s">
        <v>154</v>
      </c>
      <c r="D105" s="33">
        <f>SUM(D106:D109)</f>
        <v>15409.164280000001</v>
      </c>
      <c r="E105" s="33">
        <f t="shared" ref="E105" si="84">SUM(E106:E109)</f>
        <v>15409.164280000001</v>
      </c>
      <c r="F105" s="33">
        <f t="shared" ref="F105" si="85">SUM(F106:F109)</f>
        <v>15409.164280000001</v>
      </c>
      <c r="G105" s="55">
        <f>F105/D105</f>
        <v>1</v>
      </c>
      <c r="H105" s="351" t="s">
        <v>190</v>
      </c>
      <c r="I105" s="39" t="s">
        <v>208</v>
      </c>
      <c r="J105" s="93">
        <f>SUM(J106:J108)</f>
        <v>1</v>
      </c>
      <c r="K105" s="217" t="s">
        <v>168</v>
      </c>
      <c r="L105" s="346"/>
      <c r="M105" s="217">
        <v>809</v>
      </c>
    </row>
    <row r="106" spans="1:14" x14ac:dyDescent="0.25">
      <c r="A106" s="293"/>
      <c r="B106" s="328"/>
      <c r="C106" s="18" t="s">
        <v>156</v>
      </c>
      <c r="D106" s="32">
        <f>D111</f>
        <v>9266.0642800000005</v>
      </c>
      <c r="E106" s="32">
        <f t="shared" ref="E106:F106" si="86">E111</f>
        <v>9266.0642800000005</v>
      </c>
      <c r="F106" s="32">
        <f t="shared" si="86"/>
        <v>9266.0642800000005</v>
      </c>
      <c r="G106" s="47">
        <v>0</v>
      </c>
      <c r="H106" s="352"/>
      <c r="I106" s="39" t="s">
        <v>157</v>
      </c>
      <c r="J106" s="93">
        <f>COUNTIF($J$110,"да")</f>
        <v>1</v>
      </c>
      <c r="K106" s="218"/>
      <c r="L106" s="347"/>
      <c r="M106" s="218"/>
    </row>
    <row r="107" spans="1:14" x14ac:dyDescent="0.25">
      <c r="A107" s="293"/>
      <c r="B107" s="328"/>
      <c r="C107" s="18" t="s">
        <v>158</v>
      </c>
      <c r="D107" s="32">
        <f t="shared" ref="D107:F107" si="87">D112</f>
        <v>6143.1</v>
      </c>
      <c r="E107" s="32">
        <f t="shared" si="87"/>
        <v>6143.1</v>
      </c>
      <c r="F107" s="32">
        <f t="shared" si="87"/>
        <v>6143.1</v>
      </c>
      <c r="G107" s="47">
        <f t="shared" ref="G107" si="88">F107/D107</f>
        <v>1</v>
      </c>
      <c r="H107" s="352"/>
      <c r="I107" s="39" t="s">
        <v>159</v>
      </c>
      <c r="J107" s="93">
        <f>COUNTIF($J$110,"частично")</f>
        <v>0</v>
      </c>
      <c r="K107" s="218"/>
      <c r="L107" s="347"/>
      <c r="M107" s="218"/>
    </row>
    <row r="108" spans="1:14" x14ac:dyDescent="0.25">
      <c r="A108" s="293"/>
      <c r="B108" s="328"/>
      <c r="C108" s="18" t="s">
        <v>160</v>
      </c>
      <c r="D108" s="32">
        <f t="shared" ref="D108:F108" si="89">D113</f>
        <v>0</v>
      </c>
      <c r="E108" s="32">
        <f t="shared" si="89"/>
        <v>0</v>
      </c>
      <c r="F108" s="32">
        <f t="shared" si="89"/>
        <v>0</v>
      </c>
      <c r="G108" s="47">
        <v>0</v>
      </c>
      <c r="H108" s="352"/>
      <c r="I108" s="39" t="s">
        <v>161</v>
      </c>
      <c r="J108" s="93">
        <f>COUNTIF($J$110,"нет")</f>
        <v>0</v>
      </c>
      <c r="K108" s="218"/>
      <c r="L108" s="347"/>
      <c r="M108" s="218"/>
    </row>
    <row r="109" spans="1:14" x14ac:dyDescent="0.25">
      <c r="A109" s="294"/>
      <c r="B109" s="329"/>
      <c r="C109" s="18" t="s">
        <v>162</v>
      </c>
      <c r="D109" s="32">
        <f t="shared" ref="D109:F109" si="90">D114</f>
        <v>0</v>
      </c>
      <c r="E109" s="32">
        <f t="shared" si="90"/>
        <v>0</v>
      </c>
      <c r="F109" s="32">
        <f t="shared" si="90"/>
        <v>0</v>
      </c>
      <c r="G109" s="47">
        <v>0</v>
      </c>
      <c r="H109" s="353"/>
      <c r="I109" s="39" t="s">
        <v>163</v>
      </c>
      <c r="J109" s="15">
        <f>(J106+0.5*J107)/J105</f>
        <v>1</v>
      </c>
      <c r="K109" s="219"/>
      <c r="L109" s="348"/>
      <c r="M109" s="219"/>
    </row>
    <row r="110" spans="1:14" ht="25.5" customHeight="1" x14ac:dyDescent="0.25">
      <c r="A110" s="368" t="s">
        <v>32</v>
      </c>
      <c r="B110" s="182" t="s">
        <v>33</v>
      </c>
      <c r="C110" s="23" t="s">
        <v>154</v>
      </c>
      <c r="D110" s="28">
        <f>SUM(D111:D114)</f>
        <v>15409.164280000001</v>
      </c>
      <c r="E110" s="28">
        <f t="shared" ref="E110" si="91">SUM(E111:E114)</f>
        <v>15409.164280000001</v>
      </c>
      <c r="F110" s="28">
        <f t="shared" ref="F110" si="92">SUM(F111:F114)</f>
        <v>15409.164280000001</v>
      </c>
      <c r="G110" s="49">
        <f>F110/D110</f>
        <v>1</v>
      </c>
      <c r="H110" s="185" t="s">
        <v>535</v>
      </c>
      <c r="I110" s="220" t="s">
        <v>663</v>
      </c>
      <c r="J110" s="240" t="s">
        <v>614</v>
      </c>
      <c r="K110" s="195" t="s">
        <v>3</v>
      </c>
      <c r="L110" s="261" t="s">
        <v>201</v>
      </c>
      <c r="M110" s="195">
        <v>809</v>
      </c>
      <c r="N110" s="86" t="s">
        <v>234</v>
      </c>
    </row>
    <row r="111" spans="1:14" ht="24.75" customHeight="1" x14ac:dyDescent="0.25">
      <c r="A111" s="369"/>
      <c r="B111" s="183"/>
      <c r="C111" s="2" t="s">
        <v>156</v>
      </c>
      <c r="D111" s="26">
        <v>9266.0642800000005</v>
      </c>
      <c r="E111" s="26">
        <v>9266.0642800000005</v>
      </c>
      <c r="F111" s="26">
        <v>9266.0642800000005</v>
      </c>
      <c r="G111" s="7">
        <f t="shared" ref="G111:G112" si="93">F111/D111</f>
        <v>1</v>
      </c>
      <c r="H111" s="186"/>
      <c r="I111" s="221"/>
      <c r="J111" s="241"/>
      <c r="K111" s="196"/>
      <c r="L111" s="349"/>
      <c r="M111" s="196"/>
    </row>
    <row r="112" spans="1:14" ht="27" customHeight="1" x14ac:dyDescent="0.25">
      <c r="A112" s="369"/>
      <c r="B112" s="183"/>
      <c r="C112" s="2" t="s">
        <v>158</v>
      </c>
      <c r="D112" s="63">
        <v>6143.1</v>
      </c>
      <c r="E112" s="63">
        <v>6143.1</v>
      </c>
      <c r="F112" s="63">
        <v>6143.1</v>
      </c>
      <c r="G112" s="7">
        <f t="shared" si="93"/>
        <v>1</v>
      </c>
      <c r="H112" s="186"/>
      <c r="I112" s="221"/>
      <c r="J112" s="241"/>
      <c r="K112" s="196"/>
      <c r="L112" s="349"/>
      <c r="M112" s="196"/>
    </row>
    <row r="113" spans="1:13" ht="27" customHeight="1" x14ac:dyDescent="0.25">
      <c r="A113" s="369"/>
      <c r="B113" s="183"/>
      <c r="C113" s="2" t="s">
        <v>160</v>
      </c>
      <c r="D113" s="26">
        <v>0</v>
      </c>
      <c r="E113" s="26">
        <v>0</v>
      </c>
      <c r="F113" s="26">
        <v>0</v>
      </c>
      <c r="G113" s="7">
        <v>0</v>
      </c>
      <c r="H113" s="186"/>
      <c r="I113" s="221"/>
      <c r="J113" s="241"/>
      <c r="K113" s="196"/>
      <c r="L113" s="349"/>
      <c r="M113" s="196"/>
    </row>
    <row r="114" spans="1:13" ht="202.5" customHeight="1" x14ac:dyDescent="0.25">
      <c r="A114" s="370"/>
      <c r="B114" s="184"/>
      <c r="C114" s="2" t="s">
        <v>162</v>
      </c>
      <c r="D114" s="26">
        <v>0</v>
      </c>
      <c r="E114" s="26">
        <v>0</v>
      </c>
      <c r="F114" s="26">
        <v>0</v>
      </c>
      <c r="G114" s="7">
        <v>0</v>
      </c>
      <c r="H114" s="187"/>
      <c r="I114" s="222"/>
      <c r="J114" s="242"/>
      <c r="K114" s="197"/>
      <c r="L114" s="350"/>
      <c r="M114" s="197"/>
    </row>
    <row r="115" spans="1:13" ht="20.25" customHeight="1" x14ac:dyDescent="0.25">
      <c r="A115" s="292" t="s">
        <v>34</v>
      </c>
      <c r="B115" s="327" t="s">
        <v>35</v>
      </c>
      <c r="C115" s="21" t="s">
        <v>154</v>
      </c>
      <c r="D115" s="33">
        <f>SUM(D116:D119)</f>
        <v>0</v>
      </c>
      <c r="E115" s="33">
        <f t="shared" ref="E115" si="94">SUM(E116:E119)</f>
        <v>0</v>
      </c>
      <c r="F115" s="33">
        <f t="shared" ref="F115" si="95">SUM(F116:F119)</f>
        <v>0</v>
      </c>
      <c r="G115" s="55">
        <v>0</v>
      </c>
      <c r="H115" s="208" t="s">
        <v>191</v>
      </c>
      <c r="I115" s="208" t="s">
        <v>662</v>
      </c>
      <c r="J115" s="340" t="s">
        <v>614</v>
      </c>
      <c r="K115" s="211" t="s">
        <v>3</v>
      </c>
      <c r="L115" s="343" t="s">
        <v>201</v>
      </c>
      <c r="M115" s="211">
        <v>809</v>
      </c>
    </row>
    <row r="116" spans="1:13" ht="18.75" customHeight="1" x14ac:dyDescent="0.25">
      <c r="A116" s="293"/>
      <c r="B116" s="328"/>
      <c r="C116" s="18" t="s">
        <v>156</v>
      </c>
      <c r="D116" s="32">
        <v>0</v>
      </c>
      <c r="E116" s="32">
        <v>0</v>
      </c>
      <c r="F116" s="32">
        <v>0</v>
      </c>
      <c r="G116" s="47">
        <v>0</v>
      </c>
      <c r="H116" s="209"/>
      <c r="I116" s="209"/>
      <c r="J116" s="341"/>
      <c r="K116" s="212"/>
      <c r="L116" s="344"/>
      <c r="M116" s="212"/>
    </row>
    <row r="117" spans="1:13" ht="20.25" customHeight="1" x14ac:dyDescent="0.25">
      <c r="A117" s="293"/>
      <c r="B117" s="328"/>
      <c r="C117" s="18" t="s">
        <v>158</v>
      </c>
      <c r="D117" s="32">
        <v>0</v>
      </c>
      <c r="E117" s="32">
        <v>0</v>
      </c>
      <c r="F117" s="32">
        <v>0</v>
      </c>
      <c r="G117" s="47">
        <v>0</v>
      </c>
      <c r="H117" s="209"/>
      <c r="I117" s="209"/>
      <c r="J117" s="341"/>
      <c r="K117" s="212"/>
      <c r="L117" s="344"/>
      <c r="M117" s="212"/>
    </row>
    <row r="118" spans="1:13" ht="23.25" customHeight="1" x14ac:dyDescent="0.25">
      <c r="A118" s="293"/>
      <c r="B118" s="328"/>
      <c r="C118" s="18" t="s">
        <v>160</v>
      </c>
      <c r="D118" s="32">
        <v>0</v>
      </c>
      <c r="E118" s="32">
        <v>0</v>
      </c>
      <c r="F118" s="32">
        <v>0</v>
      </c>
      <c r="G118" s="47">
        <v>0</v>
      </c>
      <c r="H118" s="209"/>
      <c r="I118" s="209"/>
      <c r="J118" s="341"/>
      <c r="K118" s="212"/>
      <c r="L118" s="344"/>
      <c r="M118" s="212"/>
    </row>
    <row r="119" spans="1:13" ht="20.25" customHeight="1" x14ac:dyDescent="0.25">
      <c r="A119" s="294"/>
      <c r="B119" s="329"/>
      <c r="C119" s="18" t="s">
        <v>162</v>
      </c>
      <c r="D119" s="32">
        <v>0</v>
      </c>
      <c r="E119" s="32">
        <v>0</v>
      </c>
      <c r="F119" s="32">
        <v>0</v>
      </c>
      <c r="G119" s="47">
        <v>0</v>
      </c>
      <c r="H119" s="210"/>
      <c r="I119" s="210"/>
      <c r="J119" s="342"/>
      <c r="K119" s="213"/>
      <c r="L119" s="345"/>
      <c r="M119" s="213"/>
    </row>
    <row r="120" spans="1:13" ht="24.75" customHeight="1" x14ac:dyDescent="0.25">
      <c r="A120" s="391" t="s">
        <v>36</v>
      </c>
      <c r="B120" s="330" t="s">
        <v>37</v>
      </c>
      <c r="C120" s="56" t="s">
        <v>154</v>
      </c>
      <c r="D120" s="57">
        <f>SUM(D121:D124)</f>
        <v>299745.33080999996</v>
      </c>
      <c r="E120" s="57">
        <f t="shared" ref="E120" si="96">SUM(E121:E124)</f>
        <v>292776.45172000001</v>
      </c>
      <c r="F120" s="57">
        <f t="shared" ref="F120" si="97">SUM(F121:F124)</f>
        <v>262293.55252999999</v>
      </c>
      <c r="G120" s="58">
        <f>F120/D120</f>
        <v>0.87505467331619724</v>
      </c>
      <c r="H120" s="298"/>
      <c r="I120" s="37" t="s">
        <v>208</v>
      </c>
      <c r="J120" s="8">
        <f>SUM(J121:J123)</f>
        <v>20</v>
      </c>
      <c r="K120" s="273" t="s">
        <v>536</v>
      </c>
      <c r="L120" s="274"/>
      <c r="M120" s="273"/>
    </row>
    <row r="121" spans="1:13" ht="23.25" customHeight="1" x14ac:dyDescent="0.25">
      <c r="A121" s="392"/>
      <c r="B121" s="331"/>
      <c r="C121" s="10" t="s">
        <v>156</v>
      </c>
      <c r="D121" s="29">
        <f t="shared" ref="D121:F124" si="98">D126+D151+D166+D196+D211+D226+D251</f>
        <v>215095.43080999996</v>
      </c>
      <c r="E121" s="29">
        <f t="shared" si="98"/>
        <v>208232.51631000001</v>
      </c>
      <c r="F121" s="29">
        <f t="shared" si="98"/>
        <v>200894.91712</v>
      </c>
      <c r="G121" s="50">
        <f>F121/D121</f>
        <v>0.93398040285410022</v>
      </c>
      <c r="H121" s="299"/>
      <c r="I121" s="37" t="s">
        <v>157</v>
      </c>
      <c r="J121" s="8">
        <f>J126+J151+J166+J196+J211+J226+J251</f>
        <v>19</v>
      </c>
      <c r="K121" s="273"/>
      <c r="L121" s="274"/>
      <c r="M121" s="273"/>
    </row>
    <row r="122" spans="1:13" ht="21" customHeight="1" x14ac:dyDescent="0.25">
      <c r="A122" s="392"/>
      <c r="B122" s="331"/>
      <c r="C122" s="10" t="s">
        <v>158</v>
      </c>
      <c r="D122" s="29">
        <f t="shared" si="98"/>
        <v>84519.099999999991</v>
      </c>
      <c r="E122" s="29">
        <f t="shared" si="98"/>
        <v>84467.435409999991</v>
      </c>
      <c r="F122" s="29">
        <f t="shared" si="98"/>
        <v>61322.135410000003</v>
      </c>
      <c r="G122" s="50">
        <f>F122/D122</f>
        <v>0.72554174630349832</v>
      </c>
      <c r="H122" s="299"/>
      <c r="I122" s="37" t="s">
        <v>159</v>
      </c>
      <c r="J122" s="8">
        <f>J127+J152+J167+J197+J212+J227+J252</f>
        <v>1</v>
      </c>
      <c r="K122" s="273"/>
      <c r="L122" s="274"/>
      <c r="M122" s="273"/>
    </row>
    <row r="123" spans="1:13" ht="24.75" customHeight="1" x14ac:dyDescent="0.25">
      <c r="A123" s="392"/>
      <c r="B123" s="331"/>
      <c r="C123" s="10" t="s">
        <v>160</v>
      </c>
      <c r="D123" s="29">
        <f t="shared" si="98"/>
        <v>0</v>
      </c>
      <c r="E123" s="29">
        <f t="shared" si="98"/>
        <v>0</v>
      </c>
      <c r="F123" s="29">
        <f t="shared" si="98"/>
        <v>0</v>
      </c>
      <c r="G123" s="50">
        <v>0</v>
      </c>
      <c r="H123" s="299"/>
      <c r="I123" s="37" t="s">
        <v>161</v>
      </c>
      <c r="J123" s="8">
        <f>J128+J153+J168+J198+J213+J228+J253</f>
        <v>0</v>
      </c>
      <c r="K123" s="273"/>
      <c r="L123" s="274"/>
      <c r="M123" s="273"/>
    </row>
    <row r="124" spans="1:13" ht="26.25" customHeight="1" x14ac:dyDescent="0.25">
      <c r="A124" s="393"/>
      <c r="B124" s="332"/>
      <c r="C124" s="10" t="s">
        <v>162</v>
      </c>
      <c r="D124" s="29">
        <f t="shared" si="98"/>
        <v>130.80000000000001</v>
      </c>
      <c r="E124" s="29">
        <f t="shared" si="98"/>
        <v>76.5</v>
      </c>
      <c r="F124" s="29">
        <f t="shared" si="98"/>
        <v>76.5</v>
      </c>
      <c r="G124" s="50">
        <f t="shared" ref="G124:G156" si="99">F124/D124</f>
        <v>0.58486238532110091</v>
      </c>
      <c r="H124" s="300"/>
      <c r="I124" s="37" t="s">
        <v>163</v>
      </c>
      <c r="J124" s="9">
        <f>(J121+0.5*J122)/J120</f>
        <v>0.97499999999999998</v>
      </c>
      <c r="K124" s="273"/>
      <c r="L124" s="274"/>
      <c r="M124" s="273"/>
    </row>
    <row r="125" spans="1:13" ht="25.5" customHeight="1" x14ac:dyDescent="0.25">
      <c r="A125" s="378" t="s">
        <v>38</v>
      </c>
      <c r="B125" s="324" t="s">
        <v>39</v>
      </c>
      <c r="C125" s="20" t="s">
        <v>154</v>
      </c>
      <c r="D125" s="31">
        <f>SUM(D126:D129)</f>
        <v>52024.447959999998</v>
      </c>
      <c r="E125" s="31">
        <f t="shared" ref="E125" si="100">SUM(E126:E129)</f>
        <v>45790.587</v>
      </c>
      <c r="F125" s="31">
        <f t="shared" ref="F125" si="101">SUM(F126:F129)</f>
        <v>45790.587</v>
      </c>
      <c r="G125" s="52">
        <f>F125/D125</f>
        <v>0.88017439483849935</v>
      </c>
      <c r="H125" s="321" t="s">
        <v>238</v>
      </c>
      <c r="I125" s="38" t="s">
        <v>208</v>
      </c>
      <c r="J125" s="12">
        <f>SUM(J126:J128)</f>
        <v>4</v>
      </c>
      <c r="K125" s="256" t="s">
        <v>204</v>
      </c>
      <c r="L125" s="256" t="s">
        <v>204</v>
      </c>
      <c r="M125" s="256"/>
    </row>
    <row r="126" spans="1:13" ht="25.5" customHeight="1" x14ac:dyDescent="0.25">
      <c r="A126" s="379"/>
      <c r="B126" s="325"/>
      <c r="C126" s="14" t="s">
        <v>156</v>
      </c>
      <c r="D126" s="31">
        <f>D131+D136+D141+D146</f>
        <v>52024.447959999998</v>
      </c>
      <c r="E126" s="31">
        <f>E131+E136+E141+E146</f>
        <v>45790.587</v>
      </c>
      <c r="F126" s="31">
        <f>F131+F136+F141+F146</f>
        <v>45790.587</v>
      </c>
      <c r="G126" s="52">
        <f t="shared" si="99"/>
        <v>0.88017439483849935</v>
      </c>
      <c r="H126" s="322"/>
      <c r="I126" s="38" t="s">
        <v>157</v>
      </c>
      <c r="J126" s="46">
        <f>COUNTIF($J$130:$J$149,"да")</f>
        <v>4</v>
      </c>
      <c r="K126" s="256"/>
      <c r="L126" s="256"/>
      <c r="M126" s="256"/>
    </row>
    <row r="127" spans="1:13" ht="25.5" customHeight="1" x14ac:dyDescent="0.25">
      <c r="A127" s="379"/>
      <c r="B127" s="325"/>
      <c r="C127" s="14" t="s">
        <v>158</v>
      </c>
      <c r="D127" s="31">
        <f t="shared" ref="D127:F129" si="102">D132+D137+D142+D147</f>
        <v>0</v>
      </c>
      <c r="E127" s="31">
        <f t="shared" si="102"/>
        <v>0</v>
      </c>
      <c r="F127" s="31">
        <f t="shared" si="102"/>
        <v>0</v>
      </c>
      <c r="G127" s="52">
        <v>0</v>
      </c>
      <c r="H127" s="322"/>
      <c r="I127" s="38" t="s">
        <v>159</v>
      </c>
      <c r="J127" s="46">
        <f>COUNTIF($J$130:$J$149,"частично")</f>
        <v>0</v>
      </c>
      <c r="K127" s="256"/>
      <c r="L127" s="256"/>
      <c r="M127" s="256"/>
    </row>
    <row r="128" spans="1:13" ht="25.5" customHeight="1" x14ac:dyDescent="0.25">
      <c r="A128" s="379"/>
      <c r="B128" s="325"/>
      <c r="C128" s="14" t="s">
        <v>160</v>
      </c>
      <c r="D128" s="31">
        <f t="shared" si="102"/>
        <v>0</v>
      </c>
      <c r="E128" s="31">
        <f t="shared" si="102"/>
        <v>0</v>
      </c>
      <c r="F128" s="31">
        <f t="shared" si="102"/>
        <v>0</v>
      </c>
      <c r="G128" s="52">
        <v>0</v>
      </c>
      <c r="H128" s="322"/>
      <c r="I128" s="38" t="s">
        <v>161</v>
      </c>
      <c r="J128" s="46">
        <f>COUNTIF($J$130:$J$149,"нет")</f>
        <v>0</v>
      </c>
      <c r="K128" s="256"/>
      <c r="L128" s="256"/>
      <c r="M128" s="256"/>
    </row>
    <row r="129" spans="1:14" ht="25.5" customHeight="1" x14ac:dyDescent="0.25">
      <c r="A129" s="380"/>
      <c r="B129" s="326"/>
      <c r="C129" s="14" t="s">
        <v>162</v>
      </c>
      <c r="D129" s="31">
        <f t="shared" si="102"/>
        <v>0</v>
      </c>
      <c r="E129" s="31">
        <f t="shared" si="102"/>
        <v>0</v>
      </c>
      <c r="F129" s="31">
        <f t="shared" si="102"/>
        <v>0</v>
      </c>
      <c r="G129" s="52">
        <v>0</v>
      </c>
      <c r="H129" s="323"/>
      <c r="I129" s="38" t="s">
        <v>163</v>
      </c>
      <c r="J129" s="13">
        <f>(J126+0.5*J127)/J125</f>
        <v>1</v>
      </c>
      <c r="K129" s="256"/>
      <c r="L129" s="256"/>
      <c r="M129" s="256"/>
    </row>
    <row r="130" spans="1:14" ht="21.75" customHeight="1" x14ac:dyDescent="0.25">
      <c r="A130" s="368" t="s">
        <v>40</v>
      </c>
      <c r="B130" s="182" t="s">
        <v>41</v>
      </c>
      <c r="C130" s="23" t="s">
        <v>154</v>
      </c>
      <c r="D130" s="28">
        <f>SUM(D131:D134)</f>
        <v>6000</v>
      </c>
      <c r="E130" s="28">
        <f t="shared" ref="E130" si="103">SUM(E131:E134)</f>
        <v>5998.6610000000001</v>
      </c>
      <c r="F130" s="28">
        <f t="shared" ref="F130" si="104">SUM(F131:F134)</f>
        <v>5998.6610000000001</v>
      </c>
      <c r="G130" s="49">
        <f>F130/D130</f>
        <v>0.99977683333333334</v>
      </c>
      <c r="H130" s="185" t="s">
        <v>537</v>
      </c>
      <c r="I130" s="185" t="s">
        <v>617</v>
      </c>
      <c r="J130" s="191" t="s">
        <v>614</v>
      </c>
      <c r="K130" s="195" t="s">
        <v>205</v>
      </c>
      <c r="L130" s="191" t="s">
        <v>201</v>
      </c>
      <c r="M130" s="228">
        <v>809</v>
      </c>
      <c r="N130" s="86">
        <v>3120161400</v>
      </c>
    </row>
    <row r="131" spans="1:14" ht="18" customHeight="1" x14ac:dyDescent="0.25">
      <c r="A131" s="369"/>
      <c r="B131" s="183"/>
      <c r="C131" s="2" t="s">
        <v>156</v>
      </c>
      <c r="D131" s="63">
        <v>6000</v>
      </c>
      <c r="E131" s="63">
        <v>5998.6610000000001</v>
      </c>
      <c r="F131" s="63">
        <v>5998.6610000000001</v>
      </c>
      <c r="G131" s="7">
        <f t="shared" ref="G131:G136" si="105">F131/D131</f>
        <v>0.99977683333333334</v>
      </c>
      <c r="H131" s="186"/>
      <c r="I131" s="186"/>
      <c r="J131" s="192"/>
      <c r="K131" s="196"/>
      <c r="L131" s="192"/>
      <c r="M131" s="228"/>
    </row>
    <row r="132" spans="1:14" ht="18" customHeight="1" x14ac:dyDescent="0.25">
      <c r="A132" s="369"/>
      <c r="B132" s="183"/>
      <c r="C132" s="2" t="s">
        <v>158</v>
      </c>
      <c r="D132" s="63">
        <v>0</v>
      </c>
      <c r="E132" s="63">
        <v>0</v>
      </c>
      <c r="F132" s="63">
        <v>0</v>
      </c>
      <c r="G132" s="7">
        <v>0</v>
      </c>
      <c r="H132" s="186"/>
      <c r="I132" s="186"/>
      <c r="J132" s="192"/>
      <c r="K132" s="196"/>
      <c r="L132" s="192"/>
      <c r="M132" s="228"/>
    </row>
    <row r="133" spans="1:14" ht="15.75" customHeight="1" x14ac:dyDescent="0.25">
      <c r="A133" s="369"/>
      <c r="B133" s="183"/>
      <c r="C133" s="2" t="s">
        <v>160</v>
      </c>
      <c r="D133" s="63">
        <v>0</v>
      </c>
      <c r="E133" s="63">
        <v>0</v>
      </c>
      <c r="F133" s="63">
        <v>0</v>
      </c>
      <c r="G133" s="7">
        <v>0</v>
      </c>
      <c r="H133" s="186"/>
      <c r="I133" s="186"/>
      <c r="J133" s="192"/>
      <c r="K133" s="196"/>
      <c r="L133" s="192"/>
      <c r="M133" s="228"/>
    </row>
    <row r="134" spans="1:14" ht="18" customHeight="1" x14ac:dyDescent="0.25">
      <c r="A134" s="370"/>
      <c r="B134" s="184"/>
      <c r="C134" s="2" t="s">
        <v>162</v>
      </c>
      <c r="D134" s="63">
        <v>0</v>
      </c>
      <c r="E134" s="63">
        <v>0</v>
      </c>
      <c r="F134" s="63">
        <v>0</v>
      </c>
      <c r="G134" s="7">
        <v>0</v>
      </c>
      <c r="H134" s="187"/>
      <c r="I134" s="187"/>
      <c r="J134" s="193"/>
      <c r="K134" s="197"/>
      <c r="L134" s="193"/>
      <c r="M134" s="228"/>
    </row>
    <row r="135" spans="1:14" ht="15" customHeight="1" x14ac:dyDescent="0.25">
      <c r="A135" s="394" t="s">
        <v>42</v>
      </c>
      <c r="B135" s="182" t="s">
        <v>43</v>
      </c>
      <c r="C135" s="23" t="s">
        <v>154</v>
      </c>
      <c r="D135" s="64">
        <f>SUM(D136:D139)</f>
        <v>3600</v>
      </c>
      <c r="E135" s="64">
        <f t="shared" ref="E135" si="106">SUM(E136:E139)</f>
        <v>3595.9259999999999</v>
      </c>
      <c r="F135" s="28">
        <f t="shared" ref="F135" si="107">SUM(F136:F139)</f>
        <v>3595.9259999999999</v>
      </c>
      <c r="G135" s="49">
        <f>F135/D135</f>
        <v>0.99886833333333336</v>
      </c>
      <c r="H135" s="185" t="s">
        <v>169</v>
      </c>
      <c r="I135" s="185" t="s">
        <v>741</v>
      </c>
      <c r="J135" s="191" t="s">
        <v>614</v>
      </c>
      <c r="K135" s="195" t="s">
        <v>205</v>
      </c>
      <c r="L135" s="318" t="s">
        <v>649</v>
      </c>
      <c r="M135" s="228">
        <v>809</v>
      </c>
      <c r="N135" s="86">
        <v>3120161410</v>
      </c>
    </row>
    <row r="136" spans="1:14" ht="15" customHeight="1" x14ac:dyDescent="0.25">
      <c r="A136" s="395"/>
      <c r="B136" s="183"/>
      <c r="C136" s="2" t="s">
        <v>156</v>
      </c>
      <c r="D136" s="63">
        <v>3600</v>
      </c>
      <c r="E136" s="63">
        <v>3595.9259999999999</v>
      </c>
      <c r="F136" s="63">
        <v>3595.9259999999999</v>
      </c>
      <c r="G136" s="7">
        <f t="shared" si="105"/>
        <v>0.99886833333333336</v>
      </c>
      <c r="H136" s="186"/>
      <c r="I136" s="186"/>
      <c r="J136" s="192"/>
      <c r="K136" s="196"/>
      <c r="L136" s="318"/>
      <c r="M136" s="228"/>
    </row>
    <row r="137" spans="1:14" x14ac:dyDescent="0.25">
      <c r="A137" s="395"/>
      <c r="B137" s="183"/>
      <c r="C137" s="2" t="s">
        <v>158</v>
      </c>
      <c r="D137" s="63">
        <v>0</v>
      </c>
      <c r="F137" s="27">
        <v>0</v>
      </c>
      <c r="G137" s="7">
        <v>0</v>
      </c>
      <c r="H137" s="186"/>
      <c r="I137" s="186"/>
      <c r="J137" s="192"/>
      <c r="K137" s="196"/>
      <c r="L137" s="318"/>
      <c r="M137" s="228"/>
    </row>
    <row r="138" spans="1:14" x14ac:dyDescent="0.25">
      <c r="A138" s="395"/>
      <c r="B138" s="183"/>
      <c r="C138" s="2" t="s">
        <v>160</v>
      </c>
      <c r="D138" s="63">
        <v>0</v>
      </c>
      <c r="F138" s="27">
        <v>0</v>
      </c>
      <c r="G138" s="7">
        <v>0</v>
      </c>
      <c r="H138" s="186"/>
      <c r="I138" s="186"/>
      <c r="J138" s="192"/>
      <c r="K138" s="196"/>
      <c r="L138" s="318"/>
      <c r="M138" s="228"/>
    </row>
    <row r="139" spans="1:14" ht="29.25" customHeight="1" x14ac:dyDescent="0.25">
      <c r="A139" s="396"/>
      <c r="B139" s="184"/>
      <c r="C139" s="2" t="s">
        <v>162</v>
      </c>
      <c r="D139" s="63">
        <v>0</v>
      </c>
      <c r="E139" s="63">
        <v>0</v>
      </c>
      <c r="F139" s="27">
        <v>0</v>
      </c>
      <c r="G139" s="7">
        <v>0</v>
      </c>
      <c r="H139" s="187"/>
      <c r="I139" s="187"/>
      <c r="J139" s="193"/>
      <c r="K139" s="197"/>
      <c r="L139" s="318"/>
      <c r="M139" s="228"/>
    </row>
    <row r="140" spans="1:14" ht="18.75" customHeight="1" x14ac:dyDescent="0.25">
      <c r="A140" s="368" t="s">
        <v>44</v>
      </c>
      <c r="B140" s="182" t="s">
        <v>45</v>
      </c>
      <c r="C140" s="23" t="s">
        <v>154</v>
      </c>
      <c r="D140" s="64">
        <f>SUM(D141:D144)</f>
        <v>40767.447959999998</v>
      </c>
      <c r="E140" s="64">
        <f>SUM(E141:E144)</f>
        <v>34539</v>
      </c>
      <c r="F140" s="28">
        <f t="shared" ref="F140" si="108">SUM(F141:F144)</f>
        <v>34539</v>
      </c>
      <c r="G140" s="49">
        <f>F140/D140</f>
        <v>0.84722006719402221</v>
      </c>
      <c r="H140" s="185" t="s">
        <v>538</v>
      </c>
      <c r="I140" s="185" t="s">
        <v>742</v>
      </c>
      <c r="J140" s="191" t="s">
        <v>614</v>
      </c>
      <c r="K140" s="195" t="s">
        <v>170</v>
      </c>
      <c r="L140" s="229" t="s">
        <v>618</v>
      </c>
      <c r="M140" s="195">
        <v>809</v>
      </c>
      <c r="N140" s="86">
        <v>3120161420</v>
      </c>
    </row>
    <row r="141" spans="1:14" ht="19.5" customHeight="1" x14ac:dyDescent="0.25">
      <c r="A141" s="369"/>
      <c r="B141" s="183"/>
      <c r="C141" s="2" t="s">
        <v>156</v>
      </c>
      <c r="D141" s="63">
        <v>40767.447959999998</v>
      </c>
      <c r="E141" s="63">
        <v>34539</v>
      </c>
      <c r="F141" s="63">
        <v>34539</v>
      </c>
      <c r="G141" s="7">
        <f t="shared" si="99"/>
        <v>0.84722006719402221</v>
      </c>
      <c r="H141" s="186"/>
      <c r="I141" s="186"/>
      <c r="J141" s="192"/>
      <c r="K141" s="196"/>
      <c r="L141" s="229"/>
      <c r="M141" s="196"/>
    </row>
    <row r="142" spans="1:14" x14ac:dyDescent="0.25">
      <c r="A142" s="369"/>
      <c r="B142" s="183"/>
      <c r="C142" s="2" t="s">
        <v>158</v>
      </c>
      <c r="D142" s="63">
        <v>0</v>
      </c>
      <c r="E142" s="63">
        <v>0</v>
      </c>
      <c r="F142" s="26">
        <v>0</v>
      </c>
      <c r="G142" s="7">
        <v>0</v>
      </c>
      <c r="H142" s="186"/>
      <c r="I142" s="186"/>
      <c r="J142" s="192"/>
      <c r="K142" s="196"/>
      <c r="L142" s="229"/>
      <c r="M142" s="196"/>
    </row>
    <row r="143" spans="1:14" ht="15" customHeight="1" x14ac:dyDescent="0.25">
      <c r="A143" s="369"/>
      <c r="B143" s="183"/>
      <c r="C143" s="2" t="s">
        <v>160</v>
      </c>
      <c r="D143" s="63">
        <v>0</v>
      </c>
      <c r="E143" s="63">
        <v>0</v>
      </c>
      <c r="F143" s="26">
        <v>0</v>
      </c>
      <c r="G143" s="7">
        <v>0</v>
      </c>
      <c r="H143" s="186"/>
      <c r="I143" s="186"/>
      <c r="J143" s="192"/>
      <c r="K143" s="196"/>
      <c r="L143" s="229"/>
      <c r="M143" s="196"/>
    </row>
    <row r="144" spans="1:14" ht="33" customHeight="1" x14ac:dyDescent="0.25">
      <c r="A144" s="370"/>
      <c r="B144" s="184"/>
      <c r="C144" s="2" t="s">
        <v>162</v>
      </c>
      <c r="D144" s="63">
        <v>0</v>
      </c>
      <c r="E144" s="63">
        <v>0</v>
      </c>
      <c r="F144" s="26">
        <v>0</v>
      </c>
      <c r="G144" s="7">
        <v>0</v>
      </c>
      <c r="H144" s="187"/>
      <c r="I144" s="187"/>
      <c r="J144" s="193"/>
      <c r="K144" s="197"/>
      <c r="L144" s="229"/>
      <c r="M144" s="197"/>
    </row>
    <row r="145" spans="1:15" ht="15" customHeight="1" x14ac:dyDescent="0.25">
      <c r="A145" s="368" t="s">
        <v>46</v>
      </c>
      <c r="B145" s="182" t="s">
        <v>47</v>
      </c>
      <c r="C145" s="23" t="s">
        <v>154</v>
      </c>
      <c r="D145" s="64">
        <f>SUM(D146:D149)</f>
        <v>1657</v>
      </c>
      <c r="E145" s="64">
        <f>SUM(E146:E149)</f>
        <v>1657</v>
      </c>
      <c r="F145" s="28">
        <f t="shared" ref="F145" si="109">SUM(F146:F149)</f>
        <v>1657</v>
      </c>
      <c r="G145" s="49">
        <f>F145/D145</f>
        <v>1</v>
      </c>
      <c r="H145" s="224" t="s">
        <v>539</v>
      </c>
      <c r="I145" s="185" t="s">
        <v>743</v>
      </c>
      <c r="J145" s="261" t="s">
        <v>614</v>
      </c>
      <c r="K145" s="195" t="s">
        <v>170</v>
      </c>
      <c r="L145" s="194" t="s">
        <v>201</v>
      </c>
      <c r="M145" s="228">
        <v>809</v>
      </c>
      <c r="N145" s="86">
        <v>3120161430</v>
      </c>
    </row>
    <row r="146" spans="1:15" x14ac:dyDescent="0.25">
      <c r="A146" s="369"/>
      <c r="B146" s="183"/>
      <c r="C146" s="2" t="s">
        <v>156</v>
      </c>
      <c r="D146" s="63">
        <v>1657</v>
      </c>
      <c r="E146" s="63">
        <v>1657</v>
      </c>
      <c r="F146" s="63">
        <v>1657</v>
      </c>
      <c r="G146" s="7">
        <f t="shared" si="99"/>
        <v>1</v>
      </c>
      <c r="H146" s="224"/>
      <c r="I146" s="186"/>
      <c r="J146" s="262"/>
      <c r="K146" s="196"/>
      <c r="L146" s="194"/>
      <c r="M146" s="228"/>
    </row>
    <row r="147" spans="1:15" x14ac:dyDescent="0.25">
      <c r="A147" s="369"/>
      <c r="B147" s="183"/>
      <c r="C147" s="2" t="s">
        <v>158</v>
      </c>
      <c r="D147" s="63">
        <v>0</v>
      </c>
      <c r="E147" s="63">
        <v>0</v>
      </c>
      <c r="F147" s="26">
        <v>0</v>
      </c>
      <c r="G147" s="7">
        <v>0</v>
      </c>
      <c r="H147" s="224"/>
      <c r="I147" s="186"/>
      <c r="J147" s="262"/>
      <c r="K147" s="196"/>
      <c r="L147" s="194"/>
      <c r="M147" s="228"/>
    </row>
    <row r="148" spans="1:15" x14ac:dyDescent="0.25">
      <c r="A148" s="369"/>
      <c r="B148" s="183"/>
      <c r="C148" s="2" t="s">
        <v>160</v>
      </c>
      <c r="D148" s="26">
        <v>0</v>
      </c>
      <c r="E148" s="26">
        <v>0</v>
      </c>
      <c r="F148" s="26">
        <v>0</v>
      </c>
      <c r="G148" s="7">
        <v>0</v>
      </c>
      <c r="H148" s="224"/>
      <c r="I148" s="186"/>
      <c r="J148" s="262"/>
      <c r="K148" s="196"/>
      <c r="L148" s="194"/>
      <c r="M148" s="228"/>
    </row>
    <row r="149" spans="1:15" ht="15" customHeight="1" x14ac:dyDescent="0.25">
      <c r="A149" s="370"/>
      <c r="B149" s="184"/>
      <c r="C149" s="2" t="s">
        <v>162</v>
      </c>
      <c r="D149" s="26">
        <v>0</v>
      </c>
      <c r="E149" s="26">
        <v>0</v>
      </c>
      <c r="F149" s="26">
        <v>0</v>
      </c>
      <c r="G149" s="7">
        <v>0</v>
      </c>
      <c r="H149" s="224"/>
      <c r="I149" s="187"/>
      <c r="J149" s="263"/>
      <c r="K149" s="197"/>
      <c r="L149" s="194"/>
      <c r="M149" s="228"/>
    </row>
    <row r="150" spans="1:15" ht="22.5" customHeight="1" x14ac:dyDescent="0.25">
      <c r="A150" s="378" t="s">
        <v>48</v>
      </c>
      <c r="B150" s="324" t="s">
        <v>49</v>
      </c>
      <c r="C150" s="20" t="s">
        <v>154</v>
      </c>
      <c r="D150" s="31">
        <f>SUM(D151:D154)</f>
        <v>107361.5</v>
      </c>
      <c r="E150" s="31">
        <f t="shared" ref="E150" si="110">SUM(E151:E154)</f>
        <v>106790.14268999999</v>
      </c>
      <c r="F150" s="31">
        <f t="shared" ref="F150" si="111">SUM(F151:F154)</f>
        <v>101001.48663999999</v>
      </c>
      <c r="G150" s="52">
        <f>F150/D150</f>
        <v>0.94076076284329102</v>
      </c>
      <c r="H150" s="319" t="s">
        <v>192</v>
      </c>
      <c r="I150" s="38" t="s">
        <v>208</v>
      </c>
      <c r="J150" s="12">
        <f>SUM(J151:J153)</f>
        <v>2</v>
      </c>
      <c r="K150" s="267" t="s">
        <v>540</v>
      </c>
      <c r="L150" s="257"/>
      <c r="M150" s="256"/>
    </row>
    <row r="151" spans="1:15" ht="22.5" customHeight="1" x14ac:dyDescent="0.25">
      <c r="A151" s="379"/>
      <c r="B151" s="325"/>
      <c r="C151" s="14" t="s">
        <v>156</v>
      </c>
      <c r="D151" s="31">
        <f>D156+D161</f>
        <v>107361.5</v>
      </c>
      <c r="E151" s="31">
        <f t="shared" ref="E151:F151" si="112">E156+E161</f>
        <v>106790.14268999999</v>
      </c>
      <c r="F151" s="31">
        <f t="shared" si="112"/>
        <v>101001.48663999999</v>
      </c>
      <c r="G151" s="52">
        <f t="shared" si="99"/>
        <v>0.94076076284329102</v>
      </c>
      <c r="H151" s="319"/>
      <c r="I151" s="38" t="s">
        <v>157</v>
      </c>
      <c r="J151" s="46">
        <f>COUNTIF($J$155:$J$164,"да")</f>
        <v>2</v>
      </c>
      <c r="K151" s="268"/>
      <c r="L151" s="257"/>
      <c r="M151" s="256"/>
    </row>
    <row r="152" spans="1:15" ht="22.5" customHeight="1" x14ac:dyDescent="0.25">
      <c r="A152" s="379"/>
      <c r="B152" s="325"/>
      <c r="C152" s="14" t="s">
        <v>158</v>
      </c>
      <c r="D152" s="31">
        <f t="shared" ref="D152:F154" si="113">D157+D162</f>
        <v>0</v>
      </c>
      <c r="E152" s="31">
        <f t="shared" si="113"/>
        <v>0</v>
      </c>
      <c r="F152" s="31">
        <f t="shared" si="113"/>
        <v>0</v>
      </c>
      <c r="G152" s="52">
        <v>0</v>
      </c>
      <c r="H152" s="319"/>
      <c r="I152" s="38" t="s">
        <v>159</v>
      </c>
      <c r="J152" s="46">
        <f>COUNTIF($J$155:$J$164,"частично")</f>
        <v>0</v>
      </c>
      <c r="K152" s="268"/>
      <c r="L152" s="257"/>
      <c r="M152" s="256"/>
    </row>
    <row r="153" spans="1:15" ht="22.5" customHeight="1" x14ac:dyDescent="0.25">
      <c r="A153" s="379"/>
      <c r="B153" s="325"/>
      <c r="C153" s="14" t="s">
        <v>160</v>
      </c>
      <c r="D153" s="31">
        <f t="shared" si="113"/>
        <v>0</v>
      </c>
      <c r="E153" s="31">
        <f t="shared" si="113"/>
        <v>0</v>
      </c>
      <c r="F153" s="31">
        <f t="shared" si="113"/>
        <v>0</v>
      </c>
      <c r="G153" s="52">
        <v>0</v>
      </c>
      <c r="H153" s="319"/>
      <c r="I153" s="38" t="s">
        <v>161</v>
      </c>
      <c r="J153" s="46">
        <f>COUNTIF($J$155:$J$164,"нет")</f>
        <v>0</v>
      </c>
      <c r="K153" s="268"/>
      <c r="L153" s="257"/>
      <c r="M153" s="256"/>
    </row>
    <row r="154" spans="1:15" ht="22.5" customHeight="1" x14ac:dyDescent="0.25">
      <c r="A154" s="380"/>
      <c r="B154" s="326"/>
      <c r="C154" s="14" t="s">
        <v>162</v>
      </c>
      <c r="D154" s="31">
        <f t="shared" si="113"/>
        <v>0</v>
      </c>
      <c r="E154" s="31">
        <f t="shared" si="113"/>
        <v>0</v>
      </c>
      <c r="F154" s="31">
        <f t="shared" si="113"/>
        <v>0</v>
      </c>
      <c r="G154" s="52">
        <v>0</v>
      </c>
      <c r="H154" s="319"/>
      <c r="I154" s="38" t="s">
        <v>163</v>
      </c>
      <c r="J154" s="13">
        <f>(J151+0.5*J152)/J150</f>
        <v>1</v>
      </c>
      <c r="K154" s="269"/>
      <c r="L154" s="257"/>
      <c r="M154" s="256"/>
    </row>
    <row r="155" spans="1:15" ht="18.75" customHeight="1" x14ac:dyDescent="0.25">
      <c r="A155" s="385" t="s">
        <v>541</v>
      </c>
      <c r="B155" s="182" t="s">
        <v>543</v>
      </c>
      <c r="C155" s="23" t="s">
        <v>154</v>
      </c>
      <c r="D155" s="28">
        <f>SUM(D156:D159)</f>
        <v>12950</v>
      </c>
      <c r="E155" s="28">
        <f t="shared" ref="E155" si="114">SUM(E156:E159)</f>
        <v>12604.52269</v>
      </c>
      <c r="F155" s="28">
        <f t="shared" ref="F155" si="115">SUM(F156:F159)</f>
        <v>12604.52269</v>
      </c>
      <c r="G155" s="49">
        <f>F155/D155</f>
        <v>0.97332221544401543</v>
      </c>
      <c r="H155" s="224" t="s">
        <v>545</v>
      </c>
      <c r="I155" s="258" t="s">
        <v>619</v>
      </c>
      <c r="J155" s="229" t="s">
        <v>614</v>
      </c>
      <c r="K155" s="229" t="s">
        <v>547</v>
      </c>
      <c r="L155" s="229" t="s">
        <v>201</v>
      </c>
      <c r="M155" s="228">
        <v>809</v>
      </c>
      <c r="N155" s="86">
        <v>3120262040</v>
      </c>
      <c r="O155" s="86">
        <v>3120200009</v>
      </c>
    </row>
    <row r="156" spans="1:15" ht="18.75" customHeight="1" x14ac:dyDescent="0.25">
      <c r="A156" s="386"/>
      <c r="B156" s="183"/>
      <c r="C156" s="1" t="s">
        <v>156</v>
      </c>
      <c r="D156" s="63">
        <v>12950</v>
      </c>
      <c r="E156" s="63">
        <v>12604.52269</v>
      </c>
      <c r="F156" s="63">
        <v>12604.52269</v>
      </c>
      <c r="G156" s="7">
        <f t="shared" si="99"/>
        <v>0.97332221544401543</v>
      </c>
      <c r="H156" s="224"/>
      <c r="I156" s="259"/>
      <c r="J156" s="229"/>
      <c r="K156" s="229"/>
      <c r="L156" s="229"/>
      <c r="M156" s="228"/>
      <c r="O156" s="86"/>
    </row>
    <row r="157" spans="1:15" ht="18.75" customHeight="1" x14ac:dyDescent="0.25">
      <c r="A157" s="386"/>
      <c r="B157" s="183"/>
      <c r="C157" s="1" t="s">
        <v>158</v>
      </c>
      <c r="D157" s="26">
        <v>0</v>
      </c>
      <c r="E157" s="26">
        <v>0</v>
      </c>
      <c r="F157" s="26">
        <v>0</v>
      </c>
      <c r="G157" s="7">
        <v>0</v>
      </c>
      <c r="H157" s="224"/>
      <c r="I157" s="259"/>
      <c r="J157" s="229"/>
      <c r="K157" s="229"/>
      <c r="L157" s="229"/>
      <c r="M157" s="228"/>
      <c r="O157" s="86"/>
    </row>
    <row r="158" spans="1:15" ht="18.75" customHeight="1" x14ac:dyDescent="0.25">
      <c r="A158" s="386"/>
      <c r="B158" s="183"/>
      <c r="C158" s="1" t="s">
        <v>160</v>
      </c>
      <c r="D158" s="26">
        <v>0</v>
      </c>
      <c r="E158" s="26">
        <v>0</v>
      </c>
      <c r="F158" s="26">
        <v>0</v>
      </c>
      <c r="G158" s="7">
        <v>0</v>
      </c>
      <c r="H158" s="224"/>
      <c r="I158" s="259"/>
      <c r="J158" s="229"/>
      <c r="K158" s="229"/>
      <c r="L158" s="229"/>
      <c r="M158" s="228"/>
      <c r="O158" s="86"/>
    </row>
    <row r="159" spans="1:15" ht="18.75" customHeight="1" x14ac:dyDescent="0.25">
      <c r="A159" s="387"/>
      <c r="B159" s="184"/>
      <c r="C159" s="1" t="s">
        <v>162</v>
      </c>
      <c r="D159" s="26">
        <v>0</v>
      </c>
      <c r="E159" s="26">
        <v>0</v>
      </c>
      <c r="F159" s="26">
        <v>0</v>
      </c>
      <c r="G159" s="7">
        <v>0</v>
      </c>
      <c r="H159" s="224"/>
      <c r="I159" s="260"/>
      <c r="J159" s="229"/>
      <c r="K159" s="229"/>
      <c r="L159" s="229"/>
      <c r="M159" s="228"/>
      <c r="O159" s="86"/>
    </row>
    <row r="160" spans="1:15" ht="18.75" customHeight="1" x14ac:dyDescent="0.25">
      <c r="A160" s="368" t="s">
        <v>542</v>
      </c>
      <c r="B160" s="333" t="s">
        <v>544</v>
      </c>
      <c r="C160" s="23" t="s">
        <v>154</v>
      </c>
      <c r="D160" s="64">
        <f>SUM(D161:D164)</f>
        <v>94411.5</v>
      </c>
      <c r="E160" s="64">
        <f t="shared" ref="E160" si="116">SUM(E161:E164)</f>
        <v>94185.62</v>
      </c>
      <c r="F160" s="64">
        <f t="shared" ref="F160" si="117">SUM(F161:F164)</f>
        <v>88396.96394999999</v>
      </c>
      <c r="G160" s="67">
        <f>F160/D160</f>
        <v>0.93629445512464038</v>
      </c>
      <c r="H160" s="225" t="s">
        <v>621</v>
      </c>
      <c r="I160" s="233" t="s">
        <v>620</v>
      </c>
      <c r="J160" s="226" t="s">
        <v>614</v>
      </c>
      <c r="K160" s="226" t="s">
        <v>546</v>
      </c>
      <c r="L160" s="194" t="s">
        <v>622</v>
      </c>
      <c r="M160" s="227">
        <v>809</v>
      </c>
      <c r="N160" s="86">
        <v>3120262040</v>
      </c>
      <c r="O160" s="86">
        <v>3120200011</v>
      </c>
    </row>
    <row r="161" spans="1:15" ht="18.75" customHeight="1" x14ac:dyDescent="0.25">
      <c r="A161" s="369"/>
      <c r="B161" s="334"/>
      <c r="C161" s="48" t="s">
        <v>156</v>
      </c>
      <c r="D161" s="63">
        <v>94411.5</v>
      </c>
      <c r="E161" s="63">
        <v>94185.62</v>
      </c>
      <c r="F161" s="63">
        <f>E161-5788.65605</f>
        <v>88396.96394999999</v>
      </c>
      <c r="G161" s="68">
        <f t="shared" ref="G161" si="118">F161/D161</f>
        <v>0.93629445512464038</v>
      </c>
      <c r="H161" s="225"/>
      <c r="I161" s="234"/>
      <c r="J161" s="226"/>
      <c r="K161" s="226"/>
      <c r="L161" s="194"/>
      <c r="M161" s="227"/>
      <c r="O161" s="86"/>
    </row>
    <row r="162" spans="1:15" ht="18.75" customHeight="1" x14ac:dyDescent="0.25">
      <c r="A162" s="369"/>
      <c r="B162" s="334"/>
      <c r="C162" s="48" t="s">
        <v>158</v>
      </c>
      <c r="D162" s="63">
        <v>0</v>
      </c>
      <c r="E162" s="26">
        <v>0</v>
      </c>
      <c r="F162" s="26">
        <v>0</v>
      </c>
      <c r="G162" s="68">
        <v>0</v>
      </c>
      <c r="H162" s="225"/>
      <c r="I162" s="234"/>
      <c r="J162" s="226"/>
      <c r="K162" s="226"/>
      <c r="L162" s="194"/>
      <c r="M162" s="227"/>
      <c r="O162" s="86"/>
    </row>
    <row r="163" spans="1:15" ht="18.75" customHeight="1" x14ac:dyDescent="0.25">
      <c r="A163" s="369"/>
      <c r="B163" s="334"/>
      <c r="C163" s="48" t="s">
        <v>160</v>
      </c>
      <c r="D163" s="63">
        <v>0</v>
      </c>
      <c r="E163" s="26">
        <v>0</v>
      </c>
      <c r="F163" s="26">
        <v>0</v>
      </c>
      <c r="G163" s="68">
        <v>0</v>
      </c>
      <c r="H163" s="225"/>
      <c r="I163" s="234"/>
      <c r="J163" s="226"/>
      <c r="K163" s="226"/>
      <c r="L163" s="194"/>
      <c r="M163" s="227"/>
      <c r="O163" s="86"/>
    </row>
    <row r="164" spans="1:15" ht="33" customHeight="1" x14ac:dyDescent="0.25">
      <c r="A164" s="370"/>
      <c r="B164" s="335"/>
      <c r="C164" s="48" t="s">
        <v>162</v>
      </c>
      <c r="D164" s="63">
        <v>0</v>
      </c>
      <c r="E164" s="26">
        <v>0</v>
      </c>
      <c r="F164" s="26">
        <v>0</v>
      </c>
      <c r="G164" s="68">
        <v>0</v>
      </c>
      <c r="H164" s="225"/>
      <c r="I164" s="235"/>
      <c r="J164" s="226"/>
      <c r="K164" s="226"/>
      <c r="L164" s="194"/>
      <c r="M164" s="227"/>
      <c r="O164" s="86"/>
    </row>
    <row r="165" spans="1:15" ht="21.75" customHeight="1" x14ac:dyDescent="0.25">
      <c r="A165" s="378" t="s">
        <v>54</v>
      </c>
      <c r="B165" s="324" t="s">
        <v>55</v>
      </c>
      <c r="C165" s="20" t="s">
        <v>154</v>
      </c>
      <c r="D165" s="31">
        <f>SUM(D166:D169)</f>
        <v>2958.2285700000002</v>
      </c>
      <c r="E165" s="31">
        <f t="shared" ref="E165" si="119">SUM(E166:E169)</f>
        <v>2794.6</v>
      </c>
      <c r="F165" s="31">
        <f t="shared" ref="F165" si="120">SUM(F166:F169)</f>
        <v>2794.6</v>
      </c>
      <c r="G165" s="52">
        <f>F165/D165</f>
        <v>0.94468697528669998</v>
      </c>
      <c r="H165" s="319" t="s">
        <v>192</v>
      </c>
      <c r="I165" s="38" t="s">
        <v>208</v>
      </c>
      <c r="J165" s="82">
        <f>SUM(J166:J168)</f>
        <v>5</v>
      </c>
      <c r="K165" s="320" t="s">
        <v>548</v>
      </c>
      <c r="L165" s="308"/>
      <c r="M165" s="320"/>
    </row>
    <row r="166" spans="1:15" ht="21.75" customHeight="1" x14ac:dyDescent="0.25">
      <c r="A166" s="379"/>
      <c r="B166" s="325"/>
      <c r="C166" s="24" t="s">
        <v>156</v>
      </c>
      <c r="D166" s="30">
        <f>D171+D176+D181+D186+D191</f>
        <v>2702.92857</v>
      </c>
      <c r="E166" s="30">
        <f t="shared" ref="E166:F166" si="121">E171+E176+E181+E186+E191</f>
        <v>2645.2645899999998</v>
      </c>
      <c r="F166" s="30">
        <f t="shared" si="121"/>
        <v>2645.2645899999998</v>
      </c>
      <c r="G166" s="51">
        <f>F166/D166</f>
        <v>0.97866611029236328</v>
      </c>
      <c r="H166" s="319"/>
      <c r="I166" s="38" t="s">
        <v>157</v>
      </c>
      <c r="J166" s="82">
        <f>COUNTIF($J$170:$J$194,"да")</f>
        <v>4</v>
      </c>
      <c r="K166" s="320"/>
      <c r="L166" s="308"/>
      <c r="M166" s="320"/>
    </row>
    <row r="167" spans="1:15" ht="21.75" customHeight="1" x14ac:dyDescent="0.25">
      <c r="A167" s="379"/>
      <c r="B167" s="325"/>
      <c r="C167" s="24" t="s">
        <v>158</v>
      </c>
      <c r="D167" s="30">
        <f t="shared" ref="D167:F169" si="122">D172+D177+D182+D187+D192</f>
        <v>124.5</v>
      </c>
      <c r="E167" s="30">
        <f t="shared" si="122"/>
        <v>72.835409999999996</v>
      </c>
      <c r="F167" s="30">
        <f t="shared" si="122"/>
        <v>72.835409999999996</v>
      </c>
      <c r="G167" s="51">
        <f>F167/D167</f>
        <v>0.58502337349397582</v>
      </c>
      <c r="H167" s="319"/>
      <c r="I167" s="38" t="s">
        <v>159</v>
      </c>
      <c r="J167" s="82">
        <f>COUNTIF($J$170:$J$194,"частично")</f>
        <v>1</v>
      </c>
      <c r="K167" s="320"/>
      <c r="L167" s="308"/>
      <c r="M167" s="320"/>
    </row>
    <row r="168" spans="1:15" ht="21.75" customHeight="1" x14ac:dyDescent="0.25">
      <c r="A168" s="379"/>
      <c r="B168" s="325"/>
      <c r="C168" s="24" t="s">
        <v>160</v>
      </c>
      <c r="D168" s="30">
        <f t="shared" si="122"/>
        <v>0</v>
      </c>
      <c r="E168" s="30">
        <f t="shared" si="122"/>
        <v>0</v>
      </c>
      <c r="F168" s="30">
        <f t="shared" si="122"/>
        <v>0</v>
      </c>
      <c r="G168" s="51">
        <v>0</v>
      </c>
      <c r="H168" s="319"/>
      <c r="I168" s="38" t="s">
        <v>161</v>
      </c>
      <c r="J168" s="82">
        <f>COUNTIF($J$170:$J$194,"нет")</f>
        <v>0</v>
      </c>
      <c r="K168" s="320"/>
      <c r="L168" s="308"/>
      <c r="M168" s="320"/>
    </row>
    <row r="169" spans="1:15" ht="21.75" customHeight="1" x14ac:dyDescent="0.25">
      <c r="A169" s="380"/>
      <c r="B169" s="326"/>
      <c r="C169" s="24" t="s">
        <v>162</v>
      </c>
      <c r="D169" s="30">
        <f t="shared" si="122"/>
        <v>130.80000000000001</v>
      </c>
      <c r="E169" s="30">
        <f t="shared" si="122"/>
        <v>76.5</v>
      </c>
      <c r="F169" s="30">
        <f t="shared" si="122"/>
        <v>76.5</v>
      </c>
      <c r="G169" s="51">
        <f>F169/D169</f>
        <v>0.58486238532110091</v>
      </c>
      <c r="H169" s="319"/>
      <c r="I169" s="38" t="s">
        <v>163</v>
      </c>
      <c r="J169" s="13">
        <f>(J166+0.5*J167)/J165</f>
        <v>0.9</v>
      </c>
      <c r="K169" s="320"/>
      <c r="L169" s="308"/>
      <c r="M169" s="320"/>
    </row>
    <row r="170" spans="1:15" ht="19.5" customHeight="1" x14ac:dyDescent="0.25">
      <c r="A170" s="368" t="s">
        <v>56</v>
      </c>
      <c r="B170" s="182" t="s">
        <v>57</v>
      </c>
      <c r="C170" s="23" t="s">
        <v>154</v>
      </c>
      <c r="D170" s="64">
        <f>SUM(D171:D174)</f>
        <v>500</v>
      </c>
      <c r="E170" s="64">
        <f t="shared" ref="E170" si="123">SUM(E171:E174)</f>
        <v>500</v>
      </c>
      <c r="F170" s="64">
        <f t="shared" ref="F170" si="124">SUM(F171:F174)</f>
        <v>500</v>
      </c>
      <c r="G170" s="67">
        <f>F170/D170</f>
        <v>1</v>
      </c>
      <c r="H170" s="224" t="s">
        <v>171</v>
      </c>
      <c r="I170" s="224" t="s">
        <v>744</v>
      </c>
      <c r="J170" s="229" t="s">
        <v>614</v>
      </c>
      <c r="K170" s="228" t="s">
        <v>3</v>
      </c>
      <c r="L170" s="229" t="s">
        <v>201</v>
      </c>
      <c r="M170" s="228">
        <v>809</v>
      </c>
      <c r="N170" s="86">
        <v>3120361450</v>
      </c>
    </row>
    <row r="171" spans="1:15" ht="19.5" customHeight="1" x14ac:dyDescent="0.25">
      <c r="A171" s="369"/>
      <c r="B171" s="183"/>
      <c r="C171" s="1" t="s">
        <v>156</v>
      </c>
      <c r="D171" s="63">
        <v>500</v>
      </c>
      <c r="E171" s="63">
        <v>500</v>
      </c>
      <c r="F171" s="63">
        <v>500</v>
      </c>
      <c r="G171" s="68">
        <f>F171/D171</f>
        <v>1</v>
      </c>
      <c r="H171" s="224"/>
      <c r="I171" s="224"/>
      <c r="J171" s="229"/>
      <c r="K171" s="228"/>
      <c r="L171" s="229"/>
      <c r="M171" s="228"/>
    </row>
    <row r="172" spans="1:15" ht="19.5" customHeight="1" x14ac:dyDescent="0.25">
      <c r="A172" s="369"/>
      <c r="B172" s="183"/>
      <c r="C172" s="1" t="s">
        <v>158</v>
      </c>
      <c r="D172" s="63">
        <v>0</v>
      </c>
      <c r="E172" s="63">
        <v>0</v>
      </c>
      <c r="F172" s="63">
        <v>0</v>
      </c>
      <c r="G172" s="68">
        <v>0</v>
      </c>
      <c r="H172" s="224"/>
      <c r="I172" s="224"/>
      <c r="J172" s="229"/>
      <c r="K172" s="228"/>
      <c r="L172" s="229"/>
      <c r="M172" s="228"/>
    </row>
    <row r="173" spans="1:15" ht="19.5" customHeight="1" x14ac:dyDescent="0.25">
      <c r="A173" s="369"/>
      <c r="B173" s="183"/>
      <c r="C173" s="1" t="s">
        <v>160</v>
      </c>
      <c r="D173" s="63">
        <v>0</v>
      </c>
      <c r="E173" s="63">
        <v>0</v>
      </c>
      <c r="F173" s="63">
        <v>0</v>
      </c>
      <c r="G173" s="68">
        <v>0</v>
      </c>
      <c r="H173" s="224"/>
      <c r="I173" s="224"/>
      <c r="J173" s="229"/>
      <c r="K173" s="228"/>
      <c r="L173" s="229"/>
      <c r="M173" s="228"/>
    </row>
    <row r="174" spans="1:15" ht="19.5" customHeight="1" x14ac:dyDescent="0.25">
      <c r="A174" s="370"/>
      <c r="B174" s="184"/>
      <c r="C174" s="1" t="s">
        <v>162</v>
      </c>
      <c r="D174" s="63">
        <v>0</v>
      </c>
      <c r="E174" s="63">
        <v>0</v>
      </c>
      <c r="F174" s="63">
        <v>0</v>
      </c>
      <c r="G174" s="68">
        <v>0</v>
      </c>
      <c r="H174" s="224"/>
      <c r="I174" s="224"/>
      <c r="J174" s="229"/>
      <c r="K174" s="228"/>
      <c r="L174" s="229"/>
      <c r="M174" s="228"/>
    </row>
    <row r="175" spans="1:15" ht="19.5" customHeight="1" x14ac:dyDescent="0.25">
      <c r="A175" s="368" t="s">
        <v>58</v>
      </c>
      <c r="B175" s="182" t="s">
        <v>59</v>
      </c>
      <c r="C175" s="23" t="s">
        <v>154</v>
      </c>
      <c r="D175" s="64">
        <f>SUM(D176:D179)</f>
        <v>388.62857000000002</v>
      </c>
      <c r="E175" s="64">
        <f t="shared" ref="E175" si="125">SUM(E176:E179)</f>
        <v>225</v>
      </c>
      <c r="F175" s="64">
        <f t="shared" ref="F175" si="126">SUM(F176:F179)</f>
        <v>225</v>
      </c>
      <c r="G175" s="67">
        <f>F175/D175</f>
        <v>0.5789589787492978</v>
      </c>
      <c r="H175" s="224" t="s">
        <v>172</v>
      </c>
      <c r="I175" s="317" t="s">
        <v>624</v>
      </c>
      <c r="J175" s="229" t="s">
        <v>623</v>
      </c>
      <c r="K175" s="229" t="s">
        <v>173</v>
      </c>
      <c r="L175" s="194" t="s">
        <v>625</v>
      </c>
      <c r="M175" s="228">
        <v>809</v>
      </c>
      <c r="N175" s="86" t="s">
        <v>226</v>
      </c>
    </row>
    <row r="176" spans="1:15" ht="19.5" customHeight="1" x14ac:dyDescent="0.25">
      <c r="A176" s="369"/>
      <c r="B176" s="183"/>
      <c r="C176" s="2" t="s">
        <v>156</v>
      </c>
      <c r="D176" s="63">
        <v>133.32857000000001</v>
      </c>
      <c r="E176" s="63">
        <v>75.664590000000004</v>
      </c>
      <c r="F176" s="63">
        <v>75.664590000000004</v>
      </c>
      <c r="G176" s="68">
        <f t="shared" ref="G176:G186" si="127">F176/D176</f>
        <v>0.56750469910537549</v>
      </c>
      <c r="H176" s="224"/>
      <c r="I176" s="317"/>
      <c r="J176" s="229"/>
      <c r="K176" s="229"/>
      <c r="L176" s="194"/>
      <c r="M176" s="228"/>
    </row>
    <row r="177" spans="1:14" ht="19.5" customHeight="1" x14ac:dyDescent="0.25">
      <c r="A177" s="369"/>
      <c r="B177" s="183"/>
      <c r="C177" s="2" t="s">
        <v>158</v>
      </c>
      <c r="D177" s="63">
        <v>124.5</v>
      </c>
      <c r="E177" s="63">
        <v>72.835409999999996</v>
      </c>
      <c r="F177" s="63">
        <v>72.835409999999996</v>
      </c>
      <c r="G177" s="68">
        <f t="shared" si="127"/>
        <v>0.58502337349397582</v>
      </c>
      <c r="H177" s="224"/>
      <c r="I177" s="317"/>
      <c r="J177" s="229"/>
      <c r="K177" s="229"/>
      <c r="L177" s="194"/>
      <c r="M177" s="228"/>
    </row>
    <row r="178" spans="1:14" ht="19.5" customHeight="1" x14ac:dyDescent="0.25">
      <c r="A178" s="369"/>
      <c r="B178" s="183"/>
      <c r="C178" s="2" t="s">
        <v>160</v>
      </c>
      <c r="D178" s="63">
        <v>0</v>
      </c>
      <c r="E178" s="63">
        <v>0</v>
      </c>
      <c r="F178" s="63">
        <v>0</v>
      </c>
      <c r="G178" s="68">
        <v>0</v>
      </c>
      <c r="H178" s="224"/>
      <c r="I178" s="317"/>
      <c r="J178" s="229"/>
      <c r="K178" s="229"/>
      <c r="L178" s="194"/>
      <c r="M178" s="228"/>
    </row>
    <row r="179" spans="1:14" ht="19.5" customHeight="1" x14ac:dyDescent="0.25">
      <c r="A179" s="370"/>
      <c r="B179" s="184"/>
      <c r="C179" s="2" t="s">
        <v>162</v>
      </c>
      <c r="D179" s="63">
        <v>130.80000000000001</v>
      </c>
      <c r="E179" s="66">
        <v>76.5</v>
      </c>
      <c r="F179" s="66">
        <v>76.5</v>
      </c>
      <c r="G179" s="68">
        <f t="shared" si="127"/>
        <v>0.58486238532110091</v>
      </c>
      <c r="H179" s="224"/>
      <c r="I179" s="317"/>
      <c r="J179" s="229"/>
      <c r="K179" s="229"/>
      <c r="L179" s="194"/>
      <c r="M179" s="228"/>
    </row>
    <row r="180" spans="1:14" ht="19.5" customHeight="1" x14ac:dyDescent="0.25">
      <c r="A180" s="368" t="s">
        <v>60</v>
      </c>
      <c r="B180" s="182" t="s">
        <v>61</v>
      </c>
      <c r="C180" s="23" t="s">
        <v>154</v>
      </c>
      <c r="D180" s="64">
        <f>SUM(D181:D184)</f>
        <v>69.599999999999994</v>
      </c>
      <c r="E180" s="64">
        <f t="shared" ref="E180" si="128">SUM(E181:E184)</f>
        <v>69.599999999999994</v>
      </c>
      <c r="F180" s="64">
        <f t="shared" ref="F180" si="129">SUM(F181:F184)</f>
        <v>69.599999999999994</v>
      </c>
      <c r="G180" s="67">
        <f>F180/D180</f>
        <v>1</v>
      </c>
      <c r="H180" s="224" t="s">
        <v>174</v>
      </c>
      <c r="I180" s="224" t="s">
        <v>648</v>
      </c>
      <c r="J180" s="226" t="s">
        <v>614</v>
      </c>
      <c r="K180" s="318" t="s">
        <v>175</v>
      </c>
      <c r="L180" s="194" t="s">
        <v>201</v>
      </c>
      <c r="M180" s="228">
        <v>831</v>
      </c>
      <c r="N180" s="86">
        <v>3120360120</v>
      </c>
    </row>
    <row r="181" spans="1:14" ht="19.5" customHeight="1" x14ac:dyDescent="0.25">
      <c r="A181" s="369"/>
      <c r="B181" s="183"/>
      <c r="C181" s="1" t="s">
        <v>156</v>
      </c>
      <c r="D181" s="63">
        <v>69.599999999999994</v>
      </c>
      <c r="E181" s="63">
        <v>69.599999999999994</v>
      </c>
      <c r="F181" s="63">
        <v>69.599999999999994</v>
      </c>
      <c r="G181" s="68">
        <f>F181/D181</f>
        <v>1</v>
      </c>
      <c r="H181" s="224"/>
      <c r="I181" s="224"/>
      <c r="J181" s="226"/>
      <c r="K181" s="318"/>
      <c r="L181" s="194"/>
      <c r="M181" s="228"/>
    </row>
    <row r="182" spans="1:14" ht="19.5" customHeight="1" x14ac:dyDescent="0.25">
      <c r="A182" s="369"/>
      <c r="B182" s="183"/>
      <c r="C182" s="1" t="s">
        <v>158</v>
      </c>
      <c r="D182" s="63">
        <v>0</v>
      </c>
      <c r="E182" s="63">
        <v>0</v>
      </c>
      <c r="F182" s="63">
        <v>0</v>
      </c>
      <c r="G182" s="68">
        <v>0</v>
      </c>
      <c r="H182" s="224"/>
      <c r="I182" s="224"/>
      <c r="J182" s="226"/>
      <c r="K182" s="318"/>
      <c r="L182" s="194"/>
      <c r="M182" s="228"/>
    </row>
    <row r="183" spans="1:14" ht="19.5" customHeight="1" x14ac:dyDescent="0.25">
      <c r="A183" s="369"/>
      <c r="B183" s="183"/>
      <c r="C183" s="1" t="s">
        <v>160</v>
      </c>
      <c r="D183" s="63">
        <v>0</v>
      </c>
      <c r="E183" s="63">
        <v>0</v>
      </c>
      <c r="F183" s="63">
        <v>0</v>
      </c>
      <c r="G183" s="68">
        <v>0</v>
      </c>
      <c r="H183" s="224"/>
      <c r="I183" s="224"/>
      <c r="J183" s="226"/>
      <c r="K183" s="318"/>
      <c r="L183" s="194"/>
      <c r="M183" s="228"/>
    </row>
    <row r="184" spans="1:14" ht="19.5" customHeight="1" x14ac:dyDescent="0.25">
      <c r="A184" s="370"/>
      <c r="B184" s="184"/>
      <c r="C184" s="1" t="s">
        <v>162</v>
      </c>
      <c r="D184" s="63">
        <v>0</v>
      </c>
      <c r="E184" s="63">
        <v>0</v>
      </c>
      <c r="F184" s="63">
        <v>0</v>
      </c>
      <c r="G184" s="68">
        <v>0</v>
      </c>
      <c r="H184" s="224"/>
      <c r="I184" s="224"/>
      <c r="J184" s="226"/>
      <c r="K184" s="318"/>
      <c r="L184" s="194"/>
      <c r="M184" s="228"/>
    </row>
    <row r="185" spans="1:14" ht="25.5" customHeight="1" x14ac:dyDescent="0.25">
      <c r="A185" s="368" t="s">
        <v>62</v>
      </c>
      <c r="B185" s="182" t="s">
        <v>63</v>
      </c>
      <c r="C185" s="23" t="s">
        <v>154</v>
      </c>
      <c r="D185" s="64">
        <f>SUM(D186:D189)</f>
        <v>1000</v>
      </c>
      <c r="E185" s="64">
        <f t="shared" ref="E185" si="130">SUM(E186:E189)</f>
        <v>1000</v>
      </c>
      <c r="F185" s="64">
        <f t="shared" ref="F185" si="131">SUM(F186:F189)</f>
        <v>1000</v>
      </c>
      <c r="G185" s="67">
        <f>F185/D185</f>
        <v>1</v>
      </c>
      <c r="H185" s="224" t="s">
        <v>549</v>
      </c>
      <c r="I185" s="239" t="s">
        <v>626</v>
      </c>
      <c r="J185" s="229" t="s">
        <v>614</v>
      </c>
      <c r="K185" s="228" t="s">
        <v>205</v>
      </c>
      <c r="L185" s="194" t="s">
        <v>201</v>
      </c>
      <c r="M185" s="228">
        <v>809</v>
      </c>
      <c r="N185" s="86">
        <v>3120361440</v>
      </c>
    </row>
    <row r="186" spans="1:14" ht="24" customHeight="1" x14ac:dyDescent="0.25">
      <c r="A186" s="369"/>
      <c r="B186" s="183"/>
      <c r="C186" s="1" t="s">
        <v>156</v>
      </c>
      <c r="D186" s="63">
        <v>1000</v>
      </c>
      <c r="E186" s="63">
        <v>1000</v>
      </c>
      <c r="F186" s="63">
        <v>1000</v>
      </c>
      <c r="G186" s="68">
        <f t="shared" si="127"/>
        <v>1</v>
      </c>
      <c r="H186" s="224"/>
      <c r="I186" s="239"/>
      <c r="J186" s="229"/>
      <c r="K186" s="228"/>
      <c r="L186" s="194"/>
      <c r="M186" s="228"/>
    </row>
    <row r="187" spans="1:14" ht="27.75" customHeight="1" x14ac:dyDescent="0.25">
      <c r="A187" s="369"/>
      <c r="B187" s="183"/>
      <c r="C187" s="1" t="s">
        <v>158</v>
      </c>
      <c r="D187" s="63">
        <v>0</v>
      </c>
      <c r="E187" s="63">
        <v>0</v>
      </c>
      <c r="F187" s="63">
        <v>0</v>
      </c>
      <c r="G187" s="68">
        <v>0</v>
      </c>
      <c r="H187" s="224"/>
      <c r="I187" s="239"/>
      <c r="J187" s="229"/>
      <c r="K187" s="228"/>
      <c r="L187" s="194"/>
      <c r="M187" s="228"/>
    </row>
    <row r="188" spans="1:14" ht="22.5" customHeight="1" x14ac:dyDescent="0.25">
      <c r="A188" s="369"/>
      <c r="B188" s="183"/>
      <c r="C188" s="1" t="s">
        <v>160</v>
      </c>
      <c r="D188" s="63">
        <v>0</v>
      </c>
      <c r="E188" s="63">
        <v>0</v>
      </c>
      <c r="F188" s="63">
        <v>0</v>
      </c>
      <c r="G188" s="68">
        <v>0</v>
      </c>
      <c r="H188" s="224"/>
      <c r="I188" s="239"/>
      <c r="J188" s="229"/>
      <c r="K188" s="228"/>
      <c r="L188" s="194"/>
      <c r="M188" s="228"/>
    </row>
    <row r="189" spans="1:14" ht="21.75" customHeight="1" x14ac:dyDescent="0.25">
      <c r="A189" s="370"/>
      <c r="B189" s="184"/>
      <c r="C189" s="1" t="s">
        <v>162</v>
      </c>
      <c r="D189" s="63">
        <v>0</v>
      </c>
      <c r="E189" s="63">
        <v>0</v>
      </c>
      <c r="F189" s="63">
        <v>0</v>
      </c>
      <c r="G189" s="68">
        <v>0</v>
      </c>
      <c r="H189" s="224"/>
      <c r="I189" s="239"/>
      <c r="J189" s="229"/>
      <c r="K189" s="228"/>
      <c r="L189" s="194"/>
      <c r="M189" s="228"/>
    </row>
    <row r="190" spans="1:14" ht="24" customHeight="1" x14ac:dyDescent="0.25">
      <c r="A190" s="368" t="s">
        <v>64</v>
      </c>
      <c r="B190" s="333" t="s">
        <v>65</v>
      </c>
      <c r="C190" s="23" t="s">
        <v>154</v>
      </c>
      <c r="D190" s="28">
        <f>SUM(D191:D194)</f>
        <v>1000</v>
      </c>
      <c r="E190" s="28">
        <f t="shared" ref="E190" si="132">SUM(E191:E194)</f>
        <v>1000</v>
      </c>
      <c r="F190" s="28">
        <f t="shared" ref="F190" si="133">SUM(F191:F194)</f>
        <v>1000</v>
      </c>
      <c r="G190" s="49">
        <f>F190/D190</f>
        <v>1</v>
      </c>
      <c r="H190" s="224" t="s">
        <v>550</v>
      </c>
      <c r="I190" s="225" t="s">
        <v>664</v>
      </c>
      <c r="J190" s="226" t="s">
        <v>614</v>
      </c>
      <c r="K190" s="227" t="s">
        <v>205</v>
      </c>
      <c r="L190" s="194" t="s">
        <v>201</v>
      </c>
      <c r="M190" s="227">
        <v>809</v>
      </c>
      <c r="N190" s="86">
        <v>3120361440</v>
      </c>
    </row>
    <row r="191" spans="1:14" ht="24" customHeight="1" x14ac:dyDescent="0.25">
      <c r="A191" s="369"/>
      <c r="B191" s="334"/>
      <c r="C191" s="48" t="s">
        <v>156</v>
      </c>
      <c r="D191" s="63">
        <v>1000</v>
      </c>
      <c r="E191" s="63">
        <v>1000</v>
      </c>
      <c r="F191" s="63">
        <v>1000</v>
      </c>
      <c r="G191" s="54">
        <f t="shared" ref="G191" si="134">F191/D191</f>
        <v>1</v>
      </c>
      <c r="H191" s="224"/>
      <c r="I191" s="225"/>
      <c r="J191" s="226"/>
      <c r="K191" s="227"/>
      <c r="L191" s="194"/>
      <c r="M191" s="227"/>
    </row>
    <row r="192" spans="1:14" ht="24" customHeight="1" x14ac:dyDescent="0.25">
      <c r="A192" s="369"/>
      <c r="B192" s="334"/>
      <c r="C192" s="48" t="s">
        <v>158</v>
      </c>
      <c r="D192" s="27">
        <v>0</v>
      </c>
      <c r="E192" s="27">
        <v>0</v>
      </c>
      <c r="F192" s="27">
        <v>0</v>
      </c>
      <c r="G192" s="54">
        <v>0</v>
      </c>
      <c r="H192" s="224"/>
      <c r="I192" s="225"/>
      <c r="J192" s="226"/>
      <c r="K192" s="227"/>
      <c r="L192" s="194"/>
      <c r="M192" s="227"/>
    </row>
    <row r="193" spans="1:14" ht="24" customHeight="1" x14ac:dyDescent="0.25">
      <c r="A193" s="369"/>
      <c r="B193" s="334"/>
      <c r="C193" s="48" t="s">
        <v>160</v>
      </c>
      <c r="D193" s="27">
        <v>0</v>
      </c>
      <c r="E193" s="27">
        <v>0</v>
      </c>
      <c r="F193" s="27">
        <v>0</v>
      </c>
      <c r="G193" s="54">
        <v>0</v>
      </c>
      <c r="H193" s="224"/>
      <c r="I193" s="225"/>
      <c r="J193" s="226"/>
      <c r="K193" s="227"/>
      <c r="L193" s="194"/>
      <c r="M193" s="227"/>
    </row>
    <row r="194" spans="1:14" ht="78" customHeight="1" x14ac:dyDescent="0.25">
      <c r="A194" s="370"/>
      <c r="B194" s="335"/>
      <c r="C194" s="48" t="s">
        <v>162</v>
      </c>
      <c r="D194" s="27">
        <v>0</v>
      </c>
      <c r="E194" s="27">
        <v>0</v>
      </c>
      <c r="F194" s="27">
        <v>0</v>
      </c>
      <c r="G194" s="54">
        <v>0</v>
      </c>
      <c r="H194" s="224"/>
      <c r="I194" s="225"/>
      <c r="J194" s="226"/>
      <c r="K194" s="227"/>
      <c r="L194" s="194"/>
      <c r="M194" s="227"/>
    </row>
    <row r="195" spans="1:14" ht="24.75" customHeight="1" x14ac:dyDescent="0.25">
      <c r="A195" s="378" t="s">
        <v>66</v>
      </c>
      <c r="B195" s="324" t="s">
        <v>67</v>
      </c>
      <c r="C195" s="20" t="s">
        <v>154</v>
      </c>
      <c r="D195" s="31">
        <f>SUM(D196:D199)</f>
        <v>16324.167960000001</v>
      </c>
      <c r="E195" s="31">
        <f t="shared" ref="E195" si="135">SUM(E196:E199)</f>
        <v>16324.167960000001</v>
      </c>
      <c r="F195" s="31">
        <f t="shared" ref="F195" si="136">SUM(F196:F199)</f>
        <v>16324.167960000001</v>
      </c>
      <c r="G195" s="52">
        <f>F195/D195</f>
        <v>1</v>
      </c>
      <c r="H195" s="255" t="s">
        <v>193</v>
      </c>
      <c r="I195" s="38" t="s">
        <v>208</v>
      </c>
      <c r="J195" s="12">
        <f>SUM(J196:J198)</f>
        <v>2</v>
      </c>
      <c r="K195" s="256" t="s">
        <v>170</v>
      </c>
      <c r="L195" s="257"/>
      <c r="M195" s="256"/>
    </row>
    <row r="196" spans="1:14" ht="24.75" customHeight="1" x14ac:dyDescent="0.25">
      <c r="A196" s="379"/>
      <c r="B196" s="325"/>
      <c r="C196" s="25" t="s">
        <v>156</v>
      </c>
      <c r="D196" s="31">
        <f>D201+D206</f>
        <v>16324.167960000001</v>
      </c>
      <c r="E196" s="31">
        <f t="shared" ref="E196:F196" si="137">E201+E206</f>
        <v>16324.167960000001</v>
      </c>
      <c r="F196" s="31">
        <f t="shared" si="137"/>
        <v>16324.167960000001</v>
      </c>
      <c r="G196" s="52">
        <f>F196/D196</f>
        <v>1</v>
      </c>
      <c r="H196" s="255"/>
      <c r="I196" s="38" t="s">
        <v>157</v>
      </c>
      <c r="J196" s="12">
        <f>COUNTIF($J$200:$J$209,"да")</f>
        <v>2</v>
      </c>
      <c r="K196" s="256"/>
      <c r="L196" s="257"/>
      <c r="M196" s="256"/>
    </row>
    <row r="197" spans="1:14" ht="24.75" customHeight="1" x14ac:dyDescent="0.25">
      <c r="A197" s="379"/>
      <c r="B197" s="325"/>
      <c r="C197" s="25" t="s">
        <v>158</v>
      </c>
      <c r="D197" s="31">
        <f t="shared" ref="D197:D199" si="138">D202+D207</f>
        <v>0</v>
      </c>
      <c r="E197" s="31">
        <f t="shared" ref="E197:F199" si="139">E202+E207</f>
        <v>0</v>
      </c>
      <c r="F197" s="31">
        <f t="shared" si="139"/>
        <v>0</v>
      </c>
      <c r="G197" s="52">
        <v>0</v>
      </c>
      <c r="H197" s="255"/>
      <c r="I197" s="38" t="s">
        <v>159</v>
      </c>
      <c r="J197" s="92">
        <f>COUNTIF($J$200:$J$209,"частично")</f>
        <v>0</v>
      </c>
      <c r="K197" s="256"/>
      <c r="L197" s="257"/>
      <c r="M197" s="256"/>
    </row>
    <row r="198" spans="1:14" ht="24.75" customHeight="1" x14ac:dyDescent="0.25">
      <c r="A198" s="379"/>
      <c r="B198" s="325"/>
      <c r="C198" s="25" t="s">
        <v>160</v>
      </c>
      <c r="D198" s="31">
        <f t="shared" si="138"/>
        <v>0</v>
      </c>
      <c r="E198" s="31">
        <f t="shared" si="139"/>
        <v>0</v>
      </c>
      <c r="F198" s="31">
        <f t="shared" si="139"/>
        <v>0</v>
      </c>
      <c r="G198" s="52">
        <v>0</v>
      </c>
      <c r="H198" s="255"/>
      <c r="I198" s="38" t="s">
        <v>161</v>
      </c>
      <c r="J198" s="92">
        <f>COUNTIF($J$200:$J$209,"нет")</f>
        <v>0</v>
      </c>
      <c r="K198" s="256"/>
      <c r="L198" s="257"/>
      <c r="M198" s="256"/>
    </row>
    <row r="199" spans="1:14" ht="24.75" customHeight="1" x14ac:dyDescent="0.25">
      <c r="A199" s="380"/>
      <c r="B199" s="326"/>
      <c r="C199" s="25" t="s">
        <v>162</v>
      </c>
      <c r="D199" s="31">
        <f t="shared" si="138"/>
        <v>0</v>
      </c>
      <c r="E199" s="31">
        <f t="shared" si="139"/>
        <v>0</v>
      </c>
      <c r="F199" s="31">
        <f t="shared" si="139"/>
        <v>0</v>
      </c>
      <c r="G199" s="52">
        <v>0</v>
      </c>
      <c r="H199" s="255"/>
      <c r="I199" s="38" t="s">
        <v>163</v>
      </c>
      <c r="J199" s="13">
        <f>(J196+0.5*J197)/J195</f>
        <v>1</v>
      </c>
      <c r="K199" s="256"/>
      <c r="L199" s="257"/>
      <c r="M199" s="256"/>
    </row>
    <row r="200" spans="1:14" ht="30" customHeight="1" x14ac:dyDescent="0.25">
      <c r="A200" s="368" t="s">
        <v>68</v>
      </c>
      <c r="B200" s="182" t="s">
        <v>69</v>
      </c>
      <c r="C200" s="23" t="s">
        <v>154</v>
      </c>
      <c r="D200" s="64">
        <f>SUM(D201:D204)</f>
        <v>16174.167960000001</v>
      </c>
      <c r="E200" s="64">
        <f t="shared" ref="E200" si="140">SUM(E201:E204)</f>
        <v>16174.167960000001</v>
      </c>
      <c r="F200" s="64">
        <f t="shared" ref="F200" si="141">SUM(F201:F204)</f>
        <v>16174.167960000001</v>
      </c>
      <c r="G200" s="67">
        <f>F200/D200</f>
        <v>1</v>
      </c>
      <c r="H200" s="224" t="s">
        <v>176</v>
      </c>
      <c r="I200" s="239" t="s">
        <v>627</v>
      </c>
      <c r="J200" s="229" t="s">
        <v>614</v>
      </c>
      <c r="K200" s="228" t="s">
        <v>170</v>
      </c>
      <c r="L200" s="194" t="s">
        <v>201</v>
      </c>
      <c r="M200" s="228">
        <v>809</v>
      </c>
      <c r="N200" s="86">
        <v>3120400050</v>
      </c>
    </row>
    <row r="201" spans="1:14" ht="28.5" customHeight="1" x14ac:dyDescent="0.25">
      <c r="A201" s="369"/>
      <c r="B201" s="183"/>
      <c r="C201" s="1" t="s">
        <v>156</v>
      </c>
      <c r="D201" s="63">
        <v>16174.167960000001</v>
      </c>
      <c r="E201" s="66">
        <v>16174.167960000001</v>
      </c>
      <c r="F201" s="66">
        <v>16174.167960000001</v>
      </c>
      <c r="G201" s="68">
        <f>F201/D201</f>
        <v>1</v>
      </c>
      <c r="H201" s="224"/>
      <c r="I201" s="239"/>
      <c r="J201" s="229"/>
      <c r="K201" s="228"/>
      <c r="L201" s="316"/>
      <c r="M201" s="228"/>
    </row>
    <row r="202" spans="1:14" ht="19.5" customHeight="1" x14ac:dyDescent="0.25">
      <c r="A202" s="369"/>
      <c r="B202" s="183"/>
      <c r="C202" s="1" t="s">
        <v>158</v>
      </c>
      <c r="D202" s="63">
        <v>0</v>
      </c>
      <c r="E202" s="63">
        <v>0</v>
      </c>
      <c r="F202" s="63">
        <v>0</v>
      </c>
      <c r="G202" s="68">
        <v>0</v>
      </c>
      <c r="H202" s="224"/>
      <c r="I202" s="239"/>
      <c r="J202" s="229"/>
      <c r="K202" s="228"/>
      <c r="L202" s="316"/>
      <c r="M202" s="228"/>
    </row>
    <row r="203" spans="1:14" ht="21.75" customHeight="1" x14ac:dyDescent="0.25">
      <c r="A203" s="369"/>
      <c r="B203" s="183"/>
      <c r="C203" s="1" t="s">
        <v>160</v>
      </c>
      <c r="D203" s="63">
        <v>0</v>
      </c>
      <c r="E203" s="63">
        <v>0</v>
      </c>
      <c r="F203" s="63">
        <v>0</v>
      </c>
      <c r="G203" s="68">
        <v>0</v>
      </c>
      <c r="H203" s="224"/>
      <c r="I203" s="239"/>
      <c r="J203" s="229"/>
      <c r="K203" s="228"/>
      <c r="L203" s="316"/>
      <c r="M203" s="228"/>
    </row>
    <row r="204" spans="1:14" ht="17.25" customHeight="1" x14ac:dyDescent="0.25">
      <c r="A204" s="370"/>
      <c r="B204" s="184"/>
      <c r="C204" s="1" t="s">
        <v>162</v>
      </c>
      <c r="D204" s="63">
        <v>0</v>
      </c>
      <c r="E204" s="63">
        <v>0</v>
      </c>
      <c r="F204" s="63">
        <v>0</v>
      </c>
      <c r="G204" s="68">
        <v>0</v>
      </c>
      <c r="H204" s="224"/>
      <c r="I204" s="239"/>
      <c r="J204" s="229"/>
      <c r="K204" s="228"/>
      <c r="L204" s="316"/>
      <c r="M204" s="228"/>
    </row>
    <row r="205" spans="1:14" ht="18.75" customHeight="1" x14ac:dyDescent="0.25">
      <c r="A205" s="368" t="s">
        <v>70</v>
      </c>
      <c r="B205" s="182" t="s">
        <v>71</v>
      </c>
      <c r="C205" s="23" t="s">
        <v>154</v>
      </c>
      <c r="D205" s="64">
        <f>SUM(D206:D209)</f>
        <v>150</v>
      </c>
      <c r="E205" s="64">
        <f t="shared" ref="E205" si="142">SUM(E206:E209)</f>
        <v>150</v>
      </c>
      <c r="F205" s="64">
        <f t="shared" ref="F205" si="143">SUM(F206:F209)</f>
        <v>150</v>
      </c>
      <c r="G205" s="67">
        <f>F205/D205</f>
        <v>1</v>
      </c>
      <c r="H205" s="224" t="s">
        <v>177</v>
      </c>
      <c r="I205" s="239" t="s">
        <v>628</v>
      </c>
      <c r="J205" s="315" t="s">
        <v>614</v>
      </c>
      <c r="K205" s="228" t="s">
        <v>170</v>
      </c>
      <c r="L205" s="194" t="s">
        <v>201</v>
      </c>
      <c r="M205" s="228">
        <v>809</v>
      </c>
      <c r="N205" s="86">
        <v>3120413060</v>
      </c>
    </row>
    <row r="206" spans="1:14" ht="18.75" customHeight="1" x14ac:dyDescent="0.25">
      <c r="A206" s="369"/>
      <c r="B206" s="183"/>
      <c r="C206" s="1" t="s">
        <v>156</v>
      </c>
      <c r="D206" s="63">
        <v>150</v>
      </c>
      <c r="E206" s="66">
        <v>150</v>
      </c>
      <c r="F206" s="66">
        <v>150</v>
      </c>
      <c r="G206" s="68">
        <f>F206/D206</f>
        <v>1</v>
      </c>
      <c r="H206" s="224"/>
      <c r="I206" s="239"/>
      <c r="J206" s="315"/>
      <c r="K206" s="228"/>
      <c r="L206" s="194"/>
      <c r="M206" s="228"/>
    </row>
    <row r="207" spans="1:14" ht="18.75" customHeight="1" x14ac:dyDescent="0.25">
      <c r="A207" s="369"/>
      <c r="B207" s="183"/>
      <c r="C207" s="1" t="s">
        <v>158</v>
      </c>
      <c r="D207" s="63">
        <v>0</v>
      </c>
      <c r="E207" s="63">
        <v>0</v>
      </c>
      <c r="F207" s="63">
        <v>0</v>
      </c>
      <c r="G207" s="68">
        <v>0</v>
      </c>
      <c r="H207" s="224"/>
      <c r="I207" s="239"/>
      <c r="J207" s="315"/>
      <c r="K207" s="228"/>
      <c r="L207" s="194"/>
      <c r="M207" s="228"/>
    </row>
    <row r="208" spans="1:14" ht="18.75" customHeight="1" x14ac:dyDescent="0.25">
      <c r="A208" s="369"/>
      <c r="B208" s="183"/>
      <c r="C208" s="1" t="s">
        <v>160</v>
      </c>
      <c r="D208" s="63">
        <v>0</v>
      </c>
      <c r="E208" s="63">
        <v>0</v>
      </c>
      <c r="F208" s="63">
        <v>0</v>
      </c>
      <c r="G208" s="68">
        <v>0</v>
      </c>
      <c r="H208" s="224"/>
      <c r="I208" s="239"/>
      <c r="J208" s="315"/>
      <c r="K208" s="228"/>
      <c r="L208" s="194"/>
      <c r="M208" s="228"/>
    </row>
    <row r="209" spans="1:14" ht="18.75" customHeight="1" x14ac:dyDescent="0.25">
      <c r="A209" s="370"/>
      <c r="B209" s="184"/>
      <c r="C209" s="1" t="s">
        <v>162</v>
      </c>
      <c r="D209" s="63">
        <v>0</v>
      </c>
      <c r="E209" s="63">
        <v>0</v>
      </c>
      <c r="F209" s="63">
        <v>0</v>
      </c>
      <c r="G209" s="68">
        <v>0</v>
      </c>
      <c r="H209" s="224"/>
      <c r="I209" s="239"/>
      <c r="J209" s="315"/>
      <c r="K209" s="228"/>
      <c r="L209" s="194"/>
      <c r="M209" s="228"/>
    </row>
    <row r="210" spans="1:14" ht="21" customHeight="1" x14ac:dyDescent="0.25">
      <c r="A210" s="292" t="s">
        <v>72</v>
      </c>
      <c r="B210" s="327" t="s">
        <v>73</v>
      </c>
      <c r="C210" s="21" t="s">
        <v>154</v>
      </c>
      <c r="D210" s="33">
        <f>SUM(D211:D214)</f>
        <v>29305.425539999997</v>
      </c>
      <c r="E210" s="33">
        <f t="shared" ref="E210" si="144">SUM(E211:E214)</f>
        <v>29305.425539999997</v>
      </c>
      <c r="F210" s="33">
        <f t="shared" ref="F210" si="145">SUM(F211:F214)</f>
        <v>29305.425539999997</v>
      </c>
      <c r="G210" s="55">
        <f>F210/D210</f>
        <v>1</v>
      </c>
      <c r="H210" s="236" t="s">
        <v>192</v>
      </c>
      <c r="I210" s="39" t="s">
        <v>208</v>
      </c>
      <c r="J210" s="16">
        <f>SUM(J211:J213)</f>
        <v>2</v>
      </c>
      <c r="K210" s="237" t="s">
        <v>205</v>
      </c>
      <c r="L210" s="238"/>
      <c r="M210" s="237"/>
    </row>
    <row r="211" spans="1:14" ht="21" customHeight="1" x14ac:dyDescent="0.25">
      <c r="A211" s="293"/>
      <c r="B211" s="328"/>
      <c r="C211" s="17" t="s">
        <v>156</v>
      </c>
      <c r="D211" s="33">
        <f>D216+D221</f>
        <v>1758.3255399999998</v>
      </c>
      <c r="E211" s="33">
        <f t="shared" ref="E211:F211" si="146">E216+E221</f>
        <v>1758.3255399999998</v>
      </c>
      <c r="F211" s="33">
        <f t="shared" si="146"/>
        <v>1758.3255399999998</v>
      </c>
      <c r="G211" s="55">
        <f>F211/D211</f>
        <v>1</v>
      </c>
      <c r="H211" s="236"/>
      <c r="I211" s="39" t="s">
        <v>157</v>
      </c>
      <c r="J211" s="16">
        <f>COUNTIF($J$215:$J$224,"да")</f>
        <v>2</v>
      </c>
      <c r="K211" s="237"/>
      <c r="L211" s="238"/>
      <c r="M211" s="237"/>
    </row>
    <row r="212" spans="1:14" ht="21" customHeight="1" x14ac:dyDescent="0.25">
      <c r="A212" s="293"/>
      <c r="B212" s="328"/>
      <c r="C212" s="17" t="s">
        <v>158</v>
      </c>
      <c r="D212" s="33">
        <f t="shared" ref="D212:D214" si="147">D217+D222</f>
        <v>27547.1</v>
      </c>
      <c r="E212" s="33">
        <f t="shared" ref="E212:F214" si="148">E217+E222</f>
        <v>27547.1</v>
      </c>
      <c r="F212" s="33">
        <f t="shared" si="148"/>
        <v>27547.1</v>
      </c>
      <c r="G212" s="55">
        <f>F212/D212</f>
        <v>1</v>
      </c>
      <c r="H212" s="236"/>
      <c r="I212" s="39" t="s">
        <v>159</v>
      </c>
      <c r="J212" s="93">
        <f>COUNTIF($J$215:$J$224,"частично")</f>
        <v>0</v>
      </c>
      <c r="K212" s="237"/>
      <c r="L212" s="238"/>
      <c r="M212" s="237"/>
    </row>
    <row r="213" spans="1:14" ht="21" customHeight="1" x14ac:dyDescent="0.25">
      <c r="A213" s="293"/>
      <c r="B213" s="328"/>
      <c r="C213" s="17" t="s">
        <v>160</v>
      </c>
      <c r="D213" s="33">
        <f t="shared" si="147"/>
        <v>0</v>
      </c>
      <c r="E213" s="33">
        <f t="shared" si="148"/>
        <v>0</v>
      </c>
      <c r="F213" s="33">
        <f t="shared" si="148"/>
        <v>0</v>
      </c>
      <c r="G213" s="55">
        <v>0</v>
      </c>
      <c r="H213" s="236"/>
      <c r="I213" s="39" t="s">
        <v>161</v>
      </c>
      <c r="J213" s="93">
        <f>COUNTIF($J$215:$J$224,"нет")</f>
        <v>0</v>
      </c>
      <c r="K213" s="237"/>
      <c r="L213" s="238"/>
      <c r="M213" s="237"/>
    </row>
    <row r="214" spans="1:14" ht="21" customHeight="1" x14ac:dyDescent="0.25">
      <c r="A214" s="294"/>
      <c r="B214" s="329"/>
      <c r="C214" s="17" t="s">
        <v>162</v>
      </c>
      <c r="D214" s="33">
        <f t="shared" si="147"/>
        <v>0</v>
      </c>
      <c r="E214" s="33">
        <f t="shared" si="148"/>
        <v>0</v>
      </c>
      <c r="F214" s="33">
        <f t="shared" si="148"/>
        <v>0</v>
      </c>
      <c r="G214" s="55">
        <v>0</v>
      </c>
      <c r="H214" s="236"/>
      <c r="I214" s="39" t="s">
        <v>163</v>
      </c>
      <c r="J214" s="15">
        <f>(J211+0.5*J212)/J210</f>
        <v>1</v>
      </c>
      <c r="K214" s="237"/>
      <c r="L214" s="238"/>
      <c r="M214" s="237"/>
    </row>
    <row r="215" spans="1:14" ht="22.5" customHeight="1" x14ac:dyDescent="0.25">
      <c r="A215" s="368" t="s">
        <v>74</v>
      </c>
      <c r="B215" s="182" t="s">
        <v>75</v>
      </c>
      <c r="C215" s="23" t="s">
        <v>154</v>
      </c>
      <c r="D215" s="28">
        <f>SUM(D216:D219)</f>
        <v>11211.276600000001</v>
      </c>
      <c r="E215" s="28">
        <f t="shared" ref="E215" si="149">SUM(E216:E219)</f>
        <v>11211.276600000001</v>
      </c>
      <c r="F215" s="28">
        <f t="shared" ref="F215" si="150">SUM(F216:F219)</f>
        <v>11211.276600000001</v>
      </c>
      <c r="G215" s="49">
        <f>F215/D215</f>
        <v>1</v>
      </c>
      <c r="H215" s="239" t="s">
        <v>551</v>
      </c>
      <c r="I215" s="314" t="s">
        <v>629</v>
      </c>
      <c r="J215" s="194" t="s">
        <v>614</v>
      </c>
      <c r="K215" s="228" t="s">
        <v>205</v>
      </c>
      <c r="L215" s="194" t="s">
        <v>201</v>
      </c>
      <c r="M215" s="228">
        <v>809</v>
      </c>
      <c r="N215" s="86" t="s">
        <v>227</v>
      </c>
    </row>
    <row r="216" spans="1:14" ht="22.5" customHeight="1" x14ac:dyDescent="0.25">
      <c r="A216" s="369"/>
      <c r="B216" s="183"/>
      <c r="C216" s="2" t="s">
        <v>156</v>
      </c>
      <c r="D216" s="63">
        <v>672.67660000000001</v>
      </c>
      <c r="E216" s="63">
        <v>672.67660000000001</v>
      </c>
      <c r="F216" s="63">
        <v>672.67660000000001</v>
      </c>
      <c r="G216" s="7">
        <f>F216/D216</f>
        <v>1</v>
      </c>
      <c r="H216" s="239"/>
      <c r="I216" s="314"/>
      <c r="J216" s="194"/>
      <c r="K216" s="228"/>
      <c r="L216" s="194"/>
      <c r="M216" s="228"/>
    </row>
    <row r="217" spans="1:14" ht="22.5" customHeight="1" x14ac:dyDescent="0.25">
      <c r="A217" s="369"/>
      <c r="B217" s="183"/>
      <c r="C217" s="2" t="s">
        <v>158</v>
      </c>
      <c r="D217" s="63">
        <v>10538.6</v>
      </c>
      <c r="E217" s="63">
        <v>10538.6</v>
      </c>
      <c r="F217" s="63">
        <v>10538.6</v>
      </c>
      <c r="G217" s="7">
        <f>F217/D217</f>
        <v>1</v>
      </c>
      <c r="H217" s="239"/>
      <c r="I217" s="314"/>
      <c r="J217" s="194"/>
      <c r="K217" s="228"/>
      <c r="L217" s="194"/>
      <c r="M217" s="228"/>
    </row>
    <row r="218" spans="1:14" ht="22.5" customHeight="1" x14ac:dyDescent="0.25">
      <c r="A218" s="369"/>
      <c r="B218" s="183"/>
      <c r="C218" s="2" t="s">
        <v>160</v>
      </c>
      <c r="D218" s="63">
        <v>0</v>
      </c>
      <c r="E218" s="26">
        <v>0</v>
      </c>
      <c r="F218" s="26">
        <v>0</v>
      </c>
      <c r="G218" s="3">
        <v>0</v>
      </c>
      <c r="H218" s="239"/>
      <c r="I218" s="314"/>
      <c r="J218" s="194"/>
      <c r="K218" s="228"/>
      <c r="L218" s="194"/>
      <c r="M218" s="228"/>
    </row>
    <row r="219" spans="1:14" ht="30.75" customHeight="1" x14ac:dyDescent="0.25">
      <c r="A219" s="370"/>
      <c r="B219" s="184"/>
      <c r="C219" s="2" t="s">
        <v>162</v>
      </c>
      <c r="D219" s="63">
        <v>0</v>
      </c>
      <c r="E219" s="26">
        <v>0</v>
      </c>
      <c r="F219" s="26">
        <v>0</v>
      </c>
      <c r="G219" s="3">
        <v>0</v>
      </c>
      <c r="H219" s="239"/>
      <c r="I219" s="314"/>
      <c r="J219" s="194"/>
      <c r="K219" s="228"/>
      <c r="L219" s="194"/>
      <c r="M219" s="228"/>
    </row>
    <row r="220" spans="1:14" ht="22.5" customHeight="1" x14ac:dyDescent="0.25">
      <c r="A220" s="368" t="s">
        <v>76</v>
      </c>
      <c r="B220" s="182" t="s">
        <v>77</v>
      </c>
      <c r="C220" s="23" t="s">
        <v>154</v>
      </c>
      <c r="D220" s="64">
        <f>SUM(D221:D224)</f>
        <v>18094.148939999999</v>
      </c>
      <c r="E220" s="28">
        <f t="shared" ref="E220" si="151">SUM(E221:E224)</f>
        <v>18094.148939999999</v>
      </c>
      <c r="F220" s="28">
        <f t="shared" ref="F220" si="152">SUM(F221:F224)</f>
        <v>18094.148939999999</v>
      </c>
      <c r="G220" s="49">
        <f>F220/D220</f>
        <v>1</v>
      </c>
      <c r="H220" s="239" t="s">
        <v>552</v>
      </c>
      <c r="I220" s="223" t="s">
        <v>745</v>
      </c>
      <c r="J220" s="229" t="s">
        <v>614</v>
      </c>
      <c r="K220" s="228" t="s">
        <v>205</v>
      </c>
      <c r="L220" s="194" t="s">
        <v>201</v>
      </c>
      <c r="M220" s="228">
        <v>809</v>
      </c>
      <c r="N220" s="86" t="s">
        <v>228</v>
      </c>
    </row>
    <row r="221" spans="1:14" ht="22.5" customHeight="1" x14ac:dyDescent="0.25">
      <c r="A221" s="369"/>
      <c r="B221" s="183"/>
      <c r="C221" s="2" t="s">
        <v>156</v>
      </c>
      <c r="D221" s="63">
        <v>1085.6489399999998</v>
      </c>
      <c r="E221" s="27">
        <v>1085.6489399999998</v>
      </c>
      <c r="F221" s="27">
        <v>1085.6489399999998</v>
      </c>
      <c r="G221" s="7">
        <f>F221/D221</f>
        <v>1</v>
      </c>
      <c r="H221" s="239"/>
      <c r="I221" s="223"/>
      <c r="J221" s="229"/>
      <c r="K221" s="228"/>
      <c r="L221" s="194"/>
      <c r="M221" s="228"/>
    </row>
    <row r="222" spans="1:14" ht="27" customHeight="1" x14ac:dyDescent="0.25">
      <c r="A222" s="369"/>
      <c r="B222" s="183"/>
      <c r="C222" s="2" t="s">
        <v>158</v>
      </c>
      <c r="D222" s="63">
        <v>17008.5</v>
      </c>
      <c r="E222" s="27">
        <v>17008.5</v>
      </c>
      <c r="F222" s="27">
        <v>17008.5</v>
      </c>
      <c r="G222" s="7">
        <f>F222/D222</f>
        <v>1</v>
      </c>
      <c r="H222" s="239"/>
      <c r="I222" s="223"/>
      <c r="J222" s="229"/>
      <c r="K222" s="228"/>
      <c r="L222" s="194"/>
      <c r="M222" s="228"/>
    </row>
    <row r="223" spans="1:14" ht="22.5" customHeight="1" x14ac:dyDescent="0.25">
      <c r="A223" s="369"/>
      <c r="B223" s="183"/>
      <c r="C223" s="2" t="s">
        <v>160</v>
      </c>
      <c r="D223" s="26">
        <v>0</v>
      </c>
      <c r="E223" s="26">
        <v>0</v>
      </c>
      <c r="F223" s="26">
        <v>0</v>
      </c>
      <c r="G223" s="3">
        <v>0</v>
      </c>
      <c r="H223" s="239"/>
      <c r="I223" s="223"/>
      <c r="J223" s="229"/>
      <c r="K223" s="228"/>
      <c r="L223" s="194"/>
      <c r="M223" s="228"/>
    </row>
    <row r="224" spans="1:14" ht="22.5" customHeight="1" x14ac:dyDescent="0.25">
      <c r="A224" s="370"/>
      <c r="B224" s="184"/>
      <c r="C224" s="2" t="s">
        <v>162</v>
      </c>
      <c r="D224" s="26">
        <v>0</v>
      </c>
      <c r="E224" s="26">
        <v>0</v>
      </c>
      <c r="F224" s="26">
        <v>0</v>
      </c>
      <c r="G224" s="3">
        <v>0</v>
      </c>
      <c r="H224" s="239"/>
      <c r="I224" s="223"/>
      <c r="J224" s="229"/>
      <c r="K224" s="228"/>
      <c r="L224" s="194"/>
      <c r="M224" s="228"/>
    </row>
    <row r="225" spans="1:14" ht="27.75" customHeight="1" x14ac:dyDescent="0.25">
      <c r="A225" s="292" t="s">
        <v>78</v>
      </c>
      <c r="B225" s="327" t="s">
        <v>79</v>
      </c>
      <c r="C225" s="21" t="s">
        <v>154</v>
      </c>
      <c r="D225" s="33">
        <f>SUM(D226:D229)</f>
        <v>86128.582049999997</v>
      </c>
      <c r="E225" s="33">
        <f t="shared" ref="E225" si="153">SUM(E226:E229)</f>
        <v>86128.549800000008</v>
      </c>
      <c r="F225" s="33">
        <f t="shared" ref="F225" si="154">SUM(F226:F229)</f>
        <v>61434.306660000002</v>
      </c>
      <c r="G225" s="55">
        <f>F225/D225</f>
        <v>0.71328594059908834</v>
      </c>
      <c r="H225" s="236" t="s">
        <v>238</v>
      </c>
      <c r="I225" s="39" t="s">
        <v>208</v>
      </c>
      <c r="J225" s="16">
        <f>SUM(J226:J228)</f>
        <v>4</v>
      </c>
      <c r="K225" s="237" t="s">
        <v>206</v>
      </c>
      <c r="L225" s="238"/>
      <c r="M225" s="237"/>
    </row>
    <row r="226" spans="1:14" ht="27.75" customHeight="1" x14ac:dyDescent="0.25">
      <c r="A226" s="293"/>
      <c r="B226" s="328"/>
      <c r="C226" s="17" t="s">
        <v>156</v>
      </c>
      <c r="D226" s="33">
        <f>D231+D236+D241+D246</f>
        <v>34585.482049999999</v>
      </c>
      <c r="E226" s="33">
        <f t="shared" ref="E226:F226" si="155">E231+E236+E241+E246</f>
        <v>34585.449800000002</v>
      </c>
      <c r="F226" s="33">
        <f t="shared" si="155"/>
        <v>33036.506659999999</v>
      </c>
      <c r="G226" s="55">
        <f>F226/D226</f>
        <v>0.95521313284687903</v>
      </c>
      <c r="H226" s="236"/>
      <c r="I226" s="39" t="s">
        <v>157</v>
      </c>
      <c r="J226" s="16">
        <f>COUNTIF($J$230:$J$249,"да")</f>
        <v>4</v>
      </c>
      <c r="K226" s="237"/>
      <c r="L226" s="238"/>
      <c r="M226" s="237"/>
    </row>
    <row r="227" spans="1:14" ht="27.75" customHeight="1" x14ac:dyDescent="0.25">
      <c r="A227" s="293"/>
      <c r="B227" s="328"/>
      <c r="C227" s="17" t="s">
        <v>158</v>
      </c>
      <c r="D227" s="33">
        <f>D232+D237+D242+D247</f>
        <v>51543.1</v>
      </c>
      <c r="E227" s="33">
        <f t="shared" ref="E227:F227" si="156">E232+E237+E242+E247</f>
        <v>51543.1</v>
      </c>
      <c r="F227" s="33">
        <f t="shared" si="156"/>
        <v>28397.800000000003</v>
      </c>
      <c r="G227" s="55">
        <f>F227/D227</f>
        <v>0.55095250382689442</v>
      </c>
      <c r="H227" s="236"/>
      <c r="I227" s="39" t="s">
        <v>159</v>
      </c>
      <c r="J227" s="62">
        <f>COUNTIF($J$230:$J$249,"частично")</f>
        <v>0</v>
      </c>
      <c r="K227" s="237"/>
      <c r="L227" s="238"/>
      <c r="M227" s="237"/>
    </row>
    <row r="228" spans="1:14" ht="27.75" customHeight="1" x14ac:dyDescent="0.25">
      <c r="A228" s="293"/>
      <c r="B228" s="328"/>
      <c r="C228" s="17" t="s">
        <v>160</v>
      </c>
      <c r="D228" s="33">
        <f>D233+D238+D243+D248</f>
        <v>0</v>
      </c>
      <c r="E228" s="33">
        <f t="shared" ref="E228:F228" si="157">E233+E238+E243+E248</f>
        <v>0</v>
      </c>
      <c r="F228" s="33">
        <f t="shared" si="157"/>
        <v>0</v>
      </c>
      <c r="G228" s="79">
        <v>0</v>
      </c>
      <c r="H228" s="236"/>
      <c r="I228" s="39" t="s">
        <v>161</v>
      </c>
      <c r="J228" s="62">
        <f>COUNTIF($J$230:$J$249,"нет")</f>
        <v>0</v>
      </c>
      <c r="K228" s="237"/>
      <c r="L228" s="238"/>
      <c r="M228" s="237"/>
    </row>
    <row r="229" spans="1:14" ht="27.75" customHeight="1" x14ac:dyDescent="0.25">
      <c r="A229" s="294"/>
      <c r="B229" s="329"/>
      <c r="C229" s="17" t="s">
        <v>162</v>
      </c>
      <c r="D229" s="33">
        <f>D234+D239+D244+D249</f>
        <v>0</v>
      </c>
      <c r="E229" s="33">
        <f t="shared" ref="E229:F229" si="158">E234+E239+E244+E249</f>
        <v>0</v>
      </c>
      <c r="F229" s="33">
        <f t="shared" si="158"/>
        <v>0</v>
      </c>
      <c r="G229" s="79">
        <v>0</v>
      </c>
      <c r="H229" s="236"/>
      <c r="I229" s="39" t="s">
        <v>163</v>
      </c>
      <c r="J229" s="15">
        <f>(J226+0.5*J227)/J225</f>
        <v>1</v>
      </c>
      <c r="K229" s="237"/>
      <c r="L229" s="238"/>
      <c r="M229" s="237"/>
    </row>
    <row r="230" spans="1:14" x14ac:dyDescent="0.25">
      <c r="A230" s="368" t="s">
        <v>80</v>
      </c>
      <c r="B230" s="182" t="s">
        <v>81</v>
      </c>
      <c r="C230" s="23" t="s">
        <v>154</v>
      </c>
      <c r="D230" s="64">
        <f>SUM(D231:D234)</f>
        <v>11353.608189999999</v>
      </c>
      <c r="E230" s="64">
        <f t="shared" ref="E230" si="159">SUM(E231:E234)</f>
        <v>11353.608189999999</v>
      </c>
      <c r="F230" s="64">
        <f t="shared" ref="F230" si="160">SUM(F231:F234)</f>
        <v>10396.161380000001</v>
      </c>
      <c r="G230" s="67">
        <f>F230/D230</f>
        <v>0.91567026147306241</v>
      </c>
      <c r="H230" s="224" t="s">
        <v>178</v>
      </c>
      <c r="I230" s="232" t="s">
        <v>630</v>
      </c>
      <c r="J230" s="229" t="s">
        <v>614</v>
      </c>
      <c r="K230" s="228" t="s">
        <v>205</v>
      </c>
      <c r="L230" s="191" t="s">
        <v>633</v>
      </c>
      <c r="M230" s="228">
        <v>809</v>
      </c>
      <c r="N230" s="86" t="s">
        <v>230</v>
      </c>
    </row>
    <row r="231" spans="1:14" x14ac:dyDescent="0.25">
      <c r="A231" s="369"/>
      <c r="B231" s="183"/>
      <c r="C231" s="2" t="s">
        <v>156</v>
      </c>
      <c r="D231" s="63">
        <v>9253.608189999999</v>
      </c>
      <c r="E231" s="63">
        <v>9253.608189999999</v>
      </c>
      <c r="F231" s="63">
        <f>9253.60819-57.44681</f>
        <v>9196.1613800000014</v>
      </c>
      <c r="G231" s="68">
        <f t="shared" ref="G231:G247" si="161">F231/D231</f>
        <v>0.99379195565443568</v>
      </c>
      <c r="H231" s="224"/>
      <c r="I231" s="232"/>
      <c r="J231" s="229"/>
      <c r="K231" s="228"/>
      <c r="L231" s="192"/>
      <c r="M231" s="228"/>
    </row>
    <row r="232" spans="1:14" x14ac:dyDescent="0.25">
      <c r="A232" s="369"/>
      <c r="B232" s="183"/>
      <c r="C232" s="2" t="s">
        <v>158</v>
      </c>
      <c r="D232" s="63">
        <v>2100</v>
      </c>
      <c r="E232" s="63">
        <v>2100</v>
      </c>
      <c r="F232" s="63">
        <f>2100-900</f>
        <v>1200</v>
      </c>
      <c r="G232" s="68">
        <f t="shared" si="161"/>
        <v>0.5714285714285714</v>
      </c>
      <c r="H232" s="224"/>
      <c r="I232" s="232"/>
      <c r="J232" s="229"/>
      <c r="K232" s="228"/>
      <c r="L232" s="192"/>
      <c r="M232" s="228"/>
    </row>
    <row r="233" spans="1:14" x14ac:dyDescent="0.25">
      <c r="A233" s="369"/>
      <c r="B233" s="183"/>
      <c r="C233" s="2" t="s">
        <v>160</v>
      </c>
      <c r="D233" s="63">
        <v>0</v>
      </c>
      <c r="E233" s="63">
        <v>0</v>
      </c>
      <c r="F233" s="63">
        <v>0</v>
      </c>
      <c r="G233" s="68">
        <v>0</v>
      </c>
      <c r="H233" s="224"/>
      <c r="I233" s="232"/>
      <c r="J233" s="229"/>
      <c r="K233" s="228"/>
      <c r="L233" s="192"/>
      <c r="M233" s="228"/>
    </row>
    <row r="234" spans="1:14" x14ac:dyDescent="0.25">
      <c r="A234" s="370"/>
      <c r="B234" s="184"/>
      <c r="C234" s="2" t="s">
        <v>162</v>
      </c>
      <c r="D234" s="63">
        <v>0</v>
      </c>
      <c r="E234" s="63">
        <v>0</v>
      </c>
      <c r="F234" s="63">
        <v>0</v>
      </c>
      <c r="G234" s="68">
        <v>0</v>
      </c>
      <c r="H234" s="224"/>
      <c r="I234" s="232"/>
      <c r="J234" s="229"/>
      <c r="K234" s="228"/>
      <c r="L234" s="192"/>
      <c r="M234" s="228"/>
    </row>
    <row r="235" spans="1:14" ht="15" customHeight="1" x14ac:dyDescent="0.25">
      <c r="A235" s="368" t="s">
        <v>82</v>
      </c>
      <c r="B235" s="182" t="s">
        <v>83</v>
      </c>
      <c r="C235" s="23" t="s">
        <v>154</v>
      </c>
      <c r="D235" s="64">
        <f>SUM(D236:D239)</f>
        <v>25527.77103</v>
      </c>
      <c r="E235" s="64">
        <f t="shared" ref="E235" si="162">SUM(E236:E239)</f>
        <v>25527.77103</v>
      </c>
      <c r="F235" s="64">
        <f t="shared" ref="F235" si="163">SUM(F236:F239)</f>
        <v>17445.415999999997</v>
      </c>
      <c r="G235" s="67">
        <f>F235/D235</f>
        <v>0.683389708388496</v>
      </c>
      <c r="H235" s="224" t="s">
        <v>553</v>
      </c>
      <c r="I235" s="231" t="s">
        <v>631</v>
      </c>
      <c r="J235" s="229" t="s">
        <v>614</v>
      </c>
      <c r="K235" s="228" t="s">
        <v>205</v>
      </c>
      <c r="L235" s="192"/>
      <c r="M235" s="228">
        <v>809</v>
      </c>
      <c r="N235" s="86" t="s">
        <v>230</v>
      </c>
    </row>
    <row r="236" spans="1:14" x14ac:dyDescent="0.25">
      <c r="A236" s="369"/>
      <c r="B236" s="183"/>
      <c r="C236" s="2" t="s">
        <v>156</v>
      </c>
      <c r="D236" s="63">
        <v>9587.5210299999999</v>
      </c>
      <c r="E236" s="63">
        <v>9587.5210299999999</v>
      </c>
      <c r="F236" s="63">
        <f>9587.52103-60.81248-481.29255</f>
        <v>9045.4159999999993</v>
      </c>
      <c r="G236" s="68">
        <f t="shared" si="161"/>
        <v>0.94345722650268848</v>
      </c>
      <c r="H236" s="224"/>
      <c r="I236" s="231"/>
      <c r="J236" s="229"/>
      <c r="K236" s="228"/>
      <c r="L236" s="192"/>
      <c r="M236" s="228"/>
    </row>
    <row r="237" spans="1:14" x14ac:dyDescent="0.25">
      <c r="A237" s="369"/>
      <c r="B237" s="183"/>
      <c r="C237" s="2" t="s">
        <v>158</v>
      </c>
      <c r="D237" s="63">
        <v>15940.25</v>
      </c>
      <c r="E237" s="63">
        <v>15940.25</v>
      </c>
      <c r="F237" s="63">
        <f>15940.25-7540.25</f>
        <v>8400</v>
      </c>
      <c r="G237" s="68">
        <f t="shared" si="161"/>
        <v>0.52696789573563774</v>
      </c>
      <c r="H237" s="224"/>
      <c r="I237" s="231"/>
      <c r="J237" s="229"/>
      <c r="K237" s="228"/>
      <c r="L237" s="192"/>
      <c r="M237" s="228"/>
    </row>
    <row r="238" spans="1:14" x14ac:dyDescent="0.25">
      <c r="A238" s="369"/>
      <c r="B238" s="183"/>
      <c r="C238" s="2" t="s">
        <v>160</v>
      </c>
      <c r="D238" s="63">
        <v>0</v>
      </c>
      <c r="E238" s="63">
        <v>0</v>
      </c>
      <c r="F238" s="63">
        <v>0</v>
      </c>
      <c r="G238" s="71">
        <v>0</v>
      </c>
      <c r="H238" s="224"/>
      <c r="I238" s="231"/>
      <c r="J238" s="229"/>
      <c r="K238" s="228"/>
      <c r="L238" s="192"/>
      <c r="M238" s="228"/>
    </row>
    <row r="239" spans="1:14" x14ac:dyDescent="0.25">
      <c r="A239" s="370"/>
      <c r="B239" s="184"/>
      <c r="C239" s="2" t="s">
        <v>162</v>
      </c>
      <c r="D239" s="63">
        <v>0</v>
      </c>
      <c r="E239" s="63">
        <v>0</v>
      </c>
      <c r="F239" s="63">
        <v>0</v>
      </c>
      <c r="G239" s="71">
        <v>0</v>
      </c>
      <c r="H239" s="224"/>
      <c r="I239" s="231"/>
      <c r="J239" s="229"/>
      <c r="K239" s="228"/>
      <c r="L239" s="192"/>
      <c r="M239" s="228"/>
    </row>
    <row r="240" spans="1:14" ht="15" customHeight="1" x14ac:dyDescent="0.25">
      <c r="A240" s="368" t="s">
        <v>84</v>
      </c>
      <c r="B240" s="182" t="s">
        <v>210</v>
      </c>
      <c r="C240" s="23" t="s">
        <v>154</v>
      </c>
      <c r="D240" s="64">
        <f>SUM(D241:D244)</f>
        <v>21151.27058</v>
      </c>
      <c r="E240" s="64">
        <f t="shared" ref="E240" si="164">SUM(E241:E244)</f>
        <v>21151.27058</v>
      </c>
      <c r="F240" s="64">
        <f t="shared" ref="F240" si="165">SUM(F241:F244)</f>
        <v>13026.82928</v>
      </c>
      <c r="G240" s="67">
        <f>F240/D240</f>
        <v>0.61588873494520813</v>
      </c>
      <c r="H240" s="224" t="s">
        <v>179</v>
      </c>
      <c r="I240" s="230" t="s">
        <v>632</v>
      </c>
      <c r="J240" s="229" t="s">
        <v>614</v>
      </c>
      <c r="K240" s="228" t="s">
        <v>205</v>
      </c>
      <c r="L240" s="192"/>
      <c r="M240" s="228">
        <v>809</v>
      </c>
      <c r="N240" s="86" t="s">
        <v>230</v>
      </c>
    </row>
    <row r="241" spans="1:14" x14ac:dyDescent="0.25">
      <c r="A241" s="369"/>
      <c r="B241" s="183"/>
      <c r="C241" s="2" t="s">
        <v>156</v>
      </c>
      <c r="D241" s="63">
        <v>5706.8205800000005</v>
      </c>
      <c r="E241" s="63">
        <v>5706.8205800000005</v>
      </c>
      <c r="F241" s="63">
        <f>5706.82058-102.89875-481.29255</f>
        <v>5122.6292799999992</v>
      </c>
      <c r="G241" s="68">
        <f t="shared" si="161"/>
        <v>0.89763279013057717</v>
      </c>
      <c r="H241" s="224"/>
      <c r="I241" s="230"/>
      <c r="J241" s="229"/>
      <c r="K241" s="228"/>
      <c r="L241" s="192"/>
      <c r="M241" s="228"/>
    </row>
    <row r="242" spans="1:14" x14ac:dyDescent="0.25">
      <c r="A242" s="369"/>
      <c r="B242" s="183"/>
      <c r="C242" s="2" t="s">
        <v>158</v>
      </c>
      <c r="D242" s="63">
        <v>15444.45</v>
      </c>
      <c r="E242" s="63">
        <v>15444.45</v>
      </c>
      <c r="F242" s="63">
        <f>15444.45-7540.25</f>
        <v>7904.2000000000007</v>
      </c>
      <c r="G242" s="68">
        <f t="shared" si="161"/>
        <v>0.51178254971850734</v>
      </c>
      <c r="H242" s="224"/>
      <c r="I242" s="230"/>
      <c r="J242" s="229"/>
      <c r="K242" s="228"/>
      <c r="L242" s="192"/>
      <c r="M242" s="228"/>
    </row>
    <row r="243" spans="1:14" x14ac:dyDescent="0.25">
      <c r="A243" s="369"/>
      <c r="B243" s="183"/>
      <c r="C243" s="2" t="s">
        <v>160</v>
      </c>
      <c r="D243" s="63">
        <v>0</v>
      </c>
      <c r="E243" s="63">
        <v>0</v>
      </c>
      <c r="F243" s="63">
        <v>0</v>
      </c>
      <c r="G243" s="68">
        <v>0</v>
      </c>
      <c r="H243" s="224"/>
      <c r="I243" s="230"/>
      <c r="J243" s="229"/>
      <c r="K243" s="228"/>
      <c r="L243" s="192"/>
      <c r="M243" s="228"/>
    </row>
    <row r="244" spans="1:14" ht="45" customHeight="1" x14ac:dyDescent="0.25">
      <c r="A244" s="370"/>
      <c r="B244" s="184"/>
      <c r="C244" s="2" t="s">
        <v>162</v>
      </c>
      <c r="D244" s="63">
        <v>0</v>
      </c>
      <c r="E244" s="63">
        <v>0</v>
      </c>
      <c r="F244" s="63">
        <v>0</v>
      </c>
      <c r="G244" s="68">
        <v>0</v>
      </c>
      <c r="H244" s="224"/>
      <c r="I244" s="230"/>
      <c r="J244" s="229"/>
      <c r="K244" s="228"/>
      <c r="L244" s="193"/>
      <c r="M244" s="228"/>
    </row>
    <row r="245" spans="1:14" ht="15" customHeight="1" x14ac:dyDescent="0.25">
      <c r="A245" s="368" t="s">
        <v>85</v>
      </c>
      <c r="B245" s="198" t="s">
        <v>86</v>
      </c>
      <c r="C245" s="23" t="s">
        <v>154</v>
      </c>
      <c r="D245" s="64">
        <f>SUM(D246:D249)</f>
        <v>28095.932250000002</v>
      </c>
      <c r="E245" s="64">
        <f t="shared" ref="E245" si="166">SUM(E246:E249)</f>
        <v>28095.9</v>
      </c>
      <c r="F245" s="64">
        <f t="shared" ref="F245" si="167">SUM(F246:F249)</f>
        <v>20565.900000000001</v>
      </c>
      <c r="G245" s="67">
        <f>F245/D245</f>
        <v>0.73198852478013077</v>
      </c>
      <c r="H245" s="224" t="s">
        <v>554</v>
      </c>
      <c r="I245" s="224" t="s">
        <v>635</v>
      </c>
      <c r="J245" s="194" t="s">
        <v>614</v>
      </c>
      <c r="K245" s="228" t="s">
        <v>180</v>
      </c>
      <c r="L245" s="229" t="s">
        <v>636</v>
      </c>
      <c r="M245" s="228">
        <v>809</v>
      </c>
      <c r="N245" s="86" t="s">
        <v>229</v>
      </c>
    </row>
    <row r="246" spans="1:14" x14ac:dyDescent="0.25">
      <c r="A246" s="369"/>
      <c r="B246" s="199"/>
      <c r="C246" s="2" t="s">
        <v>156</v>
      </c>
      <c r="D246" s="63">
        <v>10037.53225</v>
      </c>
      <c r="E246" s="66">
        <v>10037.5</v>
      </c>
      <c r="F246" s="66">
        <v>9672.2999999999993</v>
      </c>
      <c r="G246" s="68">
        <f t="shared" si="161"/>
        <v>0.9636133423132961</v>
      </c>
      <c r="H246" s="224"/>
      <c r="I246" s="224"/>
      <c r="J246" s="194"/>
      <c r="K246" s="228"/>
      <c r="L246" s="229"/>
      <c r="M246" s="228"/>
    </row>
    <row r="247" spans="1:14" x14ac:dyDescent="0.25">
      <c r="A247" s="369"/>
      <c r="B247" s="199"/>
      <c r="C247" s="2" t="s">
        <v>158</v>
      </c>
      <c r="D247" s="63">
        <v>18058.400000000001</v>
      </c>
      <c r="E247" s="66">
        <v>18058.400000000001</v>
      </c>
      <c r="F247" s="66">
        <v>10893.6</v>
      </c>
      <c r="G247" s="68">
        <f t="shared" si="161"/>
        <v>0.60324281220927656</v>
      </c>
      <c r="H247" s="224"/>
      <c r="I247" s="224"/>
      <c r="J247" s="194"/>
      <c r="K247" s="228"/>
      <c r="L247" s="229"/>
      <c r="M247" s="228"/>
    </row>
    <row r="248" spans="1:14" x14ac:dyDescent="0.25">
      <c r="A248" s="369"/>
      <c r="B248" s="199"/>
      <c r="C248" s="2" t="s">
        <v>160</v>
      </c>
      <c r="D248" s="63">
        <v>0</v>
      </c>
      <c r="E248" s="63">
        <v>0</v>
      </c>
      <c r="F248" s="63">
        <v>0</v>
      </c>
      <c r="G248" s="68">
        <v>0</v>
      </c>
      <c r="H248" s="224"/>
      <c r="I248" s="224"/>
      <c r="J248" s="194"/>
      <c r="K248" s="228"/>
      <c r="L248" s="229"/>
      <c r="M248" s="228"/>
    </row>
    <row r="249" spans="1:14" x14ac:dyDescent="0.25">
      <c r="A249" s="370"/>
      <c r="B249" s="200"/>
      <c r="C249" s="2" t="s">
        <v>162</v>
      </c>
      <c r="D249" s="63">
        <v>0</v>
      </c>
      <c r="E249" s="63">
        <v>0</v>
      </c>
      <c r="F249" s="63">
        <v>0</v>
      </c>
      <c r="G249" s="68">
        <v>0</v>
      </c>
      <c r="H249" s="224"/>
      <c r="I249" s="224"/>
      <c r="J249" s="194"/>
      <c r="K249" s="228"/>
      <c r="L249" s="229"/>
      <c r="M249" s="228"/>
    </row>
    <row r="250" spans="1:14" ht="15" customHeight="1" x14ac:dyDescent="0.25">
      <c r="A250" s="292" t="s">
        <v>87</v>
      </c>
      <c r="B250" s="327" t="s">
        <v>88</v>
      </c>
      <c r="C250" s="21" t="s">
        <v>154</v>
      </c>
      <c r="D250" s="33">
        <f>SUM(D251:D254)</f>
        <v>5642.9787299999998</v>
      </c>
      <c r="E250" s="33">
        <f t="shared" ref="E250" si="168">SUM(E251:E254)</f>
        <v>5642.9787299999998</v>
      </c>
      <c r="F250" s="33">
        <f t="shared" ref="F250" si="169">SUM(F251:F254)</f>
        <v>5642.9787299999998</v>
      </c>
      <c r="G250" s="55">
        <f>F250/D250</f>
        <v>1</v>
      </c>
      <c r="H250" s="311" t="s">
        <v>194</v>
      </c>
      <c r="I250" s="39" t="s">
        <v>208</v>
      </c>
      <c r="J250" s="93">
        <f>SUM(J251:J253)</f>
        <v>1</v>
      </c>
      <c r="K250" s="237" t="s">
        <v>205</v>
      </c>
      <c r="L250" s="312"/>
      <c r="M250" s="313"/>
    </row>
    <row r="251" spans="1:14" x14ac:dyDescent="0.25">
      <c r="A251" s="293"/>
      <c r="B251" s="328"/>
      <c r="C251" s="18" t="s">
        <v>156</v>
      </c>
      <c r="D251" s="32">
        <f>D256</f>
        <v>338.57873000000001</v>
      </c>
      <c r="E251" s="32">
        <f t="shared" ref="E251:F251" si="170">E256</f>
        <v>338.57873000000001</v>
      </c>
      <c r="F251" s="32">
        <f t="shared" si="170"/>
        <v>338.57873000000001</v>
      </c>
      <c r="G251" s="47">
        <f>F251/D251</f>
        <v>1</v>
      </c>
      <c r="H251" s="311"/>
      <c r="I251" s="39" t="s">
        <v>157</v>
      </c>
      <c r="J251" s="93">
        <f>COUNTIF($J$255,"да")</f>
        <v>1</v>
      </c>
      <c r="K251" s="237"/>
      <c r="L251" s="312"/>
      <c r="M251" s="313"/>
    </row>
    <row r="252" spans="1:14" x14ac:dyDescent="0.25">
      <c r="A252" s="293"/>
      <c r="B252" s="328"/>
      <c r="C252" s="18" t="s">
        <v>158</v>
      </c>
      <c r="D252" s="32">
        <f t="shared" ref="D252:D254" si="171">D257</f>
        <v>5304.4</v>
      </c>
      <c r="E252" s="32">
        <f t="shared" ref="E252:F254" si="172">E257</f>
        <v>5304.4</v>
      </c>
      <c r="F252" s="32">
        <f t="shared" si="172"/>
        <v>5304.4</v>
      </c>
      <c r="G252" s="47">
        <f>F252/D252</f>
        <v>1</v>
      </c>
      <c r="H252" s="311"/>
      <c r="I252" s="39" t="s">
        <v>159</v>
      </c>
      <c r="J252" s="93">
        <f>COUNTIF($J$255,"частично")</f>
        <v>0</v>
      </c>
      <c r="K252" s="237"/>
      <c r="L252" s="312"/>
      <c r="M252" s="313"/>
    </row>
    <row r="253" spans="1:14" x14ac:dyDescent="0.25">
      <c r="A253" s="293"/>
      <c r="B253" s="328"/>
      <c r="C253" s="18" t="s">
        <v>160</v>
      </c>
      <c r="D253" s="32">
        <f t="shared" si="171"/>
        <v>0</v>
      </c>
      <c r="E253" s="32">
        <f t="shared" si="172"/>
        <v>0</v>
      </c>
      <c r="F253" s="32">
        <f t="shared" si="172"/>
        <v>0</v>
      </c>
      <c r="G253" s="47">
        <f t="shared" ref="G253:G254" si="173">G258</f>
        <v>0</v>
      </c>
      <c r="H253" s="311"/>
      <c r="I253" s="39" t="s">
        <v>161</v>
      </c>
      <c r="J253" s="93">
        <f>COUNTIF($J$255,"нет")</f>
        <v>0</v>
      </c>
      <c r="K253" s="237"/>
      <c r="L253" s="312"/>
      <c r="M253" s="313"/>
    </row>
    <row r="254" spans="1:14" x14ac:dyDescent="0.25">
      <c r="A254" s="294"/>
      <c r="B254" s="329"/>
      <c r="C254" s="18" t="s">
        <v>162</v>
      </c>
      <c r="D254" s="32">
        <f t="shared" si="171"/>
        <v>0</v>
      </c>
      <c r="E254" s="32">
        <f t="shared" si="172"/>
        <v>0</v>
      </c>
      <c r="F254" s="32">
        <f t="shared" si="172"/>
        <v>0</v>
      </c>
      <c r="G254" s="47">
        <f t="shared" si="173"/>
        <v>0</v>
      </c>
      <c r="H254" s="311"/>
      <c r="I254" s="39" t="s">
        <v>163</v>
      </c>
      <c r="J254" s="15">
        <f>(L250+0.5*J252)/J250</f>
        <v>0</v>
      </c>
      <c r="K254" s="237"/>
      <c r="L254" s="312"/>
      <c r="M254" s="313"/>
    </row>
    <row r="255" spans="1:14" ht="16.5" customHeight="1" x14ac:dyDescent="0.25">
      <c r="A255" s="368" t="s">
        <v>89</v>
      </c>
      <c r="B255" s="182" t="s">
        <v>90</v>
      </c>
      <c r="C255" s="23" t="s">
        <v>154</v>
      </c>
      <c r="D255" s="28">
        <f>SUM(D256:D259)</f>
        <v>5642.9787299999998</v>
      </c>
      <c r="E255" s="28">
        <f t="shared" ref="E255" si="174">SUM(E256:E259)</f>
        <v>5642.9787299999998</v>
      </c>
      <c r="F255" s="28">
        <f t="shared" ref="F255" si="175">SUM(F256:F259)</f>
        <v>5642.9787299999998</v>
      </c>
      <c r="G255" s="49">
        <f>F255/D255</f>
        <v>1</v>
      </c>
      <c r="H255" s="224" t="s">
        <v>555</v>
      </c>
      <c r="I255" s="239" t="s">
        <v>634</v>
      </c>
      <c r="J255" s="191" t="s">
        <v>614</v>
      </c>
      <c r="K255" s="228" t="s">
        <v>205</v>
      </c>
      <c r="L255" s="229" t="s">
        <v>201</v>
      </c>
      <c r="M255" s="228">
        <v>809</v>
      </c>
      <c r="N255" s="86" t="s">
        <v>231</v>
      </c>
    </row>
    <row r="256" spans="1:14" ht="16.5" customHeight="1" x14ac:dyDescent="0.25">
      <c r="A256" s="369"/>
      <c r="B256" s="183"/>
      <c r="C256" s="2" t="s">
        <v>156</v>
      </c>
      <c r="D256" s="63">
        <v>338.57873000000001</v>
      </c>
      <c r="E256" s="63">
        <v>338.57873000000001</v>
      </c>
      <c r="F256" s="63">
        <v>338.57873000000001</v>
      </c>
      <c r="G256" s="7">
        <f>F256/D256</f>
        <v>1</v>
      </c>
      <c r="H256" s="224"/>
      <c r="I256" s="239"/>
      <c r="J256" s="192"/>
      <c r="K256" s="228"/>
      <c r="L256" s="229"/>
      <c r="M256" s="228"/>
    </row>
    <row r="257" spans="1:15" ht="16.5" customHeight="1" x14ac:dyDescent="0.25">
      <c r="A257" s="369"/>
      <c r="B257" s="183"/>
      <c r="C257" s="2" t="s">
        <v>158</v>
      </c>
      <c r="D257" s="63">
        <v>5304.4</v>
      </c>
      <c r="E257" s="63">
        <v>5304.4</v>
      </c>
      <c r="F257" s="63">
        <v>5304.4</v>
      </c>
      <c r="G257" s="7">
        <f>F257/D257</f>
        <v>1</v>
      </c>
      <c r="H257" s="224"/>
      <c r="I257" s="239"/>
      <c r="J257" s="192"/>
      <c r="K257" s="228"/>
      <c r="L257" s="229"/>
      <c r="M257" s="228"/>
    </row>
    <row r="258" spans="1:15" ht="16.5" customHeight="1" x14ac:dyDescent="0.25">
      <c r="A258" s="369"/>
      <c r="B258" s="183"/>
      <c r="C258" s="2" t="s">
        <v>160</v>
      </c>
      <c r="D258" s="26">
        <v>0</v>
      </c>
      <c r="E258" s="26">
        <v>0</v>
      </c>
      <c r="F258" s="26">
        <v>0</v>
      </c>
      <c r="G258" s="7">
        <v>0</v>
      </c>
      <c r="H258" s="224"/>
      <c r="I258" s="239"/>
      <c r="J258" s="192"/>
      <c r="K258" s="228"/>
      <c r="L258" s="229"/>
      <c r="M258" s="228"/>
    </row>
    <row r="259" spans="1:15" ht="16.5" customHeight="1" x14ac:dyDescent="0.25">
      <c r="A259" s="370"/>
      <c r="B259" s="184"/>
      <c r="C259" s="2" t="s">
        <v>162</v>
      </c>
      <c r="D259" s="26">
        <v>0</v>
      </c>
      <c r="E259" s="26">
        <v>0</v>
      </c>
      <c r="F259" s="26">
        <v>0</v>
      </c>
      <c r="G259" s="7">
        <v>0</v>
      </c>
      <c r="H259" s="224"/>
      <c r="I259" s="239"/>
      <c r="J259" s="193"/>
      <c r="K259" s="228"/>
      <c r="L259" s="229"/>
      <c r="M259" s="228"/>
    </row>
    <row r="260" spans="1:15" x14ac:dyDescent="0.25">
      <c r="A260" s="391" t="s">
        <v>91</v>
      </c>
      <c r="B260" s="330" t="s">
        <v>92</v>
      </c>
      <c r="C260" s="22" t="s">
        <v>154</v>
      </c>
      <c r="D260" s="29">
        <f>SUM(D261:D264)</f>
        <v>74609.21617</v>
      </c>
      <c r="E260" s="29">
        <f t="shared" ref="E260" si="176">SUM(E261:E264)</f>
        <v>74547.636169999998</v>
      </c>
      <c r="F260" s="29">
        <f t="shared" ref="F260" si="177">SUM(F261:F264)</f>
        <v>73584.056169999996</v>
      </c>
      <c r="G260" s="50">
        <f>F260/D260</f>
        <v>0.98625960635125642</v>
      </c>
      <c r="H260" s="309"/>
      <c r="I260" s="37" t="s">
        <v>207</v>
      </c>
      <c r="J260" s="8">
        <f>J261+J262+J263</f>
        <v>7</v>
      </c>
      <c r="K260" s="273" t="s">
        <v>239</v>
      </c>
      <c r="L260" s="310"/>
      <c r="M260" s="275"/>
    </row>
    <row r="261" spans="1:15" x14ac:dyDescent="0.25">
      <c r="A261" s="392"/>
      <c r="B261" s="331"/>
      <c r="C261" s="10" t="s">
        <v>156</v>
      </c>
      <c r="D261" s="29">
        <f t="shared" ref="D261:F264" si="178">D266+D286+D301</f>
        <v>38537.71617</v>
      </c>
      <c r="E261" s="29">
        <f t="shared" si="178"/>
        <v>38476.136169999998</v>
      </c>
      <c r="F261" s="29">
        <f t="shared" si="178"/>
        <v>37512.556170000003</v>
      </c>
      <c r="G261" s="50">
        <f>F261/D261</f>
        <v>0.97339852741979449</v>
      </c>
      <c r="H261" s="309"/>
      <c r="I261" s="37" t="s">
        <v>157</v>
      </c>
      <c r="J261" s="8">
        <f>COUNTIF($J$270:$J$314,"да")</f>
        <v>6</v>
      </c>
      <c r="K261" s="273"/>
      <c r="L261" s="310"/>
      <c r="M261" s="276"/>
    </row>
    <row r="262" spans="1:15" x14ac:dyDescent="0.25">
      <c r="A262" s="392"/>
      <c r="B262" s="331"/>
      <c r="C262" s="10" t="s">
        <v>158</v>
      </c>
      <c r="D262" s="29">
        <f t="shared" si="178"/>
        <v>36071.5</v>
      </c>
      <c r="E262" s="29">
        <f t="shared" si="178"/>
        <v>36071.5</v>
      </c>
      <c r="F262" s="29">
        <f t="shared" si="178"/>
        <v>36071.5</v>
      </c>
      <c r="G262" s="50">
        <v>0</v>
      </c>
      <c r="H262" s="309"/>
      <c r="I262" s="37" t="s">
        <v>159</v>
      </c>
      <c r="J262" s="85">
        <f>COUNTIF($J$270:$J$314,"частично")</f>
        <v>1</v>
      </c>
      <c r="K262" s="273"/>
      <c r="L262" s="310"/>
      <c r="M262" s="276"/>
      <c r="O262" s="80"/>
    </row>
    <row r="263" spans="1:15" x14ac:dyDescent="0.25">
      <c r="A263" s="392"/>
      <c r="B263" s="331"/>
      <c r="C263" s="10" t="s">
        <v>160</v>
      </c>
      <c r="D263" s="29">
        <f t="shared" si="178"/>
        <v>0</v>
      </c>
      <c r="E263" s="29">
        <f t="shared" si="178"/>
        <v>0</v>
      </c>
      <c r="F263" s="29">
        <f t="shared" si="178"/>
        <v>0</v>
      </c>
      <c r="G263" s="50">
        <v>0</v>
      </c>
      <c r="H263" s="309"/>
      <c r="I263" s="37" t="s">
        <v>161</v>
      </c>
      <c r="J263" s="85">
        <f>COUNTIF($J$270:$J$314,"нет")</f>
        <v>0</v>
      </c>
      <c r="K263" s="273"/>
      <c r="L263" s="310"/>
      <c r="M263" s="276"/>
    </row>
    <row r="264" spans="1:15" x14ac:dyDescent="0.25">
      <c r="A264" s="393"/>
      <c r="B264" s="332"/>
      <c r="C264" s="10" t="s">
        <v>162</v>
      </c>
      <c r="D264" s="29">
        <f t="shared" si="178"/>
        <v>0</v>
      </c>
      <c r="E264" s="29">
        <f t="shared" si="178"/>
        <v>0</v>
      </c>
      <c r="F264" s="29">
        <f t="shared" si="178"/>
        <v>0</v>
      </c>
      <c r="G264" s="50">
        <v>0</v>
      </c>
      <c r="H264" s="309"/>
      <c r="I264" s="37" t="s">
        <v>163</v>
      </c>
      <c r="J264" s="9">
        <f>(J261+0.5*J262)/J260</f>
        <v>0.9285714285714286</v>
      </c>
      <c r="K264" s="273"/>
      <c r="L264" s="310"/>
      <c r="M264" s="277"/>
    </row>
    <row r="265" spans="1:15" ht="15" customHeight="1" x14ac:dyDescent="0.25">
      <c r="A265" s="378" t="s">
        <v>93</v>
      </c>
      <c r="B265" s="324" t="s">
        <v>94</v>
      </c>
      <c r="C265" s="20" t="s">
        <v>154</v>
      </c>
      <c r="D265" s="31">
        <f>SUM(D266:D269)</f>
        <v>31114.78</v>
      </c>
      <c r="E265" s="31">
        <f t="shared" ref="E265" si="179">SUM(E266:E269)</f>
        <v>31053.200000000001</v>
      </c>
      <c r="F265" s="31">
        <f t="shared" ref="F265" si="180">SUM(F266:F269)</f>
        <v>30089.620000000003</v>
      </c>
      <c r="G265" s="52">
        <f>F265/D265</f>
        <v>0.96705231404496528</v>
      </c>
      <c r="H265" s="255" t="s">
        <v>195</v>
      </c>
      <c r="I265" s="38" t="s">
        <v>208</v>
      </c>
      <c r="J265" s="12">
        <f>SUM(J266:J268)</f>
        <v>3</v>
      </c>
      <c r="K265" s="256" t="s">
        <v>241</v>
      </c>
      <c r="L265" s="257"/>
      <c r="M265" s="267"/>
    </row>
    <row r="266" spans="1:15" x14ac:dyDescent="0.25">
      <c r="A266" s="379"/>
      <c r="B266" s="325"/>
      <c r="C266" s="14" t="s">
        <v>156</v>
      </c>
      <c r="D266" s="31">
        <f>D271+D276+D281</f>
        <v>31114.78</v>
      </c>
      <c r="E266" s="31">
        <f t="shared" ref="E266:F266" si="181">E271+E276+E281</f>
        <v>31053.200000000001</v>
      </c>
      <c r="F266" s="31">
        <f t="shared" si="181"/>
        <v>30089.620000000003</v>
      </c>
      <c r="G266" s="52">
        <f>F266/D266</f>
        <v>0.96705231404496528</v>
      </c>
      <c r="H266" s="307"/>
      <c r="I266" s="38" t="s">
        <v>157</v>
      </c>
      <c r="J266" s="12">
        <f>COUNTIF($J$270:$J$284,"да")</f>
        <v>3</v>
      </c>
      <c r="K266" s="256"/>
      <c r="L266" s="257"/>
      <c r="M266" s="268"/>
    </row>
    <row r="267" spans="1:15" x14ac:dyDescent="0.25">
      <c r="A267" s="379"/>
      <c r="B267" s="325"/>
      <c r="C267" s="14" t="s">
        <v>158</v>
      </c>
      <c r="D267" s="31">
        <f t="shared" ref="D267:D269" si="182">D272+D277+D282</f>
        <v>0</v>
      </c>
      <c r="E267" s="31">
        <f t="shared" ref="E267:F267" si="183">E272+E277+E282</f>
        <v>0</v>
      </c>
      <c r="F267" s="31">
        <f t="shared" si="183"/>
        <v>0</v>
      </c>
      <c r="G267" s="52">
        <v>0</v>
      </c>
      <c r="H267" s="307"/>
      <c r="I267" s="38" t="s">
        <v>159</v>
      </c>
      <c r="J267" s="60">
        <f>COUNTIF($J$270:$J$284,"частично")</f>
        <v>0</v>
      </c>
      <c r="K267" s="256"/>
      <c r="L267" s="257"/>
      <c r="M267" s="268"/>
    </row>
    <row r="268" spans="1:15" x14ac:dyDescent="0.25">
      <c r="A268" s="379"/>
      <c r="B268" s="325"/>
      <c r="C268" s="14" t="s">
        <v>160</v>
      </c>
      <c r="D268" s="31">
        <f t="shared" si="182"/>
        <v>0</v>
      </c>
      <c r="E268" s="31">
        <f t="shared" ref="E268:F268" si="184">E273+E278+E283</f>
        <v>0</v>
      </c>
      <c r="F268" s="31">
        <f t="shared" si="184"/>
        <v>0</v>
      </c>
      <c r="G268" s="52">
        <v>0</v>
      </c>
      <c r="H268" s="307"/>
      <c r="I268" s="38" t="s">
        <v>161</v>
      </c>
      <c r="J268" s="60">
        <f>COUNTIF($J$270:$J$284,"нет")</f>
        <v>0</v>
      </c>
      <c r="K268" s="256"/>
      <c r="L268" s="257"/>
      <c r="M268" s="268"/>
    </row>
    <row r="269" spans="1:15" x14ac:dyDescent="0.25">
      <c r="A269" s="380"/>
      <c r="B269" s="326"/>
      <c r="C269" s="14" t="s">
        <v>162</v>
      </c>
      <c r="D269" s="31">
        <f t="shared" si="182"/>
        <v>0</v>
      </c>
      <c r="E269" s="31">
        <f t="shared" ref="E269:F269" si="185">E274+E279+E284</f>
        <v>0</v>
      </c>
      <c r="F269" s="31">
        <f t="shared" si="185"/>
        <v>0</v>
      </c>
      <c r="G269" s="52">
        <v>0</v>
      </c>
      <c r="H269" s="307"/>
      <c r="I269" s="38" t="s">
        <v>163</v>
      </c>
      <c r="J269" s="13">
        <f>(J266+0.5*J267)/J265</f>
        <v>1</v>
      </c>
      <c r="K269" s="256"/>
      <c r="L269" s="257"/>
      <c r="M269" s="269"/>
    </row>
    <row r="270" spans="1:15" ht="33.75" customHeight="1" x14ac:dyDescent="0.25">
      <c r="A270" s="385" t="s">
        <v>95</v>
      </c>
      <c r="B270" s="182" t="s">
        <v>96</v>
      </c>
      <c r="C270" s="23" t="s">
        <v>154</v>
      </c>
      <c r="D270" s="28">
        <f>SUM(D271:D274)</f>
        <v>4959.92</v>
      </c>
      <c r="E270" s="28">
        <f t="shared" ref="E270" si="186">SUM(E271:E274)</f>
        <v>4959.92</v>
      </c>
      <c r="F270" s="28">
        <f t="shared" ref="F270" si="187">SUM(F271:F274)</f>
        <v>4959.92</v>
      </c>
      <c r="G270" s="49">
        <f>F270/D270</f>
        <v>1</v>
      </c>
      <c r="H270" s="185" t="s">
        <v>556</v>
      </c>
      <c r="I270" s="185" t="s">
        <v>704</v>
      </c>
      <c r="J270" s="191" t="s">
        <v>614</v>
      </c>
      <c r="K270" s="228" t="s">
        <v>240</v>
      </c>
      <c r="L270" s="194" t="s">
        <v>201</v>
      </c>
      <c r="M270" s="195">
        <v>834</v>
      </c>
      <c r="N270" s="86">
        <v>3130160420</v>
      </c>
    </row>
    <row r="271" spans="1:15" ht="28.5" customHeight="1" x14ac:dyDescent="0.25">
      <c r="A271" s="386"/>
      <c r="B271" s="183"/>
      <c r="C271" s="2" t="s">
        <v>156</v>
      </c>
      <c r="D271" s="63">
        <v>4959.92</v>
      </c>
      <c r="E271" s="63">
        <v>4959.92</v>
      </c>
      <c r="F271" s="63">
        <v>4959.92</v>
      </c>
      <c r="G271" s="7">
        <f>F271/D271</f>
        <v>1</v>
      </c>
      <c r="H271" s="186"/>
      <c r="I271" s="186"/>
      <c r="J271" s="192"/>
      <c r="K271" s="228"/>
      <c r="L271" s="194"/>
      <c r="M271" s="196"/>
    </row>
    <row r="272" spans="1:15" ht="25.5" customHeight="1" x14ac:dyDescent="0.25">
      <c r="A272" s="386"/>
      <c r="B272" s="183"/>
      <c r="C272" s="2" t="s">
        <v>158</v>
      </c>
      <c r="D272" s="26">
        <v>0</v>
      </c>
      <c r="E272" s="26">
        <v>0</v>
      </c>
      <c r="F272" s="26">
        <v>0</v>
      </c>
      <c r="G272" s="7">
        <v>0</v>
      </c>
      <c r="H272" s="186"/>
      <c r="I272" s="186"/>
      <c r="J272" s="192"/>
      <c r="K272" s="228"/>
      <c r="L272" s="194"/>
      <c r="M272" s="196"/>
    </row>
    <row r="273" spans="1:14" ht="23.25" customHeight="1" x14ac:dyDescent="0.25">
      <c r="A273" s="386"/>
      <c r="B273" s="183"/>
      <c r="C273" s="2" t="s">
        <v>160</v>
      </c>
      <c r="D273" s="26">
        <v>0</v>
      </c>
      <c r="E273" s="26">
        <v>0</v>
      </c>
      <c r="F273" s="26">
        <v>0</v>
      </c>
      <c r="G273" s="7">
        <v>0</v>
      </c>
      <c r="H273" s="186"/>
      <c r="I273" s="186"/>
      <c r="J273" s="192"/>
      <c r="K273" s="228"/>
      <c r="L273" s="194"/>
      <c r="M273" s="196"/>
    </row>
    <row r="274" spans="1:14" ht="24" customHeight="1" x14ac:dyDescent="0.25">
      <c r="A274" s="387"/>
      <c r="B274" s="184"/>
      <c r="C274" s="2" t="s">
        <v>162</v>
      </c>
      <c r="D274" s="26">
        <v>0</v>
      </c>
      <c r="E274" s="26">
        <v>0</v>
      </c>
      <c r="F274" s="26">
        <v>0</v>
      </c>
      <c r="G274" s="7">
        <v>0</v>
      </c>
      <c r="H274" s="187"/>
      <c r="I274" s="187"/>
      <c r="J274" s="193"/>
      <c r="K274" s="228"/>
      <c r="L274" s="194"/>
      <c r="M274" s="197"/>
    </row>
    <row r="275" spans="1:14" ht="29.25" customHeight="1" x14ac:dyDescent="0.25">
      <c r="A275" s="368" t="s">
        <v>97</v>
      </c>
      <c r="B275" s="182" t="s">
        <v>98</v>
      </c>
      <c r="C275" s="23" t="s">
        <v>154</v>
      </c>
      <c r="D275" s="28">
        <f>SUM(D276:D279)</f>
        <v>16274.78</v>
      </c>
      <c r="E275" s="28">
        <f t="shared" ref="E275" si="188">SUM(E276:E279)</f>
        <v>16274.78</v>
      </c>
      <c r="F275" s="28">
        <f t="shared" ref="F275" si="189">SUM(F276:F279)</f>
        <v>15311.2</v>
      </c>
      <c r="G275" s="49">
        <f>F275/D275</f>
        <v>0.94079305526710655</v>
      </c>
      <c r="H275" s="185" t="s">
        <v>557</v>
      </c>
      <c r="I275" s="185" t="s">
        <v>665</v>
      </c>
      <c r="J275" s="191" t="s">
        <v>614</v>
      </c>
      <c r="K275" s="228" t="s">
        <v>181</v>
      </c>
      <c r="L275" s="194" t="s">
        <v>705</v>
      </c>
      <c r="M275" s="195">
        <v>834</v>
      </c>
      <c r="N275" s="86">
        <v>3130160450</v>
      </c>
    </row>
    <row r="276" spans="1:14" ht="28.5" customHeight="1" x14ac:dyDescent="0.25">
      <c r="A276" s="369"/>
      <c r="B276" s="183"/>
      <c r="C276" s="2" t="s">
        <v>156</v>
      </c>
      <c r="D276" s="63">
        <v>16274.78</v>
      </c>
      <c r="E276" s="63">
        <v>16274.78</v>
      </c>
      <c r="F276" s="63">
        <v>15311.2</v>
      </c>
      <c r="G276" s="7">
        <f>F276/D276</f>
        <v>0.94079305526710655</v>
      </c>
      <c r="H276" s="186"/>
      <c r="I276" s="186"/>
      <c r="J276" s="192"/>
      <c r="K276" s="228"/>
      <c r="L276" s="194"/>
      <c r="M276" s="196"/>
    </row>
    <row r="277" spans="1:14" ht="30.75" customHeight="1" x14ac:dyDescent="0.25">
      <c r="A277" s="369"/>
      <c r="B277" s="183"/>
      <c r="C277" s="2" t="s">
        <v>158</v>
      </c>
      <c r="D277" s="26">
        <v>0</v>
      </c>
      <c r="E277" s="26">
        <v>0</v>
      </c>
      <c r="F277" s="26">
        <v>0</v>
      </c>
      <c r="G277" s="7">
        <v>0</v>
      </c>
      <c r="H277" s="186"/>
      <c r="I277" s="186"/>
      <c r="J277" s="192"/>
      <c r="K277" s="228"/>
      <c r="L277" s="194"/>
      <c r="M277" s="196"/>
    </row>
    <row r="278" spans="1:14" ht="29.25" customHeight="1" x14ac:dyDescent="0.25">
      <c r="A278" s="369"/>
      <c r="B278" s="183"/>
      <c r="C278" s="2" t="s">
        <v>160</v>
      </c>
      <c r="D278" s="26">
        <v>0</v>
      </c>
      <c r="E278" s="26">
        <v>0</v>
      </c>
      <c r="F278" s="26">
        <v>0</v>
      </c>
      <c r="G278" s="7">
        <v>0</v>
      </c>
      <c r="H278" s="186"/>
      <c r="I278" s="186"/>
      <c r="J278" s="192"/>
      <c r="K278" s="228"/>
      <c r="L278" s="194"/>
      <c r="M278" s="196"/>
    </row>
    <row r="279" spans="1:14" ht="26.25" customHeight="1" x14ac:dyDescent="0.25">
      <c r="A279" s="370"/>
      <c r="B279" s="184"/>
      <c r="C279" s="2" t="s">
        <v>162</v>
      </c>
      <c r="D279" s="26">
        <v>0</v>
      </c>
      <c r="E279" s="26">
        <v>0</v>
      </c>
      <c r="F279" s="26">
        <v>0</v>
      </c>
      <c r="G279" s="7">
        <v>0</v>
      </c>
      <c r="H279" s="187"/>
      <c r="I279" s="187"/>
      <c r="J279" s="193"/>
      <c r="K279" s="228"/>
      <c r="L279" s="194"/>
      <c r="M279" s="197"/>
    </row>
    <row r="280" spans="1:14" ht="21" customHeight="1" x14ac:dyDescent="0.25">
      <c r="A280" s="368" t="s">
        <v>99</v>
      </c>
      <c r="B280" s="182" t="s">
        <v>212</v>
      </c>
      <c r="C280" s="23" t="s">
        <v>154</v>
      </c>
      <c r="D280" s="28">
        <f>SUM(D281:D284)</f>
        <v>9880.08</v>
      </c>
      <c r="E280" s="28">
        <f t="shared" ref="E280" si="190">SUM(E281:E284)</f>
        <v>9818.5</v>
      </c>
      <c r="F280" s="28">
        <f t="shared" ref="F280" si="191">SUM(F281:F284)</f>
        <v>9818.5</v>
      </c>
      <c r="G280" s="49">
        <f>F280/D280</f>
        <v>0.99376725694528789</v>
      </c>
      <c r="H280" s="185" t="s">
        <v>558</v>
      </c>
      <c r="I280" s="198" t="s">
        <v>666</v>
      </c>
      <c r="J280" s="191" t="s">
        <v>614</v>
      </c>
      <c r="K280" s="228" t="s">
        <v>211</v>
      </c>
      <c r="L280" s="194" t="s">
        <v>201</v>
      </c>
      <c r="M280" s="195">
        <v>834</v>
      </c>
      <c r="N280" s="86">
        <v>3130162050</v>
      </c>
    </row>
    <row r="281" spans="1:14" ht="21" customHeight="1" x14ac:dyDescent="0.25">
      <c r="A281" s="369"/>
      <c r="B281" s="183"/>
      <c r="C281" s="2" t="s">
        <v>156</v>
      </c>
      <c r="D281" s="63">
        <v>9880.08</v>
      </c>
      <c r="E281" s="63">
        <v>9818.5</v>
      </c>
      <c r="F281" s="63">
        <v>9818.5</v>
      </c>
      <c r="G281" s="7">
        <f>F281/D281</f>
        <v>0.99376725694528789</v>
      </c>
      <c r="H281" s="186"/>
      <c r="I281" s="186"/>
      <c r="J281" s="192"/>
      <c r="K281" s="228"/>
      <c r="L281" s="194"/>
      <c r="M281" s="196"/>
    </row>
    <row r="282" spans="1:14" ht="21" customHeight="1" x14ac:dyDescent="0.25">
      <c r="A282" s="369"/>
      <c r="B282" s="183"/>
      <c r="C282" s="2" t="s">
        <v>158</v>
      </c>
      <c r="D282" s="26">
        <v>0</v>
      </c>
      <c r="E282" s="26">
        <v>0</v>
      </c>
      <c r="F282" s="26">
        <v>0</v>
      </c>
      <c r="G282" s="7">
        <v>0</v>
      </c>
      <c r="H282" s="186"/>
      <c r="I282" s="186"/>
      <c r="J282" s="192"/>
      <c r="K282" s="228"/>
      <c r="L282" s="194"/>
      <c r="M282" s="196"/>
    </row>
    <row r="283" spans="1:14" ht="21" customHeight="1" x14ac:dyDescent="0.25">
      <c r="A283" s="369"/>
      <c r="B283" s="183"/>
      <c r="C283" s="2" t="s">
        <v>160</v>
      </c>
      <c r="D283" s="26">
        <v>0</v>
      </c>
      <c r="E283" s="26">
        <v>0</v>
      </c>
      <c r="F283" s="26">
        <v>0</v>
      </c>
      <c r="G283" s="7">
        <v>0</v>
      </c>
      <c r="H283" s="186"/>
      <c r="I283" s="186"/>
      <c r="J283" s="192"/>
      <c r="K283" s="228"/>
      <c r="L283" s="194"/>
      <c r="M283" s="196"/>
    </row>
    <row r="284" spans="1:14" ht="21" customHeight="1" x14ac:dyDescent="0.25">
      <c r="A284" s="370"/>
      <c r="B284" s="184"/>
      <c r="C284" s="2" t="s">
        <v>162</v>
      </c>
      <c r="D284" s="26">
        <v>0</v>
      </c>
      <c r="E284" s="26">
        <v>0</v>
      </c>
      <c r="F284" s="26">
        <v>0</v>
      </c>
      <c r="G284" s="7">
        <v>0</v>
      </c>
      <c r="H284" s="187"/>
      <c r="I284" s="187"/>
      <c r="J284" s="193"/>
      <c r="K284" s="228"/>
      <c r="L284" s="194"/>
      <c r="M284" s="197"/>
    </row>
    <row r="285" spans="1:14" ht="15" customHeight="1" x14ac:dyDescent="0.25">
      <c r="A285" s="378" t="s">
        <v>100</v>
      </c>
      <c r="B285" s="324" t="s">
        <v>101</v>
      </c>
      <c r="C285" s="20" t="s">
        <v>154</v>
      </c>
      <c r="D285" s="31">
        <f>SUM(D286:D289)</f>
        <v>5120.5</v>
      </c>
      <c r="E285" s="31">
        <f t="shared" ref="E285" si="192">SUM(E286:E289)</f>
        <v>5120.5</v>
      </c>
      <c r="F285" s="31">
        <f t="shared" ref="F285" si="193">SUM(F286:F289)</f>
        <v>5120.5</v>
      </c>
      <c r="G285" s="52">
        <f>F285/D285</f>
        <v>1</v>
      </c>
      <c r="H285" s="255" t="s">
        <v>195</v>
      </c>
      <c r="I285" s="38" t="s">
        <v>208</v>
      </c>
      <c r="J285" s="12">
        <f>SUM(J286:J288)</f>
        <v>2</v>
      </c>
      <c r="K285" s="256" t="s">
        <v>182</v>
      </c>
      <c r="L285" s="308"/>
      <c r="M285" s="267"/>
    </row>
    <row r="286" spans="1:14" x14ac:dyDescent="0.25">
      <c r="A286" s="379"/>
      <c r="B286" s="325"/>
      <c r="C286" s="14" t="s">
        <v>156</v>
      </c>
      <c r="D286" s="31">
        <f>D291+D296</f>
        <v>5120.5</v>
      </c>
      <c r="E286" s="31">
        <f t="shared" ref="E286:F286" si="194">E291+E296</f>
        <v>5120.5</v>
      </c>
      <c r="F286" s="31">
        <f t="shared" si="194"/>
        <v>5120.5</v>
      </c>
      <c r="G286" s="52">
        <f>F286/D286</f>
        <v>1</v>
      </c>
      <c r="H286" s="307"/>
      <c r="I286" s="38" t="s">
        <v>157</v>
      </c>
      <c r="J286" s="12">
        <f>COUNTIF($J$290:$J$299,"да")</f>
        <v>2</v>
      </c>
      <c r="K286" s="256"/>
      <c r="L286" s="257"/>
      <c r="M286" s="268"/>
    </row>
    <row r="287" spans="1:14" x14ac:dyDescent="0.25">
      <c r="A287" s="379"/>
      <c r="B287" s="325"/>
      <c r="C287" s="14" t="s">
        <v>158</v>
      </c>
      <c r="D287" s="31">
        <f t="shared" ref="D287:F289" si="195">D292+D297</f>
        <v>0</v>
      </c>
      <c r="E287" s="31">
        <f t="shared" si="195"/>
        <v>0</v>
      </c>
      <c r="F287" s="31">
        <f t="shared" si="195"/>
        <v>0</v>
      </c>
      <c r="G287" s="52">
        <v>0</v>
      </c>
      <c r="H287" s="307"/>
      <c r="I287" s="38" t="s">
        <v>159</v>
      </c>
      <c r="J287" s="60">
        <f>COUNTIF($J$290:$J$299,"частично")</f>
        <v>0</v>
      </c>
      <c r="K287" s="256"/>
      <c r="L287" s="257"/>
      <c r="M287" s="268"/>
    </row>
    <row r="288" spans="1:14" x14ac:dyDescent="0.25">
      <c r="A288" s="379"/>
      <c r="B288" s="325"/>
      <c r="C288" s="14" t="s">
        <v>160</v>
      </c>
      <c r="D288" s="31">
        <f t="shared" si="195"/>
        <v>0</v>
      </c>
      <c r="E288" s="31">
        <f t="shared" si="195"/>
        <v>0</v>
      </c>
      <c r="F288" s="31">
        <f t="shared" si="195"/>
        <v>0</v>
      </c>
      <c r="G288" s="52">
        <v>0</v>
      </c>
      <c r="H288" s="307"/>
      <c r="I288" s="38" t="s">
        <v>161</v>
      </c>
      <c r="J288" s="60">
        <f>COUNTIF($J$290:$J$299,"нет")</f>
        <v>0</v>
      </c>
      <c r="K288" s="256"/>
      <c r="L288" s="257"/>
      <c r="M288" s="268"/>
    </row>
    <row r="289" spans="1:14" x14ac:dyDescent="0.25">
      <c r="A289" s="380"/>
      <c r="B289" s="326"/>
      <c r="C289" s="14" t="s">
        <v>162</v>
      </c>
      <c r="D289" s="31">
        <f t="shared" si="195"/>
        <v>0</v>
      </c>
      <c r="E289" s="31">
        <f t="shared" si="195"/>
        <v>0</v>
      </c>
      <c r="F289" s="31">
        <f t="shared" si="195"/>
        <v>0</v>
      </c>
      <c r="G289" s="52">
        <v>0</v>
      </c>
      <c r="H289" s="307"/>
      <c r="I289" s="38" t="s">
        <v>163</v>
      </c>
      <c r="J289" s="13">
        <f>(J286+0.5*J287)/J285</f>
        <v>1</v>
      </c>
      <c r="K289" s="256"/>
      <c r="L289" s="257"/>
      <c r="M289" s="269"/>
    </row>
    <row r="290" spans="1:14" ht="17.25" customHeight="1" x14ac:dyDescent="0.25">
      <c r="A290" s="368" t="s">
        <v>102</v>
      </c>
      <c r="B290" s="182" t="s">
        <v>103</v>
      </c>
      <c r="C290" s="23" t="s">
        <v>154</v>
      </c>
      <c r="D290" s="64">
        <f>SUM(D291:D294)</f>
        <v>1120.5</v>
      </c>
      <c r="E290" s="64">
        <f t="shared" ref="E290" si="196">SUM(E291:E294)</f>
        <v>1120.5</v>
      </c>
      <c r="F290" s="64">
        <f t="shared" ref="F290" si="197">SUM(F291:F294)</f>
        <v>1120.5</v>
      </c>
      <c r="G290" s="67">
        <f>F290/D290</f>
        <v>1</v>
      </c>
      <c r="H290" s="185" t="s">
        <v>559</v>
      </c>
      <c r="I290" s="258" t="s">
        <v>667</v>
      </c>
      <c r="J290" s="191" t="s">
        <v>614</v>
      </c>
      <c r="K290" s="228" t="s">
        <v>9</v>
      </c>
      <c r="L290" s="194" t="s">
        <v>201</v>
      </c>
      <c r="M290" s="195">
        <v>834</v>
      </c>
      <c r="N290" s="86">
        <v>3130229990</v>
      </c>
    </row>
    <row r="291" spans="1:14" ht="17.25" customHeight="1" x14ac:dyDescent="0.25">
      <c r="A291" s="369"/>
      <c r="B291" s="183"/>
      <c r="C291" s="59" t="s">
        <v>156</v>
      </c>
      <c r="D291" s="63">
        <v>1120.5</v>
      </c>
      <c r="E291" s="63">
        <v>1120.5</v>
      </c>
      <c r="F291" s="63">
        <v>1120.5</v>
      </c>
      <c r="G291" s="68">
        <v>0</v>
      </c>
      <c r="H291" s="186"/>
      <c r="I291" s="259"/>
      <c r="J291" s="192"/>
      <c r="K291" s="228"/>
      <c r="L291" s="194"/>
      <c r="M291" s="196"/>
    </row>
    <row r="292" spans="1:14" ht="17.25" customHeight="1" x14ac:dyDescent="0.25">
      <c r="A292" s="369"/>
      <c r="B292" s="183"/>
      <c r="C292" s="59" t="s">
        <v>158</v>
      </c>
      <c r="D292" s="63">
        <v>0</v>
      </c>
      <c r="E292" s="63">
        <v>0</v>
      </c>
      <c r="F292" s="63">
        <v>0</v>
      </c>
      <c r="G292" s="68">
        <v>0</v>
      </c>
      <c r="H292" s="186"/>
      <c r="I292" s="259"/>
      <c r="J292" s="192"/>
      <c r="K292" s="228"/>
      <c r="L292" s="194"/>
      <c r="M292" s="196"/>
    </row>
    <row r="293" spans="1:14" ht="17.25" customHeight="1" x14ac:dyDescent="0.25">
      <c r="A293" s="369"/>
      <c r="B293" s="183"/>
      <c r="C293" s="59" t="s">
        <v>160</v>
      </c>
      <c r="D293" s="63">
        <v>0</v>
      </c>
      <c r="E293" s="63">
        <v>0</v>
      </c>
      <c r="F293" s="63">
        <v>0</v>
      </c>
      <c r="G293" s="68">
        <v>0</v>
      </c>
      <c r="H293" s="186"/>
      <c r="I293" s="259"/>
      <c r="J293" s="192"/>
      <c r="K293" s="228"/>
      <c r="L293" s="194"/>
      <c r="M293" s="196"/>
    </row>
    <row r="294" spans="1:14" ht="17.25" customHeight="1" x14ac:dyDescent="0.25">
      <c r="A294" s="370"/>
      <c r="B294" s="184"/>
      <c r="C294" s="59" t="s">
        <v>162</v>
      </c>
      <c r="D294" s="63">
        <v>0</v>
      </c>
      <c r="E294" s="63">
        <v>0</v>
      </c>
      <c r="F294" s="63">
        <v>0</v>
      </c>
      <c r="G294" s="68">
        <v>0</v>
      </c>
      <c r="H294" s="187"/>
      <c r="I294" s="260"/>
      <c r="J294" s="193"/>
      <c r="K294" s="228"/>
      <c r="L294" s="194"/>
      <c r="M294" s="197"/>
    </row>
    <row r="295" spans="1:14" ht="15" customHeight="1" x14ac:dyDescent="0.25">
      <c r="A295" s="368" t="s">
        <v>104</v>
      </c>
      <c r="B295" s="182" t="s">
        <v>105</v>
      </c>
      <c r="C295" s="23" t="s">
        <v>154</v>
      </c>
      <c r="D295" s="64">
        <f>SUM(D296:D299)</f>
        <v>4000</v>
      </c>
      <c r="E295" s="64">
        <f t="shared" ref="E295" si="198">SUM(E296:E299)</f>
        <v>4000</v>
      </c>
      <c r="F295" s="64">
        <f t="shared" ref="F295" si="199">SUM(F296:F299)</f>
        <v>4000</v>
      </c>
      <c r="G295" s="67">
        <f>F295/D295</f>
        <v>1</v>
      </c>
      <c r="H295" s="185" t="s">
        <v>560</v>
      </c>
      <c r="I295" s="185" t="s">
        <v>668</v>
      </c>
      <c r="J295" s="191" t="s">
        <v>614</v>
      </c>
      <c r="K295" s="228" t="s">
        <v>9</v>
      </c>
      <c r="L295" s="194" t="s">
        <v>201</v>
      </c>
      <c r="M295" s="195">
        <v>834</v>
      </c>
      <c r="N295" s="86">
        <v>3130261300</v>
      </c>
    </row>
    <row r="296" spans="1:14" x14ac:dyDescent="0.25">
      <c r="A296" s="369"/>
      <c r="B296" s="183"/>
      <c r="C296" s="59" t="s">
        <v>156</v>
      </c>
      <c r="D296" s="63">
        <v>4000</v>
      </c>
      <c r="E296" s="63">
        <v>4000</v>
      </c>
      <c r="F296" s="63">
        <v>4000</v>
      </c>
      <c r="G296" s="68">
        <f t="shared" ref="G296" si="200">F296/D296</f>
        <v>1</v>
      </c>
      <c r="H296" s="186"/>
      <c r="I296" s="186"/>
      <c r="J296" s="192"/>
      <c r="K296" s="228"/>
      <c r="L296" s="194"/>
      <c r="M296" s="196"/>
    </row>
    <row r="297" spans="1:14" x14ac:dyDescent="0.25">
      <c r="A297" s="369"/>
      <c r="B297" s="183"/>
      <c r="C297" s="59" t="s">
        <v>158</v>
      </c>
      <c r="D297" s="63">
        <v>0</v>
      </c>
      <c r="E297" s="63">
        <v>0</v>
      </c>
      <c r="F297" s="63">
        <v>0</v>
      </c>
      <c r="G297" s="68">
        <v>0</v>
      </c>
      <c r="H297" s="186"/>
      <c r="I297" s="186"/>
      <c r="J297" s="192"/>
      <c r="K297" s="228"/>
      <c r="L297" s="194"/>
      <c r="M297" s="196"/>
    </row>
    <row r="298" spans="1:14" ht="21" customHeight="1" x14ac:dyDescent="0.25">
      <c r="A298" s="369"/>
      <c r="B298" s="183"/>
      <c r="C298" s="59" t="s">
        <v>160</v>
      </c>
      <c r="D298" s="63">
        <v>0</v>
      </c>
      <c r="E298" s="63">
        <v>0</v>
      </c>
      <c r="F298" s="63">
        <v>0</v>
      </c>
      <c r="G298" s="68">
        <v>0</v>
      </c>
      <c r="H298" s="186"/>
      <c r="I298" s="186"/>
      <c r="J298" s="192"/>
      <c r="K298" s="228"/>
      <c r="L298" s="194"/>
      <c r="M298" s="196"/>
    </row>
    <row r="299" spans="1:14" ht="19.5" customHeight="1" x14ac:dyDescent="0.25">
      <c r="A299" s="370"/>
      <c r="B299" s="184"/>
      <c r="C299" s="59" t="s">
        <v>162</v>
      </c>
      <c r="D299" s="63">
        <v>0</v>
      </c>
      <c r="E299" s="63">
        <v>0</v>
      </c>
      <c r="F299" s="63">
        <v>0</v>
      </c>
      <c r="G299" s="68">
        <v>0</v>
      </c>
      <c r="H299" s="187"/>
      <c r="I299" s="187"/>
      <c r="J299" s="193"/>
      <c r="K299" s="228"/>
      <c r="L299" s="194"/>
      <c r="M299" s="197"/>
    </row>
    <row r="300" spans="1:14" ht="21.75" customHeight="1" x14ac:dyDescent="0.25">
      <c r="A300" s="292" t="s">
        <v>106</v>
      </c>
      <c r="B300" s="327" t="s">
        <v>183</v>
      </c>
      <c r="C300" s="21" t="s">
        <v>154</v>
      </c>
      <c r="D300" s="33">
        <f>SUM(D301:D304)</f>
        <v>38373.936170000001</v>
      </c>
      <c r="E300" s="33">
        <f t="shared" ref="E300" si="201">SUM(E301:E304)</f>
        <v>38373.936170000001</v>
      </c>
      <c r="F300" s="33">
        <f t="shared" ref="F300" si="202">SUM(F301:F304)</f>
        <v>38373.936170000001</v>
      </c>
      <c r="G300" s="55">
        <v>0</v>
      </c>
      <c r="H300" s="289" t="s">
        <v>561</v>
      </c>
      <c r="I300" s="39" t="s">
        <v>208</v>
      </c>
      <c r="J300" s="83">
        <f>SUM(J301:J303)</f>
        <v>2</v>
      </c>
      <c r="K300" s="292" t="s">
        <v>182</v>
      </c>
      <c r="L300" s="289"/>
      <c r="M300" s="295"/>
    </row>
    <row r="301" spans="1:14" ht="21.75" customHeight="1" x14ac:dyDescent="0.25">
      <c r="A301" s="293"/>
      <c r="B301" s="328"/>
      <c r="C301" s="21" t="s">
        <v>156</v>
      </c>
      <c r="D301" s="33">
        <f>D306+D311</f>
        <v>2302.4361699999999</v>
      </c>
      <c r="E301" s="33">
        <f t="shared" ref="E301:F301" si="203">E306+E311</f>
        <v>2302.4361699999999</v>
      </c>
      <c r="F301" s="33">
        <f t="shared" si="203"/>
        <v>2302.4361699999999</v>
      </c>
      <c r="G301" s="55">
        <v>0</v>
      </c>
      <c r="H301" s="290"/>
      <c r="I301" s="39" t="s">
        <v>157</v>
      </c>
      <c r="J301" s="83">
        <f>COUNTIF($J$305:$J$314,"да")</f>
        <v>1</v>
      </c>
      <c r="K301" s="293"/>
      <c r="L301" s="290"/>
      <c r="M301" s="296"/>
    </row>
    <row r="302" spans="1:14" ht="21.75" customHeight="1" x14ac:dyDescent="0.25">
      <c r="A302" s="293"/>
      <c r="B302" s="328"/>
      <c r="C302" s="21" t="s">
        <v>158</v>
      </c>
      <c r="D302" s="33">
        <f t="shared" ref="D302:F304" si="204">D307+D312</f>
        <v>36071.5</v>
      </c>
      <c r="E302" s="33">
        <f t="shared" si="204"/>
        <v>36071.5</v>
      </c>
      <c r="F302" s="33">
        <f t="shared" si="204"/>
        <v>36071.5</v>
      </c>
      <c r="G302" s="55">
        <v>0</v>
      </c>
      <c r="H302" s="290"/>
      <c r="I302" s="39" t="s">
        <v>159</v>
      </c>
      <c r="J302" s="83">
        <f>COUNTIF($J$305:$J$314,"частично")</f>
        <v>1</v>
      </c>
      <c r="K302" s="293"/>
      <c r="L302" s="290"/>
      <c r="M302" s="296"/>
    </row>
    <row r="303" spans="1:14" ht="21.75" customHeight="1" x14ac:dyDescent="0.25">
      <c r="A303" s="293"/>
      <c r="B303" s="328"/>
      <c r="C303" s="21" t="s">
        <v>160</v>
      </c>
      <c r="D303" s="33">
        <f t="shared" si="204"/>
        <v>0</v>
      </c>
      <c r="E303" s="33">
        <f t="shared" si="204"/>
        <v>0</v>
      </c>
      <c r="F303" s="33">
        <f t="shared" si="204"/>
        <v>0</v>
      </c>
      <c r="G303" s="55">
        <v>0</v>
      </c>
      <c r="H303" s="290"/>
      <c r="I303" s="39" t="s">
        <v>161</v>
      </c>
      <c r="J303" s="83">
        <f>COUNTIF($J$305:$J$314,"нет")</f>
        <v>0</v>
      </c>
      <c r="K303" s="293"/>
      <c r="L303" s="290"/>
      <c r="M303" s="296"/>
    </row>
    <row r="304" spans="1:14" ht="21.75" customHeight="1" x14ac:dyDescent="0.25">
      <c r="A304" s="294"/>
      <c r="B304" s="329"/>
      <c r="C304" s="21" t="s">
        <v>162</v>
      </c>
      <c r="D304" s="33">
        <f t="shared" si="204"/>
        <v>0</v>
      </c>
      <c r="E304" s="33">
        <f t="shared" si="204"/>
        <v>0</v>
      </c>
      <c r="F304" s="33">
        <f t="shared" si="204"/>
        <v>0</v>
      </c>
      <c r="G304" s="55">
        <v>0</v>
      </c>
      <c r="H304" s="291"/>
      <c r="I304" s="39" t="s">
        <v>163</v>
      </c>
      <c r="J304" s="15">
        <f>(J301+0.5*J302)/J300</f>
        <v>0.75</v>
      </c>
      <c r="K304" s="294"/>
      <c r="L304" s="291"/>
      <c r="M304" s="297"/>
    </row>
    <row r="305" spans="1:14" s="76" customFormat="1" ht="21.75" customHeight="1" x14ac:dyDescent="0.25">
      <c r="A305" s="201" t="s">
        <v>213</v>
      </c>
      <c r="B305" s="223" t="s">
        <v>214</v>
      </c>
      <c r="C305" s="23" t="s">
        <v>154</v>
      </c>
      <c r="D305" s="64">
        <f>SUM(D306:D309)</f>
        <v>23973.936170000001</v>
      </c>
      <c r="E305" s="28">
        <f t="shared" ref="E305:F305" si="205">SUM(E306:E309)</f>
        <v>23973.936170000001</v>
      </c>
      <c r="F305" s="28">
        <f t="shared" si="205"/>
        <v>23973.936170000001</v>
      </c>
      <c r="G305" s="49">
        <f>F305/D305</f>
        <v>1</v>
      </c>
      <c r="H305" s="223" t="s">
        <v>562</v>
      </c>
      <c r="I305" s="223" t="s">
        <v>669</v>
      </c>
      <c r="J305" s="202" t="s">
        <v>614</v>
      </c>
      <c r="K305" s="202" t="s">
        <v>9</v>
      </c>
      <c r="L305" s="205" t="s">
        <v>201</v>
      </c>
      <c r="M305" s="202">
        <v>834</v>
      </c>
      <c r="N305" s="86" t="s">
        <v>223</v>
      </c>
    </row>
    <row r="306" spans="1:14" s="76" customFormat="1" ht="21.75" customHeight="1" x14ac:dyDescent="0.25">
      <c r="A306" s="201"/>
      <c r="B306" s="223"/>
      <c r="C306" s="81" t="s">
        <v>156</v>
      </c>
      <c r="D306" s="63">
        <v>1438.4361699999999</v>
      </c>
      <c r="E306" s="63">
        <v>1438.4361699999999</v>
      </c>
      <c r="F306" s="63">
        <v>1438.4361699999999</v>
      </c>
      <c r="G306" s="54">
        <f t="shared" ref="G306:G307" si="206">F306/D306</f>
        <v>1</v>
      </c>
      <c r="H306" s="223"/>
      <c r="I306" s="223"/>
      <c r="J306" s="203"/>
      <c r="K306" s="203"/>
      <c r="L306" s="206"/>
      <c r="M306" s="203"/>
      <c r="N306" s="86"/>
    </row>
    <row r="307" spans="1:14" s="76" customFormat="1" ht="21.75" customHeight="1" x14ac:dyDescent="0.25">
      <c r="A307" s="201"/>
      <c r="B307" s="223"/>
      <c r="C307" s="81" t="s">
        <v>158</v>
      </c>
      <c r="D307" s="27">
        <v>22535.5</v>
      </c>
      <c r="E307" s="27">
        <v>22535.5</v>
      </c>
      <c r="F307" s="27">
        <v>22535.5</v>
      </c>
      <c r="G307" s="54">
        <f t="shared" si="206"/>
        <v>1</v>
      </c>
      <c r="H307" s="223"/>
      <c r="I307" s="223"/>
      <c r="J307" s="203"/>
      <c r="K307" s="203"/>
      <c r="L307" s="206"/>
      <c r="M307" s="203"/>
      <c r="N307" s="86"/>
    </row>
    <row r="308" spans="1:14" s="76" customFormat="1" ht="21.75" customHeight="1" x14ac:dyDescent="0.25">
      <c r="A308" s="201"/>
      <c r="B308" s="223"/>
      <c r="C308" s="81" t="s">
        <v>160</v>
      </c>
      <c r="D308" s="27">
        <v>0</v>
      </c>
      <c r="E308" s="27">
        <v>0</v>
      </c>
      <c r="F308" s="27">
        <v>0</v>
      </c>
      <c r="G308" s="54">
        <v>0</v>
      </c>
      <c r="H308" s="223"/>
      <c r="I308" s="223"/>
      <c r="J308" s="203"/>
      <c r="K308" s="203"/>
      <c r="L308" s="206"/>
      <c r="M308" s="203"/>
      <c r="N308" s="86"/>
    </row>
    <row r="309" spans="1:14" s="76" customFormat="1" ht="21.75" customHeight="1" x14ac:dyDescent="0.25">
      <c r="A309" s="201"/>
      <c r="B309" s="223"/>
      <c r="C309" s="81" t="s">
        <v>162</v>
      </c>
      <c r="D309" s="27">
        <v>0</v>
      </c>
      <c r="E309" s="27">
        <v>0</v>
      </c>
      <c r="F309" s="27">
        <v>0</v>
      </c>
      <c r="G309" s="54">
        <v>0</v>
      </c>
      <c r="H309" s="223"/>
      <c r="I309" s="223"/>
      <c r="J309" s="204"/>
      <c r="K309" s="204"/>
      <c r="L309" s="207"/>
      <c r="M309" s="204"/>
      <c r="N309" s="86"/>
    </row>
    <row r="310" spans="1:14" s="76" customFormat="1" ht="21.75" customHeight="1" x14ac:dyDescent="0.25">
      <c r="A310" s="201" t="s">
        <v>564</v>
      </c>
      <c r="B310" s="198" t="s">
        <v>563</v>
      </c>
      <c r="C310" s="23" t="s">
        <v>154</v>
      </c>
      <c r="D310" s="28">
        <f>SUM(D311:D314)</f>
        <v>14400</v>
      </c>
      <c r="E310" s="28">
        <f t="shared" ref="E310:F310" si="207">SUM(E311:E314)</f>
        <v>14400</v>
      </c>
      <c r="F310" s="28">
        <f t="shared" si="207"/>
        <v>14400</v>
      </c>
      <c r="G310" s="49">
        <f>F310/D310</f>
        <v>1</v>
      </c>
      <c r="H310" s="198" t="s">
        <v>565</v>
      </c>
      <c r="I310" s="198" t="s">
        <v>674</v>
      </c>
      <c r="J310" s="202" t="s">
        <v>623</v>
      </c>
      <c r="K310" s="202" t="s">
        <v>9</v>
      </c>
      <c r="L310" s="205" t="s">
        <v>673</v>
      </c>
      <c r="M310" s="202">
        <v>834</v>
      </c>
      <c r="N310" s="86" t="s">
        <v>224</v>
      </c>
    </row>
    <row r="311" spans="1:14" s="76" customFormat="1" ht="21.75" customHeight="1" x14ac:dyDescent="0.25">
      <c r="A311" s="201"/>
      <c r="B311" s="199"/>
      <c r="C311" s="81" t="s">
        <v>156</v>
      </c>
      <c r="D311" s="63">
        <v>864</v>
      </c>
      <c r="E311" s="63">
        <v>864</v>
      </c>
      <c r="F311" s="63">
        <v>864</v>
      </c>
      <c r="G311" s="54">
        <f t="shared" ref="G311:G312" si="208">F311/D311</f>
        <v>1</v>
      </c>
      <c r="H311" s="199"/>
      <c r="I311" s="199"/>
      <c r="J311" s="203"/>
      <c r="K311" s="203"/>
      <c r="L311" s="206"/>
      <c r="M311" s="203"/>
      <c r="N311" s="86"/>
    </row>
    <row r="312" spans="1:14" s="76" customFormat="1" ht="21.75" customHeight="1" x14ac:dyDescent="0.25">
      <c r="A312" s="201"/>
      <c r="B312" s="199"/>
      <c r="C312" s="81" t="s">
        <v>158</v>
      </c>
      <c r="D312" s="27">
        <v>13536</v>
      </c>
      <c r="E312" s="63">
        <v>13536</v>
      </c>
      <c r="F312" s="63">
        <v>13536</v>
      </c>
      <c r="G312" s="54">
        <f t="shared" si="208"/>
        <v>1</v>
      </c>
      <c r="H312" s="199"/>
      <c r="I312" s="199"/>
      <c r="J312" s="203"/>
      <c r="K312" s="203"/>
      <c r="L312" s="206"/>
      <c r="M312" s="203"/>
      <c r="N312" s="86"/>
    </row>
    <row r="313" spans="1:14" s="76" customFormat="1" ht="21.75" customHeight="1" x14ac:dyDescent="0.25">
      <c r="A313" s="201"/>
      <c r="B313" s="199"/>
      <c r="C313" s="81" t="s">
        <v>160</v>
      </c>
      <c r="D313" s="27">
        <v>0</v>
      </c>
      <c r="E313" s="27">
        <v>0</v>
      </c>
      <c r="F313" s="27">
        <v>0</v>
      </c>
      <c r="G313" s="54">
        <v>0</v>
      </c>
      <c r="H313" s="199"/>
      <c r="I313" s="199"/>
      <c r="J313" s="203"/>
      <c r="K313" s="203"/>
      <c r="L313" s="206"/>
      <c r="M313" s="203"/>
      <c r="N313" s="86"/>
    </row>
    <row r="314" spans="1:14" s="76" customFormat="1" ht="21.75" customHeight="1" x14ac:dyDescent="0.25">
      <c r="A314" s="201"/>
      <c r="B314" s="200"/>
      <c r="C314" s="81" t="s">
        <v>162</v>
      </c>
      <c r="D314" s="27">
        <v>0</v>
      </c>
      <c r="E314" s="27">
        <v>0</v>
      </c>
      <c r="F314" s="27">
        <v>0</v>
      </c>
      <c r="G314" s="54">
        <v>0</v>
      </c>
      <c r="H314" s="200"/>
      <c r="I314" s="200"/>
      <c r="J314" s="204"/>
      <c r="K314" s="204"/>
      <c r="L314" s="207"/>
      <c r="M314" s="204"/>
      <c r="N314" s="86"/>
    </row>
    <row r="315" spans="1:14" ht="18" customHeight="1" x14ac:dyDescent="0.25">
      <c r="A315" s="391" t="s">
        <v>107</v>
      </c>
      <c r="B315" s="330" t="s">
        <v>108</v>
      </c>
      <c r="C315" s="22" t="s">
        <v>154</v>
      </c>
      <c r="D315" s="29">
        <f>SUM(D316:D319)</f>
        <v>11793.422119999999</v>
      </c>
      <c r="E315" s="29">
        <f t="shared" ref="E315" si="209">SUM(E316:E319)</f>
        <v>11304.82</v>
      </c>
      <c r="F315" s="29">
        <f t="shared" ref="F315" si="210">SUM(F316:F319)</f>
        <v>1924.12</v>
      </c>
      <c r="G315" s="50">
        <f>F315/D315</f>
        <v>0.16315196559758177</v>
      </c>
      <c r="H315" s="298"/>
      <c r="I315" s="37" t="s">
        <v>208</v>
      </c>
      <c r="J315" s="8">
        <f>SUM(J316:J318)</f>
        <v>4</v>
      </c>
      <c r="K315" s="301" t="s">
        <v>215</v>
      </c>
      <c r="L315" s="304"/>
      <c r="M315" s="301">
        <v>809</v>
      </c>
    </row>
    <row r="316" spans="1:14" ht="18" customHeight="1" x14ac:dyDescent="0.25">
      <c r="A316" s="392"/>
      <c r="B316" s="331"/>
      <c r="C316" s="10" t="s">
        <v>156</v>
      </c>
      <c r="D316" s="29">
        <f>D321+D341</f>
        <v>11793.422119999999</v>
      </c>
      <c r="E316" s="29">
        <f t="shared" ref="E316:F316" si="211">E321+E341</f>
        <v>11304.82</v>
      </c>
      <c r="F316" s="29">
        <f t="shared" si="211"/>
        <v>1924.12</v>
      </c>
      <c r="G316" s="50">
        <f>F316/D316</f>
        <v>0.16315196559758177</v>
      </c>
      <c r="H316" s="299"/>
      <c r="I316" s="37" t="s">
        <v>157</v>
      </c>
      <c r="J316" s="8">
        <f>COUNTIF($J$325:$J$349,"да")</f>
        <v>3</v>
      </c>
      <c r="K316" s="302"/>
      <c r="L316" s="305"/>
      <c r="M316" s="302"/>
    </row>
    <row r="317" spans="1:14" ht="18" customHeight="1" x14ac:dyDescent="0.25">
      <c r="A317" s="392"/>
      <c r="B317" s="331"/>
      <c r="C317" s="10" t="s">
        <v>158</v>
      </c>
      <c r="D317" s="29">
        <f t="shared" ref="D317:D319" si="212">D322+D342</f>
        <v>0</v>
      </c>
      <c r="E317" s="29">
        <f t="shared" ref="E317:F319" si="213">E322+E342</f>
        <v>0</v>
      </c>
      <c r="F317" s="29">
        <f t="shared" si="213"/>
        <v>0</v>
      </c>
      <c r="G317" s="50">
        <v>0</v>
      </c>
      <c r="H317" s="299"/>
      <c r="I317" s="37" t="s">
        <v>159</v>
      </c>
      <c r="J317" s="61">
        <f>COUNTIF($J$325:$J$349,"частично")</f>
        <v>1</v>
      </c>
      <c r="K317" s="302"/>
      <c r="L317" s="305"/>
      <c r="M317" s="302"/>
    </row>
    <row r="318" spans="1:14" ht="18" customHeight="1" x14ac:dyDescent="0.25">
      <c r="A318" s="392"/>
      <c r="B318" s="331"/>
      <c r="C318" s="10" t="s">
        <v>160</v>
      </c>
      <c r="D318" s="29">
        <f t="shared" si="212"/>
        <v>0</v>
      </c>
      <c r="E318" s="29">
        <f t="shared" si="213"/>
        <v>0</v>
      </c>
      <c r="F318" s="29">
        <f t="shared" si="213"/>
        <v>0</v>
      </c>
      <c r="G318" s="50">
        <v>0</v>
      </c>
      <c r="H318" s="299"/>
      <c r="I318" s="37" t="s">
        <v>161</v>
      </c>
      <c r="J318" s="61">
        <f>COUNTIF($J$325:$J$349,"нет")</f>
        <v>0</v>
      </c>
      <c r="K318" s="302"/>
      <c r="L318" s="305"/>
      <c r="M318" s="302"/>
    </row>
    <row r="319" spans="1:14" ht="18" customHeight="1" x14ac:dyDescent="0.25">
      <c r="A319" s="393"/>
      <c r="B319" s="332"/>
      <c r="C319" s="10" t="s">
        <v>162</v>
      </c>
      <c r="D319" s="29">
        <f t="shared" si="212"/>
        <v>0</v>
      </c>
      <c r="E319" s="29">
        <f t="shared" si="213"/>
        <v>0</v>
      </c>
      <c r="F319" s="29">
        <f t="shared" si="213"/>
        <v>0</v>
      </c>
      <c r="G319" s="50">
        <v>0</v>
      </c>
      <c r="H319" s="300"/>
      <c r="I319" s="37" t="s">
        <v>163</v>
      </c>
      <c r="J319" s="9">
        <f>(J316+0.5*J317)/J315</f>
        <v>0.875</v>
      </c>
      <c r="K319" s="303"/>
      <c r="L319" s="306"/>
      <c r="M319" s="303"/>
    </row>
    <row r="320" spans="1:14" ht="18" customHeight="1" x14ac:dyDescent="0.25">
      <c r="A320" s="378" t="s">
        <v>109</v>
      </c>
      <c r="B320" s="324" t="s">
        <v>110</v>
      </c>
      <c r="C320" s="20" t="s">
        <v>154</v>
      </c>
      <c r="D320" s="31">
        <f>SUM(D321:D324)</f>
        <v>10845.502119999999</v>
      </c>
      <c r="E320" s="31">
        <f t="shared" ref="E320" si="214">SUM(E321:E324)</f>
        <v>10356.9</v>
      </c>
      <c r="F320" s="31">
        <f t="shared" ref="F320" si="215">SUM(F321:F324)</f>
        <v>976.19999999999993</v>
      </c>
      <c r="G320" s="52">
        <f>F320/D320</f>
        <v>9.0009663840257492E-2</v>
      </c>
      <c r="H320" s="286" t="s">
        <v>196</v>
      </c>
      <c r="I320" s="38" t="s">
        <v>208</v>
      </c>
      <c r="J320" s="12">
        <f>SUM(J321:J323)</f>
        <v>3</v>
      </c>
      <c r="K320" s="267" t="s">
        <v>218</v>
      </c>
      <c r="L320" s="281"/>
      <c r="M320" s="267">
        <v>809</v>
      </c>
    </row>
    <row r="321" spans="1:17" ht="18" customHeight="1" x14ac:dyDescent="0.25">
      <c r="A321" s="379"/>
      <c r="B321" s="325"/>
      <c r="C321" s="14" t="s">
        <v>156</v>
      </c>
      <c r="D321" s="31">
        <f>D326+D331+D336</f>
        <v>10845.502119999999</v>
      </c>
      <c r="E321" s="31">
        <f t="shared" ref="E321:F321" si="216">E326+E331+E336</f>
        <v>10356.9</v>
      </c>
      <c r="F321" s="31">
        <f t="shared" si="216"/>
        <v>976.19999999999993</v>
      </c>
      <c r="G321" s="52">
        <f>F321/D321</f>
        <v>9.0009663840257492E-2</v>
      </c>
      <c r="H321" s="287"/>
      <c r="I321" s="38" t="s">
        <v>157</v>
      </c>
      <c r="J321" s="12">
        <f>COUNTIF($J$325:$J$339,"да")</f>
        <v>2</v>
      </c>
      <c r="K321" s="268"/>
      <c r="L321" s="282"/>
      <c r="M321" s="268"/>
    </row>
    <row r="322" spans="1:17" ht="18" customHeight="1" x14ac:dyDescent="0.25">
      <c r="A322" s="379"/>
      <c r="B322" s="325"/>
      <c r="C322" s="14" t="s">
        <v>158</v>
      </c>
      <c r="D322" s="31">
        <f t="shared" ref="D322:D324" si="217">D327+D332+D337</f>
        <v>0</v>
      </c>
      <c r="E322" s="31">
        <f t="shared" ref="E322:F322" si="218">E327+E332+E337</f>
        <v>0</v>
      </c>
      <c r="F322" s="31">
        <f t="shared" si="218"/>
        <v>0</v>
      </c>
      <c r="G322" s="52">
        <v>0</v>
      </c>
      <c r="H322" s="287"/>
      <c r="I322" s="38" t="s">
        <v>159</v>
      </c>
      <c r="J322" s="60">
        <f>COUNTIF($J$325:$J$339,"частично")</f>
        <v>1</v>
      </c>
      <c r="K322" s="268"/>
      <c r="L322" s="282"/>
      <c r="M322" s="268"/>
    </row>
    <row r="323" spans="1:17" ht="18" customHeight="1" x14ac:dyDescent="0.25">
      <c r="A323" s="379"/>
      <c r="B323" s="325"/>
      <c r="C323" s="14" t="s">
        <v>160</v>
      </c>
      <c r="D323" s="31">
        <f t="shared" si="217"/>
        <v>0</v>
      </c>
      <c r="E323" s="31">
        <f t="shared" ref="E323:F323" si="219">E328+E333+E338</f>
        <v>0</v>
      </c>
      <c r="F323" s="31">
        <f t="shared" si="219"/>
        <v>0</v>
      </c>
      <c r="G323" s="52">
        <v>0</v>
      </c>
      <c r="H323" s="287"/>
      <c r="I323" s="38" t="s">
        <v>161</v>
      </c>
      <c r="J323" s="60">
        <f>COUNTIF($J$325:$J$339,"нет")</f>
        <v>0</v>
      </c>
      <c r="K323" s="268"/>
      <c r="L323" s="282"/>
      <c r="M323" s="268"/>
    </row>
    <row r="324" spans="1:17" ht="18" customHeight="1" x14ac:dyDescent="0.25">
      <c r="A324" s="380"/>
      <c r="B324" s="326"/>
      <c r="C324" s="14" t="s">
        <v>162</v>
      </c>
      <c r="D324" s="31">
        <f t="shared" si="217"/>
        <v>0</v>
      </c>
      <c r="E324" s="31">
        <f t="shared" ref="E324:F324" si="220">E329+E334+E339</f>
        <v>0</v>
      </c>
      <c r="F324" s="31">
        <f t="shared" si="220"/>
        <v>0</v>
      </c>
      <c r="G324" s="52">
        <v>0</v>
      </c>
      <c r="H324" s="288"/>
      <c r="I324" s="38" t="s">
        <v>163</v>
      </c>
      <c r="J324" s="13">
        <f>(J321+0.5*J322)/J320</f>
        <v>0.83333333333333337</v>
      </c>
      <c r="K324" s="269"/>
      <c r="L324" s="283"/>
      <c r="M324" s="269"/>
    </row>
    <row r="325" spans="1:17" ht="19.5" customHeight="1" x14ac:dyDescent="0.25">
      <c r="A325" s="368" t="s">
        <v>111</v>
      </c>
      <c r="B325" s="182" t="s">
        <v>112</v>
      </c>
      <c r="C325" s="23" t="s">
        <v>154</v>
      </c>
      <c r="D325" s="28">
        <f>SUM(D326:D329)</f>
        <v>557.80211999999995</v>
      </c>
      <c r="E325" s="28">
        <f t="shared" ref="E325" si="221">SUM(E326:E329)</f>
        <v>69.900000000000006</v>
      </c>
      <c r="F325" s="28">
        <f t="shared" ref="F325" si="222">SUM(F326:F329)</f>
        <v>69.900000000000006</v>
      </c>
      <c r="G325" s="49">
        <f>F325/D325</f>
        <v>0.12531325624936673</v>
      </c>
      <c r="H325" s="220" t="s">
        <v>216</v>
      </c>
      <c r="I325" s="185" t="s">
        <v>640</v>
      </c>
      <c r="J325" s="240" t="s">
        <v>614</v>
      </c>
      <c r="K325" s="195" t="s">
        <v>3</v>
      </c>
      <c r="L325" s="261" t="s">
        <v>641</v>
      </c>
      <c r="M325" s="195">
        <v>809</v>
      </c>
      <c r="N325" s="86">
        <v>3140129990</v>
      </c>
    </row>
    <row r="326" spans="1:17" ht="21.75" customHeight="1" x14ac:dyDescent="0.25">
      <c r="A326" s="369"/>
      <c r="B326" s="183"/>
      <c r="C326" s="2" t="s">
        <v>156</v>
      </c>
      <c r="D326" s="63">
        <v>557.80211999999995</v>
      </c>
      <c r="E326" s="72">
        <v>69.900000000000006</v>
      </c>
      <c r="F326" s="26">
        <v>69.900000000000006</v>
      </c>
      <c r="G326" s="7">
        <f>F326/D326</f>
        <v>0.12531325624936673</v>
      </c>
      <c r="H326" s="221"/>
      <c r="I326" s="186"/>
      <c r="J326" s="241"/>
      <c r="K326" s="196"/>
      <c r="L326" s="284"/>
      <c r="M326" s="196"/>
    </row>
    <row r="327" spans="1:17" ht="19.5" customHeight="1" x14ac:dyDescent="0.25">
      <c r="A327" s="369"/>
      <c r="B327" s="183"/>
      <c r="C327" s="2" t="s">
        <v>158</v>
      </c>
      <c r="D327" s="63">
        <v>0</v>
      </c>
      <c r="E327" s="63">
        <v>0</v>
      </c>
      <c r="F327" s="26">
        <v>0</v>
      </c>
      <c r="G327" s="7">
        <v>0</v>
      </c>
      <c r="H327" s="221"/>
      <c r="I327" s="186"/>
      <c r="J327" s="241"/>
      <c r="K327" s="196"/>
      <c r="L327" s="284"/>
      <c r="M327" s="196"/>
    </row>
    <row r="328" spans="1:17" ht="19.5" customHeight="1" x14ac:dyDescent="0.25">
      <c r="A328" s="369"/>
      <c r="B328" s="183"/>
      <c r="C328" s="2" t="s">
        <v>160</v>
      </c>
      <c r="D328" s="63">
        <v>0</v>
      </c>
      <c r="E328" s="63">
        <v>0</v>
      </c>
      <c r="F328" s="26">
        <v>0</v>
      </c>
      <c r="G328" s="7">
        <v>0</v>
      </c>
      <c r="H328" s="221"/>
      <c r="I328" s="186"/>
      <c r="J328" s="241"/>
      <c r="K328" s="196"/>
      <c r="L328" s="284"/>
      <c r="M328" s="196"/>
    </row>
    <row r="329" spans="1:17" ht="23.25" customHeight="1" x14ac:dyDescent="0.25">
      <c r="A329" s="370"/>
      <c r="B329" s="184"/>
      <c r="C329" s="2" t="s">
        <v>162</v>
      </c>
      <c r="D329" s="63">
        <v>0</v>
      </c>
      <c r="E329" s="63">
        <v>0</v>
      </c>
      <c r="F329" s="26">
        <v>0</v>
      </c>
      <c r="G329" s="7">
        <v>0</v>
      </c>
      <c r="H329" s="222"/>
      <c r="I329" s="187"/>
      <c r="J329" s="242"/>
      <c r="K329" s="197"/>
      <c r="L329" s="285"/>
      <c r="M329" s="197"/>
    </row>
    <row r="330" spans="1:17" ht="18.75" customHeight="1" x14ac:dyDescent="0.25">
      <c r="A330" s="368" t="s">
        <v>113</v>
      </c>
      <c r="B330" s="182" t="s">
        <v>114</v>
      </c>
      <c r="C330" s="23" t="s">
        <v>154</v>
      </c>
      <c r="D330" s="64">
        <f>SUM(D331:D334)</f>
        <v>287.70000000000005</v>
      </c>
      <c r="E330" s="64">
        <f t="shared" ref="E330" si="223">SUM(E331:E334)</f>
        <v>287</v>
      </c>
      <c r="F330" s="28">
        <f t="shared" ref="F330" si="224">SUM(F331:F334)</f>
        <v>287</v>
      </c>
      <c r="G330" s="49">
        <f>F330/D330</f>
        <v>0.99756690997566899</v>
      </c>
      <c r="H330" s="185" t="s">
        <v>566</v>
      </c>
      <c r="I330" s="185" t="s">
        <v>637</v>
      </c>
      <c r="J330" s="249" t="s">
        <v>614</v>
      </c>
      <c r="K330" s="195" t="s">
        <v>3</v>
      </c>
      <c r="L330" s="261" t="s">
        <v>201</v>
      </c>
      <c r="M330" s="195">
        <v>809</v>
      </c>
      <c r="N330" s="86">
        <v>3140129990</v>
      </c>
    </row>
    <row r="331" spans="1:17" ht="18.75" customHeight="1" x14ac:dyDescent="0.25">
      <c r="A331" s="369"/>
      <c r="B331" s="183"/>
      <c r="C331" s="2" t="s">
        <v>156</v>
      </c>
      <c r="D331" s="63">
        <v>287.70000000000005</v>
      </c>
      <c r="E331" s="63">
        <v>287</v>
      </c>
      <c r="F331" s="26">
        <v>287</v>
      </c>
      <c r="G331" s="7">
        <f>F331/D331</f>
        <v>0.99756690997566899</v>
      </c>
      <c r="H331" s="186"/>
      <c r="I331" s="186"/>
      <c r="J331" s="250"/>
      <c r="K331" s="196"/>
      <c r="L331" s="284"/>
      <c r="M331" s="196"/>
    </row>
    <row r="332" spans="1:17" ht="18.75" customHeight="1" x14ac:dyDescent="0.25">
      <c r="A332" s="369"/>
      <c r="B332" s="183"/>
      <c r="C332" s="2" t="s">
        <v>158</v>
      </c>
      <c r="D332" s="63">
        <v>0</v>
      </c>
      <c r="E332" s="63">
        <v>0</v>
      </c>
      <c r="F332" s="26">
        <v>0</v>
      </c>
      <c r="G332" s="7">
        <v>0</v>
      </c>
      <c r="H332" s="186"/>
      <c r="I332" s="186"/>
      <c r="J332" s="250"/>
      <c r="K332" s="196"/>
      <c r="L332" s="284"/>
      <c r="M332" s="196"/>
    </row>
    <row r="333" spans="1:17" ht="18.75" customHeight="1" x14ac:dyDescent="0.25">
      <c r="A333" s="369"/>
      <c r="B333" s="183"/>
      <c r="C333" s="2" t="s">
        <v>160</v>
      </c>
      <c r="D333" s="63">
        <v>0</v>
      </c>
      <c r="E333" s="63">
        <v>0</v>
      </c>
      <c r="F333" s="26">
        <v>0</v>
      </c>
      <c r="G333" s="7">
        <v>0</v>
      </c>
      <c r="H333" s="186"/>
      <c r="I333" s="186"/>
      <c r="J333" s="250"/>
      <c r="K333" s="196"/>
      <c r="L333" s="284"/>
      <c r="M333" s="196"/>
    </row>
    <row r="334" spans="1:17" ht="18.75" customHeight="1" x14ac:dyDescent="0.25">
      <c r="A334" s="370"/>
      <c r="B334" s="184"/>
      <c r="C334" s="2" t="s">
        <v>162</v>
      </c>
      <c r="D334" s="63">
        <v>0</v>
      </c>
      <c r="E334" s="63">
        <v>0</v>
      </c>
      <c r="F334" s="26">
        <v>0</v>
      </c>
      <c r="G334" s="7">
        <v>0</v>
      </c>
      <c r="H334" s="187"/>
      <c r="I334" s="187"/>
      <c r="J334" s="251"/>
      <c r="K334" s="197"/>
      <c r="L334" s="285"/>
      <c r="M334" s="197"/>
    </row>
    <row r="335" spans="1:17" ht="18.75" customHeight="1" x14ac:dyDescent="0.25">
      <c r="A335" s="368" t="s">
        <v>115</v>
      </c>
      <c r="B335" s="333" t="s">
        <v>217</v>
      </c>
      <c r="C335" s="23" t="s">
        <v>154</v>
      </c>
      <c r="D335" s="64">
        <f>SUM(D336:D339)</f>
        <v>10000</v>
      </c>
      <c r="E335" s="64">
        <f t="shared" ref="E335" si="225">SUM(E336:E339)</f>
        <v>10000</v>
      </c>
      <c r="F335" s="28">
        <f t="shared" ref="F335" si="226">SUM(F336:F339)</f>
        <v>619.29999999999995</v>
      </c>
      <c r="G335" s="49">
        <f>F335/D335</f>
        <v>6.1929999999999992E-2</v>
      </c>
      <c r="H335" s="185" t="s">
        <v>242</v>
      </c>
      <c r="I335" s="220" t="s">
        <v>638</v>
      </c>
      <c r="J335" s="191" t="s">
        <v>623</v>
      </c>
      <c r="K335" s="191" t="s">
        <v>218</v>
      </c>
      <c r="L335" s="194" t="s">
        <v>642</v>
      </c>
      <c r="M335" s="195">
        <v>809</v>
      </c>
      <c r="N335" s="86">
        <v>3140162060</v>
      </c>
    </row>
    <row r="336" spans="1:17" ht="18.75" customHeight="1" x14ac:dyDescent="0.25">
      <c r="A336" s="369"/>
      <c r="B336" s="334"/>
      <c r="C336" s="2" t="s">
        <v>156</v>
      </c>
      <c r="D336" s="66">
        <v>10000</v>
      </c>
      <c r="E336" s="66">
        <v>10000</v>
      </c>
      <c r="F336" s="34">
        <v>619.29999999999995</v>
      </c>
      <c r="G336" s="7">
        <f>F336/D336</f>
        <v>6.1929999999999992E-2</v>
      </c>
      <c r="H336" s="186"/>
      <c r="I336" s="221"/>
      <c r="J336" s="192"/>
      <c r="K336" s="192"/>
      <c r="L336" s="194"/>
      <c r="M336" s="196"/>
      <c r="Q336" s="80">
        <f>E335-F335</f>
        <v>9380.7000000000007</v>
      </c>
    </row>
    <row r="337" spans="1:17" ht="18.75" customHeight="1" x14ac:dyDescent="0.25">
      <c r="A337" s="369"/>
      <c r="B337" s="334"/>
      <c r="C337" s="2" t="s">
        <v>158</v>
      </c>
      <c r="D337" s="26">
        <v>0</v>
      </c>
      <c r="E337" s="26">
        <v>0</v>
      </c>
      <c r="F337" s="26">
        <v>0</v>
      </c>
      <c r="G337" s="7">
        <v>0</v>
      </c>
      <c r="H337" s="186"/>
      <c r="I337" s="221"/>
      <c r="J337" s="192"/>
      <c r="K337" s="192"/>
      <c r="L337" s="194"/>
      <c r="M337" s="196"/>
      <c r="Q337">
        <f>Q336/D321</f>
        <v>0.86493920670590407</v>
      </c>
    </row>
    <row r="338" spans="1:17" ht="18.75" customHeight="1" x14ac:dyDescent="0.25">
      <c r="A338" s="369"/>
      <c r="B338" s="334"/>
      <c r="C338" s="2" t="s">
        <v>160</v>
      </c>
      <c r="D338" s="26">
        <v>0</v>
      </c>
      <c r="E338" s="26">
        <v>0</v>
      </c>
      <c r="F338" s="26">
        <v>0</v>
      </c>
      <c r="G338" s="7">
        <v>0</v>
      </c>
      <c r="H338" s="186"/>
      <c r="I338" s="221"/>
      <c r="J338" s="192"/>
      <c r="K338" s="192"/>
      <c r="L338" s="194"/>
      <c r="M338" s="196"/>
    </row>
    <row r="339" spans="1:17" ht="18.75" customHeight="1" x14ac:dyDescent="0.25">
      <c r="A339" s="370"/>
      <c r="B339" s="335"/>
      <c r="C339" s="2" t="s">
        <v>162</v>
      </c>
      <c r="D339" s="26">
        <v>0</v>
      </c>
      <c r="E339" s="26">
        <v>0</v>
      </c>
      <c r="F339" s="26">
        <v>0</v>
      </c>
      <c r="G339" s="7">
        <v>0</v>
      </c>
      <c r="H339" s="187"/>
      <c r="I339" s="222"/>
      <c r="J339" s="193"/>
      <c r="K339" s="193"/>
      <c r="L339" s="194"/>
      <c r="M339" s="197"/>
    </row>
    <row r="340" spans="1:17" ht="15" customHeight="1" x14ac:dyDescent="0.25">
      <c r="A340" s="292" t="s">
        <v>116</v>
      </c>
      <c r="B340" s="327" t="s">
        <v>117</v>
      </c>
      <c r="C340" s="21" t="s">
        <v>154</v>
      </c>
      <c r="D340" s="33">
        <f>SUM(D341:D344)</f>
        <v>947.92000000000007</v>
      </c>
      <c r="E340" s="33">
        <f t="shared" ref="E340" si="227">SUM(E341:E344)</f>
        <v>947.92000000000007</v>
      </c>
      <c r="F340" s="33">
        <f t="shared" ref="F340" si="228">SUM(F341:F344)</f>
        <v>947.92000000000007</v>
      </c>
      <c r="G340" s="55">
        <f>F340/D340</f>
        <v>1</v>
      </c>
      <c r="H340" s="208" t="s">
        <v>197</v>
      </c>
      <c r="I340" s="39" t="s">
        <v>208</v>
      </c>
      <c r="J340" s="93">
        <f>SUM(J341:J343)</f>
        <v>1</v>
      </c>
      <c r="K340" s="211" t="s">
        <v>3</v>
      </c>
      <c r="L340" s="214"/>
      <c r="M340" s="217">
        <v>809</v>
      </c>
      <c r="N340" s="86" t="s">
        <v>225</v>
      </c>
    </row>
    <row r="341" spans="1:17" x14ac:dyDescent="0.25">
      <c r="A341" s="293"/>
      <c r="B341" s="328"/>
      <c r="C341" s="17" t="s">
        <v>156</v>
      </c>
      <c r="D341" s="33">
        <f>D346</f>
        <v>947.92000000000007</v>
      </c>
      <c r="E341" s="33">
        <f t="shared" ref="E341:F341" si="229">E346</f>
        <v>947.92000000000007</v>
      </c>
      <c r="F341" s="33">
        <f t="shared" si="229"/>
        <v>947.92000000000007</v>
      </c>
      <c r="G341" s="55">
        <f>F341/D341</f>
        <v>1</v>
      </c>
      <c r="H341" s="209"/>
      <c r="I341" s="39" t="s">
        <v>157</v>
      </c>
      <c r="J341" s="93">
        <f>COUNTIF($J$345,"да")</f>
        <v>1</v>
      </c>
      <c r="K341" s="212"/>
      <c r="L341" s="215"/>
      <c r="M341" s="218"/>
    </row>
    <row r="342" spans="1:17" x14ac:dyDescent="0.25">
      <c r="A342" s="293"/>
      <c r="B342" s="328"/>
      <c r="C342" s="17" t="s">
        <v>158</v>
      </c>
      <c r="D342" s="33">
        <f t="shared" ref="D342:F344" si="230">D347</f>
        <v>0</v>
      </c>
      <c r="E342" s="33">
        <f t="shared" si="230"/>
        <v>0</v>
      </c>
      <c r="F342" s="33">
        <f t="shared" si="230"/>
        <v>0</v>
      </c>
      <c r="G342" s="55">
        <v>0</v>
      </c>
      <c r="H342" s="209"/>
      <c r="I342" s="39" t="s">
        <v>159</v>
      </c>
      <c r="J342" s="93">
        <f>COUNTIF($J$345,"частично")</f>
        <v>0</v>
      </c>
      <c r="K342" s="212"/>
      <c r="L342" s="215"/>
      <c r="M342" s="218"/>
    </row>
    <row r="343" spans="1:17" x14ac:dyDescent="0.25">
      <c r="A343" s="293"/>
      <c r="B343" s="328"/>
      <c r="C343" s="17" t="s">
        <v>160</v>
      </c>
      <c r="D343" s="33">
        <f t="shared" si="230"/>
        <v>0</v>
      </c>
      <c r="E343" s="33">
        <f t="shared" si="230"/>
        <v>0</v>
      </c>
      <c r="F343" s="33">
        <f t="shared" si="230"/>
        <v>0</v>
      </c>
      <c r="G343" s="55">
        <v>0</v>
      </c>
      <c r="H343" s="209"/>
      <c r="I343" s="39" t="s">
        <v>161</v>
      </c>
      <c r="J343" s="93">
        <f>COUNTIF($J$345,"нет")</f>
        <v>0</v>
      </c>
      <c r="K343" s="212"/>
      <c r="L343" s="215"/>
      <c r="M343" s="218"/>
    </row>
    <row r="344" spans="1:17" ht="48.75" customHeight="1" x14ac:dyDescent="0.25">
      <c r="A344" s="294"/>
      <c r="B344" s="329"/>
      <c r="C344" s="17" t="s">
        <v>162</v>
      </c>
      <c r="D344" s="33">
        <f t="shared" si="230"/>
        <v>0</v>
      </c>
      <c r="E344" s="33">
        <f t="shared" si="230"/>
        <v>0</v>
      </c>
      <c r="F344" s="33">
        <f t="shared" si="230"/>
        <v>0</v>
      </c>
      <c r="G344" s="55">
        <v>0</v>
      </c>
      <c r="H344" s="210"/>
      <c r="I344" s="39" t="s">
        <v>163</v>
      </c>
      <c r="J344" s="15">
        <f>(J341+0.5*J342)/J340</f>
        <v>1</v>
      </c>
      <c r="K344" s="213"/>
      <c r="L344" s="216"/>
      <c r="M344" s="219"/>
    </row>
    <row r="345" spans="1:17" s="76" customFormat="1" x14ac:dyDescent="0.25">
      <c r="A345" s="368" t="s">
        <v>244</v>
      </c>
      <c r="B345" s="182" t="s">
        <v>243</v>
      </c>
      <c r="C345" s="23" t="s">
        <v>154</v>
      </c>
      <c r="D345" s="64">
        <f>SUM(D346:D349)</f>
        <v>947.92000000000007</v>
      </c>
      <c r="E345" s="64">
        <f t="shared" ref="E345:F345" si="231">SUM(E346:E349)</f>
        <v>947.92000000000007</v>
      </c>
      <c r="F345" s="28">
        <f t="shared" si="231"/>
        <v>947.92000000000007</v>
      </c>
      <c r="G345" s="49">
        <f>F345/D345</f>
        <v>1</v>
      </c>
      <c r="H345" s="185" t="s">
        <v>245</v>
      </c>
      <c r="I345" s="188" t="s">
        <v>639</v>
      </c>
      <c r="J345" s="191" t="s">
        <v>614</v>
      </c>
      <c r="K345" s="191" t="s">
        <v>3</v>
      </c>
      <c r="L345" s="194" t="s">
        <v>201</v>
      </c>
      <c r="M345" s="195">
        <v>809</v>
      </c>
      <c r="N345" s="86"/>
    </row>
    <row r="346" spans="1:17" s="76" customFormat="1" x14ac:dyDescent="0.25">
      <c r="A346" s="369"/>
      <c r="B346" s="183"/>
      <c r="C346" s="91" t="s">
        <v>156</v>
      </c>
      <c r="D346" s="66">
        <v>947.92000000000007</v>
      </c>
      <c r="E346" s="66">
        <v>947.92000000000007</v>
      </c>
      <c r="F346" s="66">
        <v>947.92000000000007</v>
      </c>
      <c r="G346" s="7">
        <f>F346/D346</f>
        <v>1</v>
      </c>
      <c r="H346" s="186"/>
      <c r="I346" s="189"/>
      <c r="J346" s="192"/>
      <c r="K346" s="192"/>
      <c r="L346" s="194"/>
      <c r="M346" s="196"/>
      <c r="N346" s="86"/>
    </row>
    <row r="347" spans="1:17" s="76" customFormat="1" x14ac:dyDescent="0.25">
      <c r="A347" s="369"/>
      <c r="B347" s="183"/>
      <c r="C347" s="91" t="s">
        <v>158</v>
      </c>
      <c r="D347" s="26">
        <v>0</v>
      </c>
      <c r="E347" s="26">
        <v>0</v>
      </c>
      <c r="F347" s="26">
        <v>0</v>
      </c>
      <c r="G347" s="7">
        <v>0</v>
      </c>
      <c r="H347" s="186"/>
      <c r="I347" s="189"/>
      <c r="J347" s="192"/>
      <c r="K347" s="192"/>
      <c r="L347" s="194"/>
      <c r="M347" s="196"/>
      <c r="N347" s="86"/>
    </row>
    <row r="348" spans="1:17" s="76" customFormat="1" x14ac:dyDescent="0.25">
      <c r="A348" s="369"/>
      <c r="B348" s="183"/>
      <c r="C348" s="91" t="s">
        <v>160</v>
      </c>
      <c r="D348" s="26">
        <v>0</v>
      </c>
      <c r="E348" s="26">
        <v>0</v>
      </c>
      <c r="F348" s="26">
        <v>0</v>
      </c>
      <c r="G348" s="7">
        <v>0</v>
      </c>
      <c r="H348" s="186"/>
      <c r="I348" s="189"/>
      <c r="J348" s="192"/>
      <c r="K348" s="192"/>
      <c r="L348" s="194"/>
      <c r="M348" s="196"/>
      <c r="N348" s="86"/>
    </row>
    <row r="349" spans="1:17" s="76" customFormat="1" x14ac:dyDescent="0.25">
      <c r="A349" s="370"/>
      <c r="B349" s="184"/>
      <c r="C349" s="91" t="s">
        <v>162</v>
      </c>
      <c r="D349" s="26">
        <v>0</v>
      </c>
      <c r="E349" s="26">
        <v>0</v>
      </c>
      <c r="F349" s="26">
        <v>0</v>
      </c>
      <c r="G349" s="7">
        <v>0</v>
      </c>
      <c r="H349" s="187"/>
      <c r="I349" s="190"/>
      <c r="J349" s="193"/>
      <c r="K349" s="193"/>
      <c r="L349" s="194"/>
      <c r="M349" s="197"/>
      <c r="N349" s="86"/>
    </row>
    <row r="350" spans="1:17" ht="25.5" customHeight="1" x14ac:dyDescent="0.25">
      <c r="A350" s="391" t="s">
        <v>118</v>
      </c>
      <c r="B350" s="330" t="s">
        <v>119</v>
      </c>
      <c r="C350" s="22" t="s">
        <v>154</v>
      </c>
      <c r="D350" s="29">
        <f>SUM(D351:D354)</f>
        <v>294660.90568000003</v>
      </c>
      <c r="E350" s="29">
        <f t="shared" ref="E350" si="232">SUM(E351:E354)</f>
        <v>290085.14142</v>
      </c>
      <c r="F350" s="29">
        <f t="shared" ref="F350" si="233">SUM(F351:F354)</f>
        <v>289899.93466999999</v>
      </c>
      <c r="G350" s="50">
        <f>F350/D350</f>
        <v>0.98384254267116644</v>
      </c>
      <c r="H350" s="270"/>
      <c r="I350" s="37" t="s">
        <v>208</v>
      </c>
      <c r="J350" s="8">
        <f>SUM(J351:J353)</f>
        <v>9</v>
      </c>
      <c r="K350" s="273" t="s">
        <v>184</v>
      </c>
      <c r="L350" s="274"/>
      <c r="M350" s="275"/>
    </row>
    <row r="351" spans="1:17" ht="25.5" customHeight="1" x14ac:dyDescent="0.25">
      <c r="A351" s="392"/>
      <c r="B351" s="331"/>
      <c r="C351" s="10" t="s">
        <v>156</v>
      </c>
      <c r="D351" s="29">
        <f t="shared" ref="D351:F354" si="234">D356+D396+D406</f>
        <v>294660.90568000003</v>
      </c>
      <c r="E351" s="29">
        <f t="shared" si="234"/>
        <v>290085.14142</v>
      </c>
      <c r="F351" s="29">
        <f t="shared" si="234"/>
        <v>289899.93466999999</v>
      </c>
      <c r="G351" s="50">
        <f>F351/D351</f>
        <v>0.98384254267116644</v>
      </c>
      <c r="H351" s="271"/>
      <c r="I351" s="37" t="s">
        <v>157</v>
      </c>
      <c r="J351" s="8">
        <f>J356+J396+J406</f>
        <v>9</v>
      </c>
      <c r="K351" s="273"/>
      <c r="L351" s="274"/>
      <c r="M351" s="276"/>
    </row>
    <row r="352" spans="1:17" ht="25.5" customHeight="1" x14ac:dyDescent="0.25">
      <c r="A352" s="392"/>
      <c r="B352" s="331"/>
      <c r="C352" s="10" t="s">
        <v>158</v>
      </c>
      <c r="D352" s="29">
        <f t="shared" si="234"/>
        <v>0</v>
      </c>
      <c r="E352" s="29">
        <f t="shared" si="234"/>
        <v>0</v>
      </c>
      <c r="F352" s="29">
        <f t="shared" si="234"/>
        <v>0</v>
      </c>
      <c r="G352" s="50">
        <v>0</v>
      </c>
      <c r="H352" s="271"/>
      <c r="I352" s="37" t="s">
        <v>159</v>
      </c>
      <c r="J352" s="8">
        <f>J357+J397+J407</f>
        <v>0</v>
      </c>
      <c r="K352" s="273"/>
      <c r="L352" s="274"/>
      <c r="M352" s="276"/>
    </row>
    <row r="353" spans="1:14" ht="25.5" customHeight="1" x14ac:dyDescent="0.25">
      <c r="A353" s="392"/>
      <c r="B353" s="331"/>
      <c r="C353" s="10" t="s">
        <v>160</v>
      </c>
      <c r="D353" s="29">
        <f t="shared" si="234"/>
        <v>0</v>
      </c>
      <c r="E353" s="29">
        <f t="shared" si="234"/>
        <v>0</v>
      </c>
      <c r="F353" s="29">
        <f t="shared" si="234"/>
        <v>0</v>
      </c>
      <c r="G353" s="50">
        <v>0</v>
      </c>
      <c r="H353" s="271"/>
      <c r="I353" s="37" t="s">
        <v>161</v>
      </c>
      <c r="J353" s="8">
        <f>J358+J398+J408</f>
        <v>0</v>
      </c>
      <c r="K353" s="273"/>
      <c r="L353" s="274"/>
      <c r="M353" s="276"/>
    </row>
    <row r="354" spans="1:14" ht="25.5" customHeight="1" x14ac:dyDescent="0.25">
      <c r="A354" s="393"/>
      <c r="B354" s="332"/>
      <c r="C354" s="10" t="s">
        <v>162</v>
      </c>
      <c r="D354" s="29">
        <f t="shared" si="234"/>
        <v>0</v>
      </c>
      <c r="E354" s="29">
        <f t="shared" si="234"/>
        <v>0</v>
      </c>
      <c r="F354" s="29">
        <f t="shared" si="234"/>
        <v>0</v>
      </c>
      <c r="G354" s="50">
        <v>0</v>
      </c>
      <c r="H354" s="272"/>
      <c r="I354" s="37" t="s">
        <v>163</v>
      </c>
      <c r="J354" s="9">
        <f>(J351+0.5*J352)/J350</f>
        <v>1</v>
      </c>
      <c r="K354" s="273"/>
      <c r="L354" s="274"/>
      <c r="M354" s="277"/>
    </row>
    <row r="355" spans="1:14" ht="37.5" customHeight="1" x14ac:dyDescent="0.25">
      <c r="A355" s="378" t="s">
        <v>120</v>
      </c>
      <c r="B355" s="324" t="s">
        <v>121</v>
      </c>
      <c r="C355" s="20" t="s">
        <v>154</v>
      </c>
      <c r="D355" s="31">
        <f>SUM(D356:D359)</f>
        <v>194497.85368</v>
      </c>
      <c r="E355" s="31">
        <f t="shared" ref="E355" si="235">SUM(E356:E359)</f>
        <v>192178.83411000003</v>
      </c>
      <c r="F355" s="31">
        <f t="shared" ref="F355" si="236">SUM(F356:F359)</f>
        <v>191993.62736000001</v>
      </c>
      <c r="G355" s="52">
        <f>F355/D355</f>
        <v>0.98712465833108831</v>
      </c>
      <c r="H355" s="278"/>
      <c r="I355" s="38" t="s">
        <v>208</v>
      </c>
      <c r="J355" s="19">
        <f>SUM(J356:J358)</f>
        <v>7</v>
      </c>
      <c r="K355" s="267" t="s">
        <v>3</v>
      </c>
      <c r="L355" s="281"/>
      <c r="M355" s="267"/>
    </row>
    <row r="356" spans="1:14" ht="37.5" customHeight="1" x14ac:dyDescent="0.25">
      <c r="A356" s="379"/>
      <c r="B356" s="325"/>
      <c r="C356" s="20" t="s">
        <v>156</v>
      </c>
      <c r="D356" s="31">
        <f>D361+D366+D371+D376+D381+D386+D391</f>
        <v>194497.85368</v>
      </c>
      <c r="E356" s="31">
        <f t="shared" ref="E356:F356" si="237">E361+E366+E371+E376+E381+E386+E391</f>
        <v>192178.83411000003</v>
      </c>
      <c r="F356" s="31">
        <f t="shared" si="237"/>
        <v>191993.62736000001</v>
      </c>
      <c r="G356" s="52">
        <f t="shared" ref="G356" si="238">F356/D356</f>
        <v>0.98712465833108831</v>
      </c>
      <c r="H356" s="279"/>
      <c r="I356" s="38" t="s">
        <v>157</v>
      </c>
      <c r="J356" s="19">
        <f>COUNTIF($J$360:$J$394,"да")</f>
        <v>7</v>
      </c>
      <c r="K356" s="268"/>
      <c r="L356" s="282"/>
      <c r="M356" s="268"/>
    </row>
    <row r="357" spans="1:14" ht="37.5" customHeight="1" x14ac:dyDescent="0.25">
      <c r="A357" s="379"/>
      <c r="B357" s="325"/>
      <c r="C357" s="20" t="s">
        <v>158</v>
      </c>
      <c r="D357" s="31">
        <f t="shared" ref="D357:F359" si="239">D362+D367+D372+D377+D382+D387+D392</f>
        <v>0</v>
      </c>
      <c r="E357" s="31">
        <f t="shared" si="239"/>
        <v>0</v>
      </c>
      <c r="F357" s="31">
        <f t="shared" si="239"/>
        <v>0</v>
      </c>
      <c r="G357" s="52">
        <v>0</v>
      </c>
      <c r="H357" s="279"/>
      <c r="I357" s="38" t="s">
        <v>159</v>
      </c>
      <c r="J357" s="60">
        <f>COUNTIF($J$360:$J$394,"частично")</f>
        <v>0</v>
      </c>
      <c r="K357" s="268"/>
      <c r="L357" s="282"/>
      <c r="M357" s="268"/>
    </row>
    <row r="358" spans="1:14" ht="37.5" customHeight="1" x14ac:dyDescent="0.25">
      <c r="A358" s="379"/>
      <c r="B358" s="325"/>
      <c r="C358" s="20" t="s">
        <v>160</v>
      </c>
      <c r="D358" s="31">
        <f t="shared" si="239"/>
        <v>0</v>
      </c>
      <c r="E358" s="31">
        <f t="shared" si="239"/>
        <v>0</v>
      </c>
      <c r="F358" s="31">
        <f t="shared" si="239"/>
        <v>0</v>
      </c>
      <c r="G358" s="52">
        <v>0</v>
      </c>
      <c r="H358" s="279"/>
      <c r="I358" s="38" t="s">
        <v>161</v>
      </c>
      <c r="J358" s="60">
        <f>COUNTIF($J$360:$J$394,"нет")</f>
        <v>0</v>
      </c>
      <c r="K358" s="268"/>
      <c r="L358" s="282"/>
      <c r="M358" s="268"/>
    </row>
    <row r="359" spans="1:14" ht="37.5" customHeight="1" x14ac:dyDescent="0.25">
      <c r="A359" s="380"/>
      <c r="B359" s="326"/>
      <c r="C359" s="20" t="s">
        <v>162</v>
      </c>
      <c r="D359" s="31">
        <f t="shared" si="239"/>
        <v>0</v>
      </c>
      <c r="E359" s="31">
        <f t="shared" si="239"/>
        <v>0</v>
      </c>
      <c r="F359" s="31">
        <f t="shared" si="239"/>
        <v>0</v>
      </c>
      <c r="G359" s="52">
        <v>0</v>
      </c>
      <c r="H359" s="280"/>
      <c r="I359" s="38" t="s">
        <v>163</v>
      </c>
      <c r="J359" s="13">
        <f>(J356+0.5*J357)/J355</f>
        <v>1</v>
      </c>
      <c r="K359" s="269"/>
      <c r="L359" s="283"/>
      <c r="M359" s="269"/>
    </row>
    <row r="360" spans="1:14" ht="24.75" customHeight="1" x14ac:dyDescent="0.25">
      <c r="A360" s="368" t="s">
        <v>122</v>
      </c>
      <c r="B360" s="182" t="s">
        <v>123</v>
      </c>
      <c r="C360" s="23" t="s">
        <v>154</v>
      </c>
      <c r="D360" s="28">
        <f>SUM(D361:D364)</f>
        <v>151628.52642000001</v>
      </c>
      <c r="E360" s="28">
        <f t="shared" ref="E360" si="240">SUM(E361:E364)</f>
        <v>149335.53</v>
      </c>
      <c r="F360" s="28">
        <f t="shared" ref="F360" si="241">SUM(F361:F364)</f>
        <v>149335.53</v>
      </c>
      <c r="G360" s="49">
        <f>F360/D360</f>
        <v>0.98487753937772515</v>
      </c>
      <c r="H360" s="220" t="s">
        <v>185</v>
      </c>
      <c r="I360" s="258" t="s">
        <v>675</v>
      </c>
      <c r="J360" s="249" t="s">
        <v>614</v>
      </c>
      <c r="K360" s="195" t="s">
        <v>3</v>
      </c>
      <c r="L360" s="229" t="s">
        <v>201</v>
      </c>
      <c r="M360" s="195">
        <v>809</v>
      </c>
      <c r="N360" s="86">
        <v>3150100010</v>
      </c>
    </row>
    <row r="361" spans="1:14" ht="24.75" customHeight="1" x14ac:dyDescent="0.25">
      <c r="A361" s="369"/>
      <c r="B361" s="183"/>
      <c r="C361" s="2" t="s">
        <v>156</v>
      </c>
      <c r="D361" s="66">
        <v>151628.52642000001</v>
      </c>
      <c r="E361" s="26">
        <v>149335.53</v>
      </c>
      <c r="F361" s="26">
        <v>149335.53</v>
      </c>
      <c r="G361" s="7">
        <f>F361/D361</f>
        <v>0.98487753937772515</v>
      </c>
      <c r="H361" s="221"/>
      <c r="I361" s="259"/>
      <c r="J361" s="250"/>
      <c r="K361" s="196"/>
      <c r="L361" s="229"/>
      <c r="M361" s="196"/>
      <c r="N361" s="86">
        <v>3150100030</v>
      </c>
    </row>
    <row r="362" spans="1:14" ht="24.75" customHeight="1" x14ac:dyDescent="0.25">
      <c r="A362" s="369"/>
      <c r="B362" s="183"/>
      <c r="C362" s="2" t="s">
        <v>158</v>
      </c>
      <c r="D362" s="26">
        <v>0</v>
      </c>
      <c r="E362" s="26">
        <v>0</v>
      </c>
      <c r="F362" s="26">
        <v>0</v>
      </c>
      <c r="G362" s="7">
        <v>0</v>
      </c>
      <c r="H362" s="221"/>
      <c r="I362" s="259"/>
      <c r="J362" s="250"/>
      <c r="K362" s="196"/>
      <c r="L362" s="229"/>
      <c r="M362" s="196"/>
      <c r="N362" s="86">
        <v>3150113060</v>
      </c>
    </row>
    <row r="363" spans="1:14" ht="24.75" customHeight="1" x14ac:dyDescent="0.25">
      <c r="A363" s="369"/>
      <c r="B363" s="183"/>
      <c r="C363" s="2" t="s">
        <v>160</v>
      </c>
      <c r="D363" s="26">
        <v>0</v>
      </c>
      <c r="E363" s="26">
        <v>0</v>
      </c>
      <c r="F363" s="26">
        <v>0</v>
      </c>
      <c r="G363" s="7">
        <v>0</v>
      </c>
      <c r="H363" s="221"/>
      <c r="I363" s="259"/>
      <c r="J363" s="250"/>
      <c r="K363" s="196"/>
      <c r="L363" s="229"/>
      <c r="M363" s="196"/>
      <c r="N363" s="86">
        <v>3150120080</v>
      </c>
    </row>
    <row r="364" spans="1:14" ht="24.75" customHeight="1" x14ac:dyDescent="0.25">
      <c r="A364" s="370"/>
      <c r="B364" s="184"/>
      <c r="C364" s="2" t="s">
        <v>162</v>
      </c>
      <c r="D364" s="26">
        <v>0</v>
      </c>
      <c r="E364" s="26">
        <v>0</v>
      </c>
      <c r="F364" s="26">
        <v>0</v>
      </c>
      <c r="G364" s="7">
        <v>0</v>
      </c>
      <c r="H364" s="222"/>
      <c r="I364" s="260"/>
      <c r="J364" s="251"/>
      <c r="K364" s="197"/>
      <c r="L364" s="229"/>
      <c r="M364" s="197"/>
    </row>
    <row r="365" spans="1:14" ht="18.75" customHeight="1" x14ac:dyDescent="0.25">
      <c r="A365" s="368" t="s">
        <v>124</v>
      </c>
      <c r="B365" s="182" t="s">
        <v>125</v>
      </c>
      <c r="C365" s="23" t="s">
        <v>154</v>
      </c>
      <c r="D365" s="28">
        <f>SUM(D366:D369)</f>
        <v>22819.598000000002</v>
      </c>
      <c r="E365" s="28">
        <f t="shared" ref="E365" si="242">SUM(E366:E369)</f>
        <v>22819.598000000002</v>
      </c>
      <c r="F365" s="28">
        <f t="shared" ref="F365" si="243">SUM(F366:F369)</f>
        <v>22679</v>
      </c>
      <c r="G365" s="49">
        <f>F365/D365</f>
        <v>0.99383871705364824</v>
      </c>
      <c r="H365" s="220" t="s">
        <v>219</v>
      </c>
      <c r="I365" s="220" t="s">
        <v>676</v>
      </c>
      <c r="J365" s="240" t="s">
        <v>614</v>
      </c>
      <c r="K365" s="195" t="s">
        <v>220</v>
      </c>
      <c r="L365" s="229" t="s">
        <v>201</v>
      </c>
      <c r="M365" s="195">
        <v>809</v>
      </c>
      <c r="N365" s="86">
        <v>3150160470</v>
      </c>
    </row>
    <row r="366" spans="1:14" ht="18.75" customHeight="1" x14ac:dyDescent="0.25">
      <c r="A366" s="369"/>
      <c r="B366" s="183"/>
      <c r="C366" s="2" t="s">
        <v>156</v>
      </c>
      <c r="D366" s="63">
        <v>22819.598000000002</v>
      </c>
      <c r="E366" s="26">
        <v>22819.598000000002</v>
      </c>
      <c r="F366" s="63">
        <v>22679</v>
      </c>
      <c r="G366" s="49">
        <f t="shared" ref="G366" si="244">F366/D366</f>
        <v>0.99383871705364824</v>
      </c>
      <c r="H366" s="221"/>
      <c r="I366" s="221"/>
      <c r="J366" s="241"/>
      <c r="K366" s="196"/>
      <c r="L366" s="229"/>
      <c r="M366" s="196"/>
    </row>
    <row r="367" spans="1:14" ht="18.75" customHeight="1" x14ac:dyDescent="0.25">
      <c r="A367" s="369"/>
      <c r="B367" s="183"/>
      <c r="C367" s="2" t="s">
        <v>158</v>
      </c>
      <c r="D367" s="26">
        <v>0</v>
      </c>
      <c r="E367" s="26">
        <v>0</v>
      </c>
      <c r="F367" s="26">
        <v>0</v>
      </c>
      <c r="G367" s="49">
        <v>0</v>
      </c>
      <c r="H367" s="221"/>
      <c r="I367" s="221"/>
      <c r="J367" s="241"/>
      <c r="K367" s="196"/>
      <c r="L367" s="229"/>
      <c r="M367" s="196"/>
    </row>
    <row r="368" spans="1:14" ht="18.75" customHeight="1" x14ac:dyDescent="0.25">
      <c r="A368" s="369"/>
      <c r="B368" s="183"/>
      <c r="C368" s="2" t="s">
        <v>160</v>
      </c>
      <c r="D368" s="26">
        <v>0</v>
      </c>
      <c r="E368" s="26">
        <v>0</v>
      </c>
      <c r="F368" s="26">
        <v>0</v>
      </c>
      <c r="G368" s="49">
        <v>0</v>
      </c>
      <c r="H368" s="221"/>
      <c r="I368" s="221"/>
      <c r="J368" s="241"/>
      <c r="K368" s="196"/>
      <c r="L368" s="229"/>
      <c r="M368" s="196"/>
    </row>
    <row r="369" spans="1:14" ht="18.75" customHeight="1" x14ac:dyDescent="0.25">
      <c r="A369" s="370"/>
      <c r="B369" s="184"/>
      <c r="C369" s="2" t="s">
        <v>162</v>
      </c>
      <c r="D369" s="26">
        <v>0</v>
      </c>
      <c r="E369" s="26">
        <v>0</v>
      </c>
      <c r="F369" s="26">
        <v>0</v>
      </c>
      <c r="G369" s="49">
        <v>0</v>
      </c>
      <c r="H369" s="222"/>
      <c r="I369" s="222"/>
      <c r="J369" s="242"/>
      <c r="K369" s="197"/>
      <c r="L369" s="229"/>
      <c r="M369" s="197"/>
    </row>
    <row r="370" spans="1:14" ht="15" customHeight="1" x14ac:dyDescent="0.25">
      <c r="A370" s="368" t="s">
        <v>126</v>
      </c>
      <c r="B370" s="182" t="s">
        <v>221</v>
      </c>
      <c r="C370" s="23" t="s">
        <v>154</v>
      </c>
      <c r="D370" s="28">
        <f>SUM(D371:D374)</f>
        <v>900.18200000000002</v>
      </c>
      <c r="E370" s="28">
        <f t="shared" ref="E370" si="245">SUM(E371:E374)</f>
        <v>889.09400000000005</v>
      </c>
      <c r="F370" s="28">
        <f t="shared" ref="F370" si="246">SUM(F371:F374)</f>
        <v>889.09400000000005</v>
      </c>
      <c r="G370" s="49">
        <f>F370/D370</f>
        <v>0.98768249087406768</v>
      </c>
      <c r="H370" s="185" t="s">
        <v>198</v>
      </c>
      <c r="I370" s="258" t="s">
        <v>678</v>
      </c>
      <c r="J370" s="249" t="s">
        <v>614</v>
      </c>
      <c r="K370" s="195" t="s">
        <v>3</v>
      </c>
      <c r="L370" s="229" t="s">
        <v>679</v>
      </c>
      <c r="M370" s="195">
        <v>809</v>
      </c>
      <c r="N370" s="86">
        <v>3150120100</v>
      </c>
    </row>
    <row r="371" spans="1:14" x14ac:dyDescent="0.25">
      <c r="A371" s="369"/>
      <c r="B371" s="183"/>
      <c r="C371" s="2" t="s">
        <v>156</v>
      </c>
      <c r="D371" s="63">
        <v>900.18200000000002</v>
      </c>
      <c r="E371" s="26">
        <v>889.09400000000005</v>
      </c>
      <c r="F371" s="26">
        <v>889.09400000000005</v>
      </c>
      <c r="G371" s="49">
        <f t="shared" ref="G371" si="247">F371/D371</f>
        <v>0.98768249087406768</v>
      </c>
      <c r="H371" s="186"/>
      <c r="I371" s="259"/>
      <c r="J371" s="250"/>
      <c r="K371" s="196"/>
      <c r="L371" s="229"/>
      <c r="M371" s="196"/>
    </row>
    <row r="372" spans="1:14" x14ac:dyDescent="0.25">
      <c r="A372" s="369"/>
      <c r="B372" s="183"/>
      <c r="C372" s="2" t="s">
        <v>158</v>
      </c>
      <c r="D372" s="26">
        <v>0</v>
      </c>
      <c r="E372" s="26">
        <v>0</v>
      </c>
      <c r="F372" s="26">
        <v>0</v>
      </c>
      <c r="G372" s="49">
        <v>0</v>
      </c>
      <c r="H372" s="186"/>
      <c r="I372" s="259"/>
      <c r="J372" s="250"/>
      <c r="K372" s="196"/>
      <c r="L372" s="229"/>
      <c r="M372" s="196"/>
    </row>
    <row r="373" spans="1:14" x14ac:dyDescent="0.25">
      <c r="A373" s="369"/>
      <c r="B373" s="183"/>
      <c r="C373" s="2" t="s">
        <v>160</v>
      </c>
      <c r="D373" s="26">
        <v>0</v>
      </c>
      <c r="E373" s="26">
        <v>0</v>
      </c>
      <c r="F373" s="26">
        <v>0</v>
      </c>
      <c r="G373" s="49">
        <v>0</v>
      </c>
      <c r="H373" s="186"/>
      <c r="I373" s="259"/>
      <c r="J373" s="250"/>
      <c r="K373" s="196"/>
      <c r="L373" s="229"/>
      <c r="M373" s="196"/>
    </row>
    <row r="374" spans="1:14" x14ac:dyDescent="0.25">
      <c r="A374" s="370"/>
      <c r="B374" s="184"/>
      <c r="C374" s="2" t="s">
        <v>162</v>
      </c>
      <c r="D374" s="26">
        <v>0</v>
      </c>
      <c r="E374" s="26">
        <v>0</v>
      </c>
      <c r="F374" s="26">
        <v>0</v>
      </c>
      <c r="G374" s="49">
        <v>0</v>
      </c>
      <c r="H374" s="187"/>
      <c r="I374" s="260"/>
      <c r="J374" s="251"/>
      <c r="K374" s="197"/>
      <c r="L374" s="229"/>
      <c r="M374" s="197"/>
    </row>
    <row r="375" spans="1:14" ht="15" customHeight="1" x14ac:dyDescent="0.25">
      <c r="A375" s="368" t="s">
        <v>127</v>
      </c>
      <c r="B375" s="182" t="s">
        <v>128</v>
      </c>
      <c r="C375" s="23" t="s">
        <v>154</v>
      </c>
      <c r="D375" s="28">
        <f>SUM(D376:D379)</f>
        <v>15000</v>
      </c>
      <c r="E375" s="28">
        <f t="shared" ref="E375" si="248">SUM(E376:E379)</f>
        <v>15000</v>
      </c>
      <c r="F375" s="28">
        <f t="shared" ref="F375" si="249">SUM(F376:F379)</f>
        <v>14990</v>
      </c>
      <c r="G375" s="49">
        <f>F375/D375</f>
        <v>0.9993333333333333</v>
      </c>
      <c r="H375" s="185" t="s">
        <v>567</v>
      </c>
      <c r="I375" s="188" t="s">
        <v>680</v>
      </c>
      <c r="J375" s="249" t="s">
        <v>614</v>
      </c>
      <c r="K375" s="195" t="s">
        <v>3</v>
      </c>
      <c r="L375" s="191" t="s">
        <v>726</v>
      </c>
      <c r="M375" s="195">
        <v>809</v>
      </c>
      <c r="N375" s="86">
        <v>3150177070</v>
      </c>
    </row>
    <row r="376" spans="1:14" x14ac:dyDescent="0.25">
      <c r="A376" s="369"/>
      <c r="B376" s="183"/>
      <c r="C376" s="2" t="s">
        <v>156</v>
      </c>
      <c r="D376" s="63">
        <v>15000</v>
      </c>
      <c r="E376" s="63">
        <v>15000</v>
      </c>
      <c r="F376" s="63">
        <v>14990</v>
      </c>
      <c r="G376" s="7">
        <f>F376/D376</f>
        <v>0.9993333333333333</v>
      </c>
      <c r="H376" s="186"/>
      <c r="I376" s="189"/>
      <c r="J376" s="250"/>
      <c r="K376" s="196"/>
      <c r="L376" s="192"/>
      <c r="M376" s="196"/>
    </row>
    <row r="377" spans="1:14" x14ac:dyDescent="0.25">
      <c r="A377" s="369"/>
      <c r="B377" s="183"/>
      <c r="C377" s="2" t="s">
        <v>158</v>
      </c>
      <c r="D377" s="26">
        <v>0</v>
      </c>
      <c r="E377" s="26">
        <v>0</v>
      </c>
      <c r="F377" s="26">
        <v>0</v>
      </c>
      <c r="G377" s="7">
        <v>0</v>
      </c>
      <c r="H377" s="186"/>
      <c r="I377" s="189"/>
      <c r="J377" s="250"/>
      <c r="K377" s="196"/>
      <c r="L377" s="192"/>
      <c r="M377" s="196"/>
    </row>
    <row r="378" spans="1:14" x14ac:dyDescent="0.25">
      <c r="A378" s="369"/>
      <c r="B378" s="183"/>
      <c r="C378" s="2" t="s">
        <v>160</v>
      </c>
      <c r="D378" s="26">
        <v>0</v>
      </c>
      <c r="E378" s="26">
        <v>0</v>
      </c>
      <c r="F378" s="26">
        <v>0</v>
      </c>
      <c r="G378" s="7">
        <v>0</v>
      </c>
      <c r="H378" s="186"/>
      <c r="I378" s="189"/>
      <c r="J378" s="250"/>
      <c r="K378" s="196"/>
      <c r="L378" s="192"/>
      <c r="M378" s="196"/>
    </row>
    <row r="379" spans="1:14" ht="32.25" customHeight="1" x14ac:dyDescent="0.25">
      <c r="A379" s="370"/>
      <c r="B379" s="184"/>
      <c r="C379" s="2" t="s">
        <v>162</v>
      </c>
      <c r="D379" s="26">
        <v>0</v>
      </c>
      <c r="E379" s="26">
        <v>0</v>
      </c>
      <c r="F379" s="26">
        <v>0</v>
      </c>
      <c r="G379" s="7">
        <v>0</v>
      </c>
      <c r="H379" s="187"/>
      <c r="I379" s="190"/>
      <c r="J379" s="251"/>
      <c r="K379" s="197"/>
      <c r="L379" s="193"/>
      <c r="M379" s="197"/>
    </row>
    <row r="380" spans="1:14" ht="15" customHeight="1" x14ac:dyDescent="0.25">
      <c r="A380" s="368" t="s">
        <v>129</v>
      </c>
      <c r="B380" s="182" t="s">
        <v>130</v>
      </c>
      <c r="C380" s="23" t="s">
        <v>154</v>
      </c>
      <c r="D380" s="28">
        <f>SUM(D381:D384)</f>
        <v>637.51200000000006</v>
      </c>
      <c r="E380" s="28">
        <f t="shared" ref="E380" si="250">SUM(E381:E384)</f>
        <v>622.57685000000004</v>
      </c>
      <c r="F380" s="28">
        <f t="shared" ref="F380" si="251">SUM(F381:F384)</f>
        <v>622.57685000000004</v>
      </c>
      <c r="G380" s="49">
        <f>F380/D380</f>
        <v>0.9765727547089309</v>
      </c>
      <c r="H380" s="198" t="s">
        <v>186</v>
      </c>
      <c r="I380" s="258" t="s">
        <v>686</v>
      </c>
      <c r="J380" s="249" t="s">
        <v>614</v>
      </c>
      <c r="K380" s="195" t="s">
        <v>187</v>
      </c>
      <c r="L380" s="191" t="s">
        <v>685</v>
      </c>
      <c r="M380" s="195">
        <v>809</v>
      </c>
      <c r="N380" s="86">
        <v>3150175510</v>
      </c>
    </row>
    <row r="381" spans="1:14" x14ac:dyDescent="0.25">
      <c r="A381" s="369"/>
      <c r="B381" s="183"/>
      <c r="C381" s="3" t="s">
        <v>156</v>
      </c>
      <c r="D381" s="63">
        <f>628.912+8.6</f>
        <v>637.51200000000006</v>
      </c>
      <c r="E381" s="63">
        <v>622.57685000000004</v>
      </c>
      <c r="F381" s="63">
        <v>622.57685000000004</v>
      </c>
      <c r="G381" s="7">
        <f>E381/D381</f>
        <v>0.9765727547089309</v>
      </c>
      <c r="H381" s="199"/>
      <c r="I381" s="259"/>
      <c r="J381" s="250"/>
      <c r="K381" s="196"/>
      <c r="L381" s="192"/>
      <c r="M381" s="196"/>
    </row>
    <row r="382" spans="1:14" x14ac:dyDescent="0.25">
      <c r="A382" s="369"/>
      <c r="B382" s="183"/>
      <c r="C382" s="3" t="s">
        <v>158</v>
      </c>
      <c r="D382" s="26">
        <v>0</v>
      </c>
      <c r="E382" s="26">
        <v>0</v>
      </c>
      <c r="F382" s="26">
        <v>0</v>
      </c>
      <c r="G382" s="7">
        <v>0</v>
      </c>
      <c r="H382" s="199"/>
      <c r="I382" s="259"/>
      <c r="J382" s="250"/>
      <c r="K382" s="196"/>
      <c r="L382" s="192"/>
      <c r="M382" s="196"/>
    </row>
    <row r="383" spans="1:14" x14ac:dyDescent="0.25">
      <c r="A383" s="369"/>
      <c r="B383" s="183"/>
      <c r="C383" s="3" t="s">
        <v>160</v>
      </c>
      <c r="D383" s="26">
        <v>0</v>
      </c>
      <c r="E383" s="26">
        <v>0</v>
      </c>
      <c r="F383" s="26">
        <v>0</v>
      </c>
      <c r="G383" s="7">
        <v>0</v>
      </c>
      <c r="H383" s="199"/>
      <c r="I383" s="259"/>
      <c r="J383" s="250"/>
      <c r="K383" s="196"/>
      <c r="L383" s="192"/>
      <c r="M383" s="196"/>
    </row>
    <row r="384" spans="1:14" x14ac:dyDescent="0.25">
      <c r="A384" s="370"/>
      <c r="B384" s="184"/>
      <c r="C384" s="3" t="s">
        <v>162</v>
      </c>
      <c r="D384" s="26">
        <v>0</v>
      </c>
      <c r="E384" s="26">
        <v>0</v>
      </c>
      <c r="F384" s="26">
        <v>0</v>
      </c>
      <c r="G384" s="7">
        <v>0</v>
      </c>
      <c r="H384" s="199"/>
      <c r="I384" s="260"/>
      <c r="J384" s="251"/>
      <c r="K384" s="197"/>
      <c r="L384" s="193"/>
      <c r="M384" s="197"/>
    </row>
    <row r="385" spans="1:14" ht="15" customHeight="1" x14ac:dyDescent="0.25">
      <c r="A385" s="385" t="s">
        <v>131</v>
      </c>
      <c r="B385" s="182" t="s">
        <v>132</v>
      </c>
      <c r="C385" s="23" t="s">
        <v>154</v>
      </c>
      <c r="D385" s="28">
        <f>SUM(D386:D389)</f>
        <v>1900</v>
      </c>
      <c r="E385" s="28">
        <f t="shared" ref="E385" si="252">SUM(E386:E389)</f>
        <v>1900</v>
      </c>
      <c r="F385" s="28">
        <f t="shared" ref="F385" si="253">SUM(F386:F389)</f>
        <v>1900</v>
      </c>
      <c r="G385" s="49">
        <f>F385/D385</f>
        <v>1</v>
      </c>
      <c r="H385" s="220" t="s">
        <v>188</v>
      </c>
      <c r="I385" s="246" t="s">
        <v>677</v>
      </c>
      <c r="J385" s="249" t="s">
        <v>614</v>
      </c>
      <c r="K385" s="252" t="s">
        <v>3</v>
      </c>
      <c r="L385" s="194" t="s">
        <v>201</v>
      </c>
      <c r="M385" s="195">
        <v>809</v>
      </c>
      <c r="N385" s="86">
        <v>3150164090</v>
      </c>
    </row>
    <row r="386" spans="1:14" x14ac:dyDescent="0.25">
      <c r="A386" s="386"/>
      <c r="B386" s="183"/>
      <c r="C386" s="2" t="s">
        <v>156</v>
      </c>
      <c r="D386" s="63">
        <v>1900</v>
      </c>
      <c r="E386" s="63">
        <v>1900</v>
      </c>
      <c r="F386" s="63">
        <v>1900</v>
      </c>
      <c r="G386" s="7">
        <f>F386/D386</f>
        <v>1</v>
      </c>
      <c r="H386" s="221"/>
      <c r="I386" s="247"/>
      <c r="J386" s="250"/>
      <c r="K386" s="253"/>
      <c r="L386" s="194"/>
      <c r="M386" s="196"/>
    </row>
    <row r="387" spans="1:14" x14ac:dyDescent="0.25">
      <c r="A387" s="386"/>
      <c r="B387" s="183"/>
      <c r="C387" s="2" t="s">
        <v>158</v>
      </c>
      <c r="D387" s="26">
        <v>0</v>
      </c>
      <c r="E387" s="26">
        <v>0</v>
      </c>
      <c r="F387" s="26">
        <v>0</v>
      </c>
      <c r="G387" s="7">
        <v>0</v>
      </c>
      <c r="H387" s="221"/>
      <c r="I387" s="247"/>
      <c r="J387" s="250"/>
      <c r="K387" s="253"/>
      <c r="L387" s="194"/>
      <c r="M387" s="196"/>
    </row>
    <row r="388" spans="1:14" x14ac:dyDescent="0.25">
      <c r="A388" s="386"/>
      <c r="B388" s="183"/>
      <c r="C388" s="2" t="s">
        <v>160</v>
      </c>
      <c r="D388" s="26">
        <v>0</v>
      </c>
      <c r="E388" s="26">
        <v>0</v>
      </c>
      <c r="F388" s="26">
        <v>0</v>
      </c>
      <c r="G388" s="7">
        <v>0</v>
      </c>
      <c r="H388" s="221"/>
      <c r="I388" s="247"/>
      <c r="J388" s="250"/>
      <c r="K388" s="253"/>
      <c r="L388" s="194"/>
      <c r="M388" s="196"/>
    </row>
    <row r="389" spans="1:14" ht="19.5" customHeight="1" x14ac:dyDescent="0.25">
      <c r="A389" s="387"/>
      <c r="B389" s="184"/>
      <c r="C389" s="2" t="s">
        <v>162</v>
      </c>
      <c r="D389" s="26">
        <v>0</v>
      </c>
      <c r="E389" s="26">
        <v>0</v>
      </c>
      <c r="F389" s="26">
        <v>0</v>
      </c>
      <c r="G389" s="7">
        <v>0</v>
      </c>
      <c r="H389" s="222"/>
      <c r="I389" s="248"/>
      <c r="J389" s="251"/>
      <c r="K389" s="254"/>
      <c r="L389" s="194"/>
      <c r="M389" s="197"/>
    </row>
    <row r="390" spans="1:14" s="74" customFormat="1" ht="22.5" customHeight="1" x14ac:dyDescent="0.25">
      <c r="A390" s="388" t="s">
        <v>569</v>
      </c>
      <c r="B390" s="198" t="s">
        <v>568</v>
      </c>
      <c r="C390" s="73" t="s">
        <v>154</v>
      </c>
      <c r="D390" s="64">
        <f>SUM(D391:D394)</f>
        <v>1612.0352600000001</v>
      </c>
      <c r="E390" s="64">
        <f t="shared" ref="E390" si="254">SUM(E391:E394)</f>
        <v>1612.0352600000001</v>
      </c>
      <c r="F390" s="64">
        <f t="shared" ref="F390" si="255">SUM(F391:F394)</f>
        <v>1577.42651</v>
      </c>
      <c r="G390" s="67">
        <f>F390/D390</f>
        <v>0.97853102170978556</v>
      </c>
      <c r="H390" s="220" t="s">
        <v>570</v>
      </c>
      <c r="I390" s="220" t="s">
        <v>687</v>
      </c>
      <c r="J390" s="240" t="s">
        <v>614</v>
      </c>
      <c r="K390" s="243" t="s">
        <v>3</v>
      </c>
      <c r="L390" s="194" t="s">
        <v>727</v>
      </c>
      <c r="M390" s="243">
        <v>809</v>
      </c>
      <c r="N390" s="87">
        <v>3150162070</v>
      </c>
    </row>
    <row r="391" spans="1:14" s="74" customFormat="1" ht="22.5" customHeight="1" x14ac:dyDescent="0.25">
      <c r="A391" s="389"/>
      <c r="B391" s="199"/>
      <c r="C391" s="65" t="s">
        <v>156</v>
      </c>
      <c r="D391" s="63">
        <v>1612.0352600000001</v>
      </c>
      <c r="E391" s="63">
        <v>1612.0352600000001</v>
      </c>
      <c r="F391" s="63">
        <f>(1612035.26-34608.75)/1000</f>
        <v>1577.42651</v>
      </c>
      <c r="G391" s="68">
        <f>F391/D391</f>
        <v>0.97853102170978556</v>
      </c>
      <c r="H391" s="221"/>
      <c r="I391" s="221"/>
      <c r="J391" s="241"/>
      <c r="K391" s="244"/>
      <c r="L391" s="194"/>
      <c r="M391" s="244"/>
      <c r="N391" s="87"/>
    </row>
    <row r="392" spans="1:14" s="74" customFormat="1" ht="22.5" customHeight="1" x14ac:dyDescent="0.25">
      <c r="A392" s="389"/>
      <c r="B392" s="199"/>
      <c r="C392" s="65" t="s">
        <v>158</v>
      </c>
      <c r="D392" s="66">
        <v>0</v>
      </c>
      <c r="E392" s="63">
        <v>0</v>
      </c>
      <c r="F392" s="63">
        <v>0</v>
      </c>
      <c r="G392" s="68">
        <v>0</v>
      </c>
      <c r="H392" s="221"/>
      <c r="I392" s="221"/>
      <c r="J392" s="241"/>
      <c r="K392" s="244"/>
      <c r="L392" s="194"/>
      <c r="M392" s="244"/>
      <c r="N392" s="87"/>
    </row>
    <row r="393" spans="1:14" s="74" customFormat="1" ht="22.5" customHeight="1" x14ac:dyDescent="0.25">
      <c r="A393" s="389"/>
      <c r="B393" s="199"/>
      <c r="C393" s="65" t="s">
        <v>160</v>
      </c>
      <c r="D393" s="63">
        <v>0</v>
      </c>
      <c r="E393" s="63">
        <v>0</v>
      </c>
      <c r="F393" s="63">
        <v>0</v>
      </c>
      <c r="G393" s="68">
        <v>0</v>
      </c>
      <c r="H393" s="221"/>
      <c r="I393" s="221"/>
      <c r="J393" s="241"/>
      <c r="K393" s="244"/>
      <c r="L393" s="194"/>
      <c r="M393" s="244"/>
      <c r="N393" s="87"/>
    </row>
    <row r="394" spans="1:14" s="74" customFormat="1" ht="22.5" customHeight="1" x14ac:dyDescent="0.25">
      <c r="A394" s="390"/>
      <c r="B394" s="200"/>
      <c r="C394" s="65" t="s">
        <v>162</v>
      </c>
      <c r="D394" s="63">
        <v>0</v>
      </c>
      <c r="E394" s="63">
        <v>0</v>
      </c>
      <c r="F394" s="63">
        <v>0</v>
      </c>
      <c r="G394" s="68">
        <v>0</v>
      </c>
      <c r="H394" s="222"/>
      <c r="I394" s="222"/>
      <c r="J394" s="242"/>
      <c r="K394" s="245"/>
      <c r="L394" s="194"/>
      <c r="M394" s="245"/>
      <c r="N394" s="87"/>
    </row>
    <row r="395" spans="1:14" ht="27.75" customHeight="1" x14ac:dyDescent="0.25">
      <c r="A395" s="378" t="s">
        <v>133</v>
      </c>
      <c r="B395" s="324" t="s">
        <v>134</v>
      </c>
      <c r="C395" s="20" t="s">
        <v>154</v>
      </c>
      <c r="D395" s="31">
        <f>SUM(D396:D399)</f>
        <v>64182.168590000001</v>
      </c>
      <c r="E395" s="31">
        <f t="shared" ref="E395" si="256">SUM(E396:E399)</f>
        <v>62433.677309999992</v>
      </c>
      <c r="F395" s="31">
        <f t="shared" ref="F395" si="257">SUM(F396:F399)</f>
        <v>62433.677309999992</v>
      </c>
      <c r="G395" s="52">
        <f>F395/D395</f>
        <v>0.97275736675135605</v>
      </c>
      <c r="H395" s="255" t="s">
        <v>199</v>
      </c>
      <c r="I395" s="38" t="s">
        <v>208</v>
      </c>
      <c r="J395" s="12">
        <f>SUM(J396:J398)</f>
        <v>1</v>
      </c>
      <c r="K395" s="256" t="s">
        <v>8</v>
      </c>
      <c r="L395" s="257"/>
      <c r="M395" s="256">
        <v>824</v>
      </c>
    </row>
    <row r="396" spans="1:14" ht="27.75" customHeight="1" x14ac:dyDescent="0.25">
      <c r="A396" s="379"/>
      <c r="B396" s="325"/>
      <c r="C396" s="14" t="s">
        <v>156</v>
      </c>
      <c r="D396" s="31">
        <f>D401</f>
        <v>64182.168590000001</v>
      </c>
      <c r="E396" s="31">
        <f t="shared" ref="E396:F396" si="258">E401</f>
        <v>62433.677309999992</v>
      </c>
      <c r="F396" s="31">
        <f t="shared" si="258"/>
        <v>62433.677309999992</v>
      </c>
      <c r="G396" s="52">
        <f>E396/D396</f>
        <v>0.97275736675135605</v>
      </c>
      <c r="H396" s="255"/>
      <c r="I396" s="38" t="s">
        <v>157</v>
      </c>
      <c r="J396" s="12">
        <f>COUNTIF($J$400,"да")</f>
        <v>1</v>
      </c>
      <c r="K396" s="256"/>
      <c r="L396" s="257"/>
      <c r="M396" s="256"/>
    </row>
    <row r="397" spans="1:14" ht="27.75" customHeight="1" x14ac:dyDescent="0.25">
      <c r="A397" s="379"/>
      <c r="B397" s="325"/>
      <c r="C397" s="14" t="s">
        <v>158</v>
      </c>
      <c r="D397" s="31">
        <f t="shared" ref="D397:F399" si="259">D402</f>
        <v>0</v>
      </c>
      <c r="E397" s="31">
        <f t="shared" si="259"/>
        <v>0</v>
      </c>
      <c r="F397" s="31">
        <f t="shared" si="259"/>
        <v>0</v>
      </c>
      <c r="G397" s="52">
        <v>0</v>
      </c>
      <c r="H397" s="255"/>
      <c r="I397" s="38" t="s">
        <v>159</v>
      </c>
      <c r="J397" s="92">
        <f>COUNTIF($J$400,"частично")</f>
        <v>0</v>
      </c>
      <c r="K397" s="256"/>
      <c r="L397" s="257"/>
      <c r="M397" s="256"/>
    </row>
    <row r="398" spans="1:14" ht="27.75" customHeight="1" x14ac:dyDescent="0.25">
      <c r="A398" s="379"/>
      <c r="B398" s="325"/>
      <c r="C398" s="14" t="s">
        <v>160</v>
      </c>
      <c r="D398" s="31">
        <f t="shared" si="259"/>
        <v>0</v>
      </c>
      <c r="E398" s="31">
        <f t="shared" si="259"/>
        <v>0</v>
      </c>
      <c r="F398" s="31">
        <f t="shared" si="259"/>
        <v>0</v>
      </c>
      <c r="G398" s="52">
        <v>0</v>
      </c>
      <c r="H398" s="255"/>
      <c r="I398" s="38" t="s">
        <v>161</v>
      </c>
      <c r="J398" s="92">
        <f>COUNTIF($J$400,"нет")</f>
        <v>0</v>
      </c>
      <c r="K398" s="256"/>
      <c r="L398" s="257"/>
      <c r="M398" s="256"/>
    </row>
    <row r="399" spans="1:14" ht="27.75" customHeight="1" x14ac:dyDescent="0.25">
      <c r="A399" s="380"/>
      <c r="B399" s="326"/>
      <c r="C399" s="14" t="s">
        <v>162</v>
      </c>
      <c r="D399" s="31">
        <f t="shared" si="259"/>
        <v>0</v>
      </c>
      <c r="E399" s="31">
        <f t="shared" si="259"/>
        <v>0</v>
      </c>
      <c r="F399" s="31">
        <f t="shared" si="259"/>
        <v>0</v>
      </c>
      <c r="G399" s="52">
        <v>0</v>
      </c>
      <c r="H399" s="255"/>
      <c r="I399" s="38" t="s">
        <v>163</v>
      </c>
      <c r="J399" s="13">
        <f>(J396+0.5*J397)/J395</f>
        <v>1</v>
      </c>
      <c r="K399" s="256"/>
      <c r="L399" s="257"/>
      <c r="M399" s="256"/>
    </row>
    <row r="400" spans="1:14" ht="15" customHeight="1" x14ac:dyDescent="0.25">
      <c r="A400" s="368" t="s">
        <v>135</v>
      </c>
      <c r="B400" s="182" t="s">
        <v>136</v>
      </c>
      <c r="C400" s="23" t="s">
        <v>154</v>
      </c>
      <c r="D400" s="64">
        <f>SUM(D401:D404)</f>
        <v>64182.168590000001</v>
      </c>
      <c r="E400" s="64">
        <f t="shared" ref="E400" si="260">SUM(E401:E404)</f>
        <v>62433.677309999992</v>
      </c>
      <c r="F400" s="64">
        <f t="shared" ref="F400" si="261">SUM(F401:F404)</f>
        <v>62433.677309999992</v>
      </c>
      <c r="G400" s="67">
        <f>F400/D400</f>
        <v>0.97275736675135605</v>
      </c>
      <c r="H400" s="224" t="s">
        <v>200</v>
      </c>
      <c r="I400" s="258" t="s">
        <v>689</v>
      </c>
      <c r="J400" s="261" t="s">
        <v>614</v>
      </c>
      <c r="K400" s="228" t="s">
        <v>8</v>
      </c>
      <c r="L400" s="191" t="s">
        <v>201</v>
      </c>
      <c r="M400" s="228">
        <v>824</v>
      </c>
    </row>
    <row r="401" spans="1:13" x14ac:dyDescent="0.25">
      <c r="A401" s="369"/>
      <c r="B401" s="183"/>
      <c r="C401" s="2" t="s">
        <v>156</v>
      </c>
      <c r="D401" s="63">
        <v>64182.168590000001</v>
      </c>
      <c r="E401" s="63">
        <v>62433.677309999992</v>
      </c>
      <c r="F401" s="63">
        <f>E401</f>
        <v>62433.677309999992</v>
      </c>
      <c r="G401" s="68">
        <f>F401/D401</f>
        <v>0.97275736675135605</v>
      </c>
      <c r="H401" s="224"/>
      <c r="I401" s="259"/>
      <c r="J401" s="262"/>
      <c r="K401" s="228"/>
      <c r="L401" s="192"/>
      <c r="M401" s="228"/>
    </row>
    <row r="402" spans="1:13" x14ac:dyDescent="0.25">
      <c r="A402" s="369"/>
      <c r="B402" s="183"/>
      <c r="C402" s="2" t="s">
        <v>158</v>
      </c>
      <c r="D402" s="63">
        <v>0</v>
      </c>
      <c r="E402" s="63">
        <v>0</v>
      </c>
      <c r="F402" s="63">
        <v>0</v>
      </c>
      <c r="G402" s="68">
        <v>0</v>
      </c>
      <c r="H402" s="224"/>
      <c r="I402" s="259"/>
      <c r="J402" s="262"/>
      <c r="K402" s="228"/>
      <c r="L402" s="192"/>
      <c r="M402" s="228"/>
    </row>
    <row r="403" spans="1:13" x14ac:dyDescent="0.25">
      <c r="A403" s="369"/>
      <c r="B403" s="183"/>
      <c r="C403" s="2" t="s">
        <v>160</v>
      </c>
      <c r="D403" s="63">
        <v>0</v>
      </c>
      <c r="E403" s="63">
        <v>0</v>
      </c>
      <c r="F403" s="63">
        <v>0</v>
      </c>
      <c r="G403" s="68">
        <v>0</v>
      </c>
      <c r="H403" s="224"/>
      <c r="I403" s="259"/>
      <c r="J403" s="262"/>
      <c r="K403" s="228"/>
      <c r="L403" s="192"/>
      <c r="M403" s="228"/>
    </row>
    <row r="404" spans="1:13" x14ac:dyDescent="0.25">
      <c r="A404" s="370"/>
      <c r="B404" s="184"/>
      <c r="C404" s="2" t="s">
        <v>162</v>
      </c>
      <c r="D404" s="63">
        <v>0</v>
      </c>
      <c r="E404" s="63">
        <v>0</v>
      </c>
      <c r="F404" s="63">
        <v>0</v>
      </c>
      <c r="G404" s="68">
        <v>0</v>
      </c>
      <c r="H404" s="224"/>
      <c r="I404" s="260"/>
      <c r="J404" s="263"/>
      <c r="K404" s="228"/>
      <c r="L404" s="193"/>
      <c r="M404" s="228"/>
    </row>
    <row r="405" spans="1:13" ht="21" customHeight="1" x14ac:dyDescent="0.25">
      <c r="A405" s="378" t="s">
        <v>137</v>
      </c>
      <c r="B405" s="324" t="s">
        <v>138</v>
      </c>
      <c r="C405" s="20" t="s">
        <v>154</v>
      </c>
      <c r="D405" s="31">
        <f>SUM(D406:D409)</f>
        <v>35980.883410000002</v>
      </c>
      <c r="E405" s="31">
        <f t="shared" ref="E405" si="262">SUM(E406:E409)</f>
        <v>35472.629999999997</v>
      </c>
      <c r="F405" s="31">
        <f t="shared" ref="F405" si="263">SUM(F406:F409)</f>
        <v>35472.629999999997</v>
      </c>
      <c r="G405" s="52">
        <f>F405/D405</f>
        <v>0.9858743487699152</v>
      </c>
      <c r="H405" s="264"/>
      <c r="I405" s="38" t="s">
        <v>208</v>
      </c>
      <c r="J405" s="12">
        <f>SUM(J406:J408)</f>
        <v>1</v>
      </c>
      <c r="K405" s="256" t="s">
        <v>9</v>
      </c>
      <c r="L405" s="257"/>
      <c r="M405" s="267">
        <v>834</v>
      </c>
    </row>
    <row r="406" spans="1:13" ht="21" customHeight="1" x14ac:dyDescent="0.25">
      <c r="A406" s="379"/>
      <c r="B406" s="325"/>
      <c r="C406" s="14" t="s">
        <v>156</v>
      </c>
      <c r="D406" s="31">
        <f>D411</f>
        <v>35980.883410000002</v>
      </c>
      <c r="E406" s="31">
        <f t="shared" ref="E406:F406" si="264">E411</f>
        <v>35472.629999999997</v>
      </c>
      <c r="F406" s="31">
        <f t="shared" si="264"/>
        <v>35472.629999999997</v>
      </c>
      <c r="G406" s="52">
        <f>F406/D406</f>
        <v>0.9858743487699152</v>
      </c>
      <c r="H406" s="265"/>
      <c r="I406" s="38" t="s">
        <v>157</v>
      </c>
      <c r="J406" s="12">
        <f>COUNTIF($J$410,"да")</f>
        <v>1</v>
      </c>
      <c r="K406" s="256"/>
      <c r="L406" s="257"/>
      <c r="M406" s="268"/>
    </row>
    <row r="407" spans="1:13" ht="21" customHeight="1" x14ac:dyDescent="0.25">
      <c r="A407" s="379"/>
      <c r="B407" s="325"/>
      <c r="C407" s="14" t="s">
        <v>158</v>
      </c>
      <c r="D407" s="31">
        <f t="shared" ref="D407:F407" si="265">D412</f>
        <v>0</v>
      </c>
      <c r="E407" s="31">
        <f t="shared" si="265"/>
        <v>0</v>
      </c>
      <c r="F407" s="31">
        <f t="shared" si="265"/>
        <v>0</v>
      </c>
      <c r="G407" s="52">
        <v>0</v>
      </c>
      <c r="H407" s="265"/>
      <c r="I407" s="38" t="s">
        <v>159</v>
      </c>
      <c r="J407" s="92">
        <f>COUNTIF($J$410,"частично")</f>
        <v>0</v>
      </c>
      <c r="K407" s="256"/>
      <c r="L407" s="257"/>
      <c r="M407" s="268"/>
    </row>
    <row r="408" spans="1:13" ht="21" customHeight="1" x14ac:dyDescent="0.25">
      <c r="A408" s="379"/>
      <c r="B408" s="325"/>
      <c r="C408" s="14" t="s">
        <v>160</v>
      </c>
      <c r="D408" s="31">
        <f t="shared" ref="D408:F408" si="266">D413</f>
        <v>0</v>
      </c>
      <c r="E408" s="31">
        <f t="shared" si="266"/>
        <v>0</v>
      </c>
      <c r="F408" s="31">
        <f t="shared" si="266"/>
        <v>0</v>
      </c>
      <c r="G408" s="52">
        <v>0</v>
      </c>
      <c r="H408" s="265"/>
      <c r="I408" s="38" t="s">
        <v>161</v>
      </c>
      <c r="J408" s="92">
        <f>COUNTIF($J$410,"нет")</f>
        <v>0</v>
      </c>
      <c r="K408" s="256"/>
      <c r="L408" s="257"/>
      <c r="M408" s="268"/>
    </row>
    <row r="409" spans="1:13" ht="21" customHeight="1" x14ac:dyDescent="0.25">
      <c r="A409" s="380"/>
      <c r="B409" s="326"/>
      <c r="C409" s="14" t="s">
        <v>162</v>
      </c>
      <c r="D409" s="31">
        <f t="shared" ref="D409:F409" si="267">D414</f>
        <v>0</v>
      </c>
      <c r="E409" s="31">
        <f t="shared" si="267"/>
        <v>0</v>
      </c>
      <c r="F409" s="31">
        <f t="shared" si="267"/>
        <v>0</v>
      </c>
      <c r="G409" s="52">
        <v>0</v>
      </c>
      <c r="H409" s="266"/>
      <c r="I409" s="38" t="s">
        <v>163</v>
      </c>
      <c r="J409" s="13">
        <f>(J406+0.5*J407)/J405</f>
        <v>1</v>
      </c>
      <c r="K409" s="256"/>
      <c r="L409" s="257"/>
      <c r="M409" s="269"/>
    </row>
    <row r="410" spans="1:13" ht="15" customHeight="1" x14ac:dyDescent="0.25">
      <c r="A410" s="368" t="s">
        <v>139</v>
      </c>
      <c r="B410" s="182" t="s">
        <v>140</v>
      </c>
      <c r="C410" s="23" t="s">
        <v>154</v>
      </c>
      <c r="D410" s="28">
        <f>SUM(D411:D414)</f>
        <v>35980.883410000002</v>
      </c>
      <c r="E410" s="28">
        <f t="shared" ref="E410:F410" si="268">SUM(E411:E414)</f>
        <v>35472.629999999997</v>
      </c>
      <c r="F410" s="28">
        <f t="shared" si="268"/>
        <v>35472.629999999997</v>
      </c>
      <c r="G410" s="49">
        <f>F410/D410</f>
        <v>0.9858743487699152</v>
      </c>
      <c r="H410" s="185" t="s">
        <v>189</v>
      </c>
      <c r="I410" s="258" t="s">
        <v>688</v>
      </c>
      <c r="J410" s="191" t="s">
        <v>614</v>
      </c>
      <c r="K410" s="228" t="s">
        <v>9</v>
      </c>
      <c r="L410" s="229" t="s">
        <v>201</v>
      </c>
      <c r="M410" s="195">
        <v>834</v>
      </c>
    </row>
    <row r="411" spans="1:13" x14ac:dyDescent="0.25">
      <c r="A411" s="369"/>
      <c r="B411" s="183"/>
      <c r="C411" s="2" t="s">
        <v>156</v>
      </c>
      <c r="D411" s="63">
        <v>35980.883410000002</v>
      </c>
      <c r="E411" s="63">
        <v>35472.629999999997</v>
      </c>
      <c r="F411" s="63">
        <v>35472.629999999997</v>
      </c>
      <c r="G411" s="7">
        <f>F411/D411</f>
        <v>0.9858743487699152</v>
      </c>
      <c r="H411" s="186"/>
      <c r="I411" s="259"/>
      <c r="J411" s="192"/>
      <c r="K411" s="228"/>
      <c r="L411" s="229"/>
      <c r="M411" s="196"/>
    </row>
    <row r="412" spans="1:13" x14ac:dyDescent="0.25">
      <c r="A412" s="369"/>
      <c r="B412" s="183"/>
      <c r="C412" s="2" t="s">
        <v>158</v>
      </c>
      <c r="D412" s="26">
        <v>0</v>
      </c>
      <c r="E412" s="26">
        <v>0</v>
      </c>
      <c r="F412" s="26">
        <v>0</v>
      </c>
      <c r="G412" s="7">
        <v>0</v>
      </c>
      <c r="H412" s="186"/>
      <c r="I412" s="259"/>
      <c r="J412" s="192"/>
      <c r="K412" s="228"/>
      <c r="L412" s="229"/>
      <c r="M412" s="196"/>
    </row>
    <row r="413" spans="1:13" x14ac:dyDescent="0.25">
      <c r="A413" s="369"/>
      <c r="B413" s="183"/>
      <c r="C413" s="2" t="s">
        <v>160</v>
      </c>
      <c r="D413" s="26">
        <v>0</v>
      </c>
      <c r="E413" s="26">
        <v>0</v>
      </c>
      <c r="F413" s="26">
        <v>0</v>
      </c>
      <c r="G413" s="7">
        <v>0</v>
      </c>
      <c r="H413" s="186"/>
      <c r="I413" s="259"/>
      <c r="J413" s="192"/>
      <c r="K413" s="228"/>
      <c r="L413" s="229"/>
      <c r="M413" s="196"/>
    </row>
    <row r="414" spans="1:13" x14ac:dyDescent="0.25">
      <c r="A414" s="370"/>
      <c r="B414" s="184"/>
      <c r="C414" s="2" t="s">
        <v>162</v>
      </c>
      <c r="D414" s="26">
        <v>0</v>
      </c>
      <c r="E414" s="26">
        <v>0</v>
      </c>
      <c r="F414" s="26">
        <v>0</v>
      </c>
      <c r="G414" s="7">
        <v>0</v>
      </c>
      <c r="H414" s="187"/>
      <c r="I414" s="260"/>
      <c r="J414" s="193"/>
      <c r="K414" s="228"/>
      <c r="L414" s="229"/>
      <c r="M414" s="197"/>
    </row>
  </sheetData>
  <autoFilter ref="A3:M414">
    <filterColumn colId="2" showButton="0"/>
    <filterColumn colId="3" showButton="0"/>
    <filterColumn colId="4" showButton="0"/>
    <filterColumn colId="7" showButton="0"/>
    <filterColumn colId="8" showButton="0"/>
  </autoFilter>
  <mergeCells count="596">
    <mergeCell ref="L95:L104"/>
    <mergeCell ref="L230:L244"/>
    <mergeCell ref="A15:A19"/>
    <mergeCell ref="A20:A24"/>
    <mergeCell ref="A3:A4"/>
    <mergeCell ref="A5:A9"/>
    <mergeCell ref="A10:A14"/>
    <mergeCell ref="C1:K1"/>
    <mergeCell ref="B3:B4"/>
    <mergeCell ref="A50:A54"/>
    <mergeCell ref="H10:H14"/>
    <mergeCell ref="K10:K14"/>
    <mergeCell ref="K25:K29"/>
    <mergeCell ref="K30:K34"/>
    <mergeCell ref="B25:B29"/>
    <mergeCell ref="B30:B34"/>
    <mergeCell ref="B35:B39"/>
    <mergeCell ref="B40:B44"/>
    <mergeCell ref="B45:B49"/>
    <mergeCell ref="A40:A44"/>
    <mergeCell ref="A45:A49"/>
    <mergeCell ref="A25:A29"/>
    <mergeCell ref="A30:A34"/>
    <mergeCell ref="A90:A94"/>
    <mergeCell ref="A80:A84"/>
    <mergeCell ref="A85:A89"/>
    <mergeCell ref="A65:A69"/>
    <mergeCell ref="A70:A74"/>
    <mergeCell ref="A75:A79"/>
    <mergeCell ref="A230:A234"/>
    <mergeCell ref="A210:A214"/>
    <mergeCell ref="A215:A219"/>
    <mergeCell ref="A220:A224"/>
    <mergeCell ref="A190:A194"/>
    <mergeCell ref="A95:A99"/>
    <mergeCell ref="A100:A104"/>
    <mergeCell ref="A160:A164"/>
    <mergeCell ref="A165:A169"/>
    <mergeCell ref="A140:A144"/>
    <mergeCell ref="A120:A124"/>
    <mergeCell ref="A125:A129"/>
    <mergeCell ref="A195:A199"/>
    <mergeCell ref="A200:A204"/>
    <mergeCell ref="A105:A109"/>
    <mergeCell ref="A205:A209"/>
    <mergeCell ref="A225:A229"/>
    <mergeCell ref="A115:A119"/>
    <mergeCell ref="A145:A149"/>
    <mergeCell ref="A150:A154"/>
    <mergeCell ref="A130:A134"/>
    <mergeCell ref="A135:A139"/>
    <mergeCell ref="A180:A184"/>
    <mergeCell ref="A185:A189"/>
    <mergeCell ref="A175:A179"/>
    <mergeCell ref="A170:A174"/>
    <mergeCell ref="A155:A159"/>
    <mergeCell ref="A410:A414"/>
    <mergeCell ref="A405:A409"/>
    <mergeCell ref="A235:A239"/>
    <mergeCell ref="A240:A244"/>
    <mergeCell ref="A245:A249"/>
    <mergeCell ref="A340:A344"/>
    <mergeCell ref="A315:A319"/>
    <mergeCell ref="A320:A324"/>
    <mergeCell ref="A325:A329"/>
    <mergeCell ref="A300:A304"/>
    <mergeCell ref="A290:A294"/>
    <mergeCell ref="A295:A299"/>
    <mergeCell ref="A345:A349"/>
    <mergeCell ref="A280:A284"/>
    <mergeCell ref="A285:A289"/>
    <mergeCell ref="A260:A264"/>
    <mergeCell ref="C3:F3"/>
    <mergeCell ref="G3:G4"/>
    <mergeCell ref="B5:B9"/>
    <mergeCell ref="B10:B14"/>
    <mergeCell ref="B15:B19"/>
    <mergeCell ref="B20:B24"/>
    <mergeCell ref="A395:A399"/>
    <mergeCell ref="A400:A404"/>
    <mergeCell ref="A385:A389"/>
    <mergeCell ref="A390:A394"/>
    <mergeCell ref="A380:A384"/>
    <mergeCell ref="A365:A369"/>
    <mergeCell ref="A370:A374"/>
    <mergeCell ref="A375:A379"/>
    <mergeCell ref="A350:A354"/>
    <mergeCell ref="A355:A359"/>
    <mergeCell ref="A360:A364"/>
    <mergeCell ref="A330:A334"/>
    <mergeCell ref="A335:A339"/>
    <mergeCell ref="A275:A279"/>
    <mergeCell ref="A265:A269"/>
    <mergeCell ref="A270:A274"/>
    <mergeCell ref="A250:A254"/>
    <mergeCell ref="A255:A259"/>
    <mergeCell ref="H3:J3"/>
    <mergeCell ref="K3:K4"/>
    <mergeCell ref="L3:L4"/>
    <mergeCell ref="M3:M4"/>
    <mergeCell ref="H5:H9"/>
    <mergeCell ref="K5:K9"/>
    <mergeCell ref="L5:L9"/>
    <mergeCell ref="M5:M9"/>
    <mergeCell ref="A110:A114"/>
    <mergeCell ref="L25:L29"/>
    <mergeCell ref="M25:M29"/>
    <mergeCell ref="H20:H24"/>
    <mergeCell ref="K20:K24"/>
    <mergeCell ref="L20:L24"/>
    <mergeCell ref="M20:M24"/>
    <mergeCell ref="H25:H29"/>
    <mergeCell ref="L10:L14"/>
    <mergeCell ref="M10:M14"/>
    <mergeCell ref="H15:H19"/>
    <mergeCell ref="K15:K19"/>
    <mergeCell ref="L15:L19"/>
    <mergeCell ref="A55:A59"/>
    <mergeCell ref="A60:A64"/>
    <mergeCell ref="A35:A39"/>
    <mergeCell ref="M15:M19"/>
    <mergeCell ref="L30:L34"/>
    <mergeCell ref="M30:M34"/>
    <mergeCell ref="H50:H54"/>
    <mergeCell ref="K50:K54"/>
    <mergeCell ref="L50:L54"/>
    <mergeCell ref="M50:M54"/>
    <mergeCell ref="K35:K39"/>
    <mergeCell ref="L35:L39"/>
    <mergeCell ref="K55:K59"/>
    <mergeCell ref="L55:L59"/>
    <mergeCell ref="M55:M59"/>
    <mergeCell ref="H55:H59"/>
    <mergeCell ref="H30:H34"/>
    <mergeCell ref="M35:M39"/>
    <mergeCell ref="K40:K44"/>
    <mergeCell ref="L40:L44"/>
    <mergeCell ref="M40:M44"/>
    <mergeCell ref="K45:K49"/>
    <mergeCell ref="L45:L49"/>
    <mergeCell ref="M45:M49"/>
    <mergeCell ref="H75:H79"/>
    <mergeCell ref="I75:I79"/>
    <mergeCell ref="J75:J79"/>
    <mergeCell ref="K75:K79"/>
    <mergeCell ref="L75:L79"/>
    <mergeCell ref="M75:M79"/>
    <mergeCell ref="H60:H64"/>
    <mergeCell ref="I60:I64"/>
    <mergeCell ref="J60:J64"/>
    <mergeCell ref="K60:K64"/>
    <mergeCell ref="L60:L64"/>
    <mergeCell ref="M60:M64"/>
    <mergeCell ref="K70:K74"/>
    <mergeCell ref="L70:L74"/>
    <mergeCell ref="M70:M74"/>
    <mergeCell ref="H65:H69"/>
    <mergeCell ref="I65:I69"/>
    <mergeCell ref="J65:J69"/>
    <mergeCell ref="K65:K69"/>
    <mergeCell ref="L65:L69"/>
    <mergeCell ref="M65:M69"/>
    <mergeCell ref="H70:H74"/>
    <mergeCell ref="I70:I74"/>
    <mergeCell ref="J70:J74"/>
    <mergeCell ref="B100:B104"/>
    <mergeCell ref="K110:K114"/>
    <mergeCell ref="L110:L114"/>
    <mergeCell ref="M110:M114"/>
    <mergeCell ref="H105:H109"/>
    <mergeCell ref="K80:K84"/>
    <mergeCell ref="L80:L84"/>
    <mergeCell ref="M80:M84"/>
    <mergeCell ref="H85:H89"/>
    <mergeCell ref="I85:I89"/>
    <mergeCell ref="J85:J89"/>
    <mergeCell ref="K85:K89"/>
    <mergeCell ref="L85:L89"/>
    <mergeCell ref="M85:M89"/>
    <mergeCell ref="H80:H84"/>
    <mergeCell ref="L90:L94"/>
    <mergeCell ref="M90:M94"/>
    <mergeCell ref="H95:H99"/>
    <mergeCell ref="I95:I99"/>
    <mergeCell ref="J95:J99"/>
    <mergeCell ref="K95:K99"/>
    <mergeCell ref="M95:M99"/>
    <mergeCell ref="I100:I104"/>
    <mergeCell ref="J100:J104"/>
    <mergeCell ref="H115:H119"/>
    <mergeCell ref="I115:I119"/>
    <mergeCell ref="J115:J119"/>
    <mergeCell ref="K115:K119"/>
    <mergeCell ref="L115:L119"/>
    <mergeCell ref="M115:M119"/>
    <mergeCell ref="K105:K109"/>
    <mergeCell ref="L105:L109"/>
    <mergeCell ref="M105:M109"/>
    <mergeCell ref="H110:H114"/>
    <mergeCell ref="I110:I114"/>
    <mergeCell ref="J110:J114"/>
    <mergeCell ref="B75:B79"/>
    <mergeCell ref="B80:B84"/>
    <mergeCell ref="B85:B89"/>
    <mergeCell ref="B90:B94"/>
    <mergeCell ref="B95:B99"/>
    <mergeCell ref="B55:B59"/>
    <mergeCell ref="B50:B54"/>
    <mergeCell ref="B60:B64"/>
    <mergeCell ref="B65:B69"/>
    <mergeCell ref="B70:B74"/>
    <mergeCell ref="B150:B154"/>
    <mergeCell ref="B155:B159"/>
    <mergeCell ref="B160:B164"/>
    <mergeCell ref="B125:B129"/>
    <mergeCell ref="B130:B134"/>
    <mergeCell ref="B135:B139"/>
    <mergeCell ref="B140:B144"/>
    <mergeCell ref="B145:B149"/>
    <mergeCell ref="B105:B109"/>
    <mergeCell ref="B110:B114"/>
    <mergeCell ref="B115:B119"/>
    <mergeCell ref="B120:B124"/>
    <mergeCell ref="B200:B204"/>
    <mergeCell ref="B205:B209"/>
    <mergeCell ref="B210:B214"/>
    <mergeCell ref="B175:B179"/>
    <mergeCell ref="B180:B184"/>
    <mergeCell ref="B220:B224"/>
    <mergeCell ref="B225:B229"/>
    <mergeCell ref="B165:B169"/>
    <mergeCell ref="B170:B174"/>
    <mergeCell ref="B215:B219"/>
    <mergeCell ref="B405:B409"/>
    <mergeCell ref="B410:B414"/>
    <mergeCell ref="H35:H39"/>
    <mergeCell ref="H40:H44"/>
    <mergeCell ref="H45:H49"/>
    <mergeCell ref="H90:H94"/>
    <mergeCell ref="H100:H104"/>
    <mergeCell ref="B380:B384"/>
    <mergeCell ref="B385:B389"/>
    <mergeCell ref="B390:B394"/>
    <mergeCell ref="B350:B354"/>
    <mergeCell ref="B355:B359"/>
    <mergeCell ref="B360:B364"/>
    <mergeCell ref="B365:B369"/>
    <mergeCell ref="B370:B374"/>
    <mergeCell ref="B375:B379"/>
    <mergeCell ref="B320:B324"/>
    <mergeCell ref="B325:B329"/>
    <mergeCell ref="B330:B334"/>
    <mergeCell ref="B335:B339"/>
    <mergeCell ref="B275:B279"/>
    <mergeCell ref="B280:B284"/>
    <mergeCell ref="B285:B289"/>
    <mergeCell ref="B290:B294"/>
    <mergeCell ref="K100:K104"/>
    <mergeCell ref="M100:M104"/>
    <mergeCell ref="K90:K94"/>
    <mergeCell ref="B395:B399"/>
    <mergeCell ref="B400:B404"/>
    <mergeCell ref="B340:B344"/>
    <mergeCell ref="B315:B319"/>
    <mergeCell ref="B240:B244"/>
    <mergeCell ref="B245:B249"/>
    <mergeCell ref="B250:B254"/>
    <mergeCell ref="B255:B259"/>
    <mergeCell ref="B260:B264"/>
    <mergeCell ref="B295:B299"/>
    <mergeCell ref="B300:B304"/>
    <mergeCell ref="B265:B269"/>
    <mergeCell ref="B270:B274"/>
    <mergeCell ref="B230:B234"/>
    <mergeCell ref="B235:B239"/>
    <mergeCell ref="B185:B189"/>
    <mergeCell ref="B190:B194"/>
    <mergeCell ref="B195:B199"/>
    <mergeCell ref="L130:L134"/>
    <mergeCell ref="M130:M134"/>
    <mergeCell ref="H120:H124"/>
    <mergeCell ref="K120:K124"/>
    <mergeCell ref="L120:L124"/>
    <mergeCell ref="M120:M124"/>
    <mergeCell ref="H125:H129"/>
    <mergeCell ref="K125:K129"/>
    <mergeCell ref="L125:L129"/>
    <mergeCell ref="M125:M129"/>
    <mergeCell ref="H130:H134"/>
    <mergeCell ref="I130:I134"/>
    <mergeCell ref="J130:J134"/>
    <mergeCell ref="K130:K134"/>
    <mergeCell ref="H135:H139"/>
    <mergeCell ref="I135:I139"/>
    <mergeCell ref="J135:J139"/>
    <mergeCell ref="K135:K139"/>
    <mergeCell ref="L135:L139"/>
    <mergeCell ref="M135:M139"/>
    <mergeCell ref="H145:H149"/>
    <mergeCell ref="I145:I149"/>
    <mergeCell ref="J145:J149"/>
    <mergeCell ref="K145:K149"/>
    <mergeCell ref="L145:L149"/>
    <mergeCell ref="M145:M149"/>
    <mergeCell ref="H140:H144"/>
    <mergeCell ref="I140:I144"/>
    <mergeCell ref="J140:J144"/>
    <mergeCell ref="K140:K144"/>
    <mergeCell ref="L140:L144"/>
    <mergeCell ref="M140:M144"/>
    <mergeCell ref="K150:K154"/>
    <mergeCell ref="L150:L154"/>
    <mergeCell ref="M150:M154"/>
    <mergeCell ref="H155:H159"/>
    <mergeCell ref="I155:I159"/>
    <mergeCell ref="J155:J159"/>
    <mergeCell ref="K155:K159"/>
    <mergeCell ref="L155:L159"/>
    <mergeCell ref="M155:M159"/>
    <mergeCell ref="H150:H154"/>
    <mergeCell ref="H165:H169"/>
    <mergeCell ref="K165:K169"/>
    <mergeCell ref="L165:L169"/>
    <mergeCell ref="M165:M169"/>
    <mergeCell ref="H170:H174"/>
    <mergeCell ref="I170:I174"/>
    <mergeCell ref="J170:J174"/>
    <mergeCell ref="K170:K174"/>
    <mergeCell ref="L170:L174"/>
    <mergeCell ref="M170:M174"/>
    <mergeCell ref="H175:H179"/>
    <mergeCell ref="I175:I179"/>
    <mergeCell ref="J175:J179"/>
    <mergeCell ref="K175:K179"/>
    <mergeCell ref="L175:L179"/>
    <mergeCell ref="M175:M179"/>
    <mergeCell ref="H185:H189"/>
    <mergeCell ref="I185:I189"/>
    <mergeCell ref="J185:J189"/>
    <mergeCell ref="K185:K189"/>
    <mergeCell ref="L185:L189"/>
    <mergeCell ref="M185:M189"/>
    <mergeCell ref="H180:H184"/>
    <mergeCell ref="I180:I184"/>
    <mergeCell ref="J180:J184"/>
    <mergeCell ref="K180:K184"/>
    <mergeCell ref="L180:L184"/>
    <mergeCell ref="M180:M184"/>
    <mergeCell ref="H195:H199"/>
    <mergeCell ref="K195:K199"/>
    <mergeCell ref="L195:L199"/>
    <mergeCell ref="M195:M199"/>
    <mergeCell ref="H200:H204"/>
    <mergeCell ref="I200:I204"/>
    <mergeCell ref="J200:J204"/>
    <mergeCell ref="K200:K204"/>
    <mergeCell ref="L200:L204"/>
    <mergeCell ref="M200:M204"/>
    <mergeCell ref="L210:L214"/>
    <mergeCell ref="M210:M214"/>
    <mergeCell ref="H215:H219"/>
    <mergeCell ref="I215:I219"/>
    <mergeCell ref="J215:J219"/>
    <mergeCell ref="K215:K219"/>
    <mergeCell ref="L215:L219"/>
    <mergeCell ref="M215:M219"/>
    <mergeCell ref="H205:H209"/>
    <mergeCell ref="I205:I209"/>
    <mergeCell ref="J205:J209"/>
    <mergeCell ref="K205:K209"/>
    <mergeCell ref="L205:L209"/>
    <mergeCell ref="M205:M209"/>
    <mergeCell ref="H250:H254"/>
    <mergeCell ref="K250:K254"/>
    <mergeCell ref="L250:L254"/>
    <mergeCell ref="M250:M254"/>
    <mergeCell ref="H255:H259"/>
    <mergeCell ref="I255:I259"/>
    <mergeCell ref="J255:J259"/>
    <mergeCell ref="K255:K259"/>
    <mergeCell ref="L255:L259"/>
    <mergeCell ref="M255:M259"/>
    <mergeCell ref="H270:H274"/>
    <mergeCell ref="I270:I274"/>
    <mergeCell ref="J270:J274"/>
    <mergeCell ref="K270:K274"/>
    <mergeCell ref="L270:L274"/>
    <mergeCell ref="M270:M274"/>
    <mergeCell ref="H260:H264"/>
    <mergeCell ref="K260:K264"/>
    <mergeCell ref="L260:L264"/>
    <mergeCell ref="M260:M264"/>
    <mergeCell ref="H265:H269"/>
    <mergeCell ref="K265:K269"/>
    <mergeCell ref="L265:L269"/>
    <mergeCell ref="M265:M269"/>
    <mergeCell ref="H280:H284"/>
    <mergeCell ref="I280:I284"/>
    <mergeCell ref="J280:J284"/>
    <mergeCell ref="K280:K284"/>
    <mergeCell ref="L280:L284"/>
    <mergeCell ref="M280:M284"/>
    <mergeCell ref="H275:H279"/>
    <mergeCell ref="I275:I279"/>
    <mergeCell ref="J275:J279"/>
    <mergeCell ref="K275:K279"/>
    <mergeCell ref="L275:L279"/>
    <mergeCell ref="M275:M279"/>
    <mergeCell ref="H295:H299"/>
    <mergeCell ref="I295:I299"/>
    <mergeCell ref="J295:J299"/>
    <mergeCell ref="K295:K299"/>
    <mergeCell ref="L290:L294"/>
    <mergeCell ref="M295:M299"/>
    <mergeCell ref="H285:H289"/>
    <mergeCell ref="K285:K289"/>
    <mergeCell ref="L285:L289"/>
    <mergeCell ref="M285:M289"/>
    <mergeCell ref="H290:H294"/>
    <mergeCell ref="I290:I294"/>
    <mergeCell ref="J290:J294"/>
    <mergeCell ref="K290:K294"/>
    <mergeCell ref="M290:M294"/>
    <mergeCell ref="L295:L299"/>
    <mergeCell ref="H320:H324"/>
    <mergeCell ref="K320:K324"/>
    <mergeCell ref="L320:L324"/>
    <mergeCell ref="M320:M324"/>
    <mergeCell ref="H300:H304"/>
    <mergeCell ref="K300:K304"/>
    <mergeCell ref="L300:L304"/>
    <mergeCell ref="M300:M304"/>
    <mergeCell ref="I305:I309"/>
    <mergeCell ref="J305:J309"/>
    <mergeCell ref="K305:K309"/>
    <mergeCell ref="L305:L309"/>
    <mergeCell ref="M305:M309"/>
    <mergeCell ref="H315:H319"/>
    <mergeCell ref="K315:K319"/>
    <mergeCell ref="L315:L319"/>
    <mergeCell ref="M315:M319"/>
    <mergeCell ref="M335:M339"/>
    <mergeCell ref="H330:H334"/>
    <mergeCell ref="I330:I334"/>
    <mergeCell ref="J330:J334"/>
    <mergeCell ref="K330:K334"/>
    <mergeCell ref="L325:L329"/>
    <mergeCell ref="M330:M334"/>
    <mergeCell ref="H325:H329"/>
    <mergeCell ref="I325:I329"/>
    <mergeCell ref="J325:J329"/>
    <mergeCell ref="K325:K329"/>
    <mergeCell ref="M325:M329"/>
    <mergeCell ref="L330:L334"/>
    <mergeCell ref="H360:H364"/>
    <mergeCell ref="I360:I364"/>
    <mergeCell ref="J360:J364"/>
    <mergeCell ref="K360:K364"/>
    <mergeCell ref="L360:L364"/>
    <mergeCell ref="M360:M364"/>
    <mergeCell ref="H350:H354"/>
    <mergeCell ref="K350:K354"/>
    <mergeCell ref="L350:L354"/>
    <mergeCell ref="M350:M354"/>
    <mergeCell ref="H355:H359"/>
    <mergeCell ref="K355:K359"/>
    <mergeCell ref="L355:L359"/>
    <mergeCell ref="M355:M359"/>
    <mergeCell ref="H370:H374"/>
    <mergeCell ref="I370:I374"/>
    <mergeCell ref="J370:J374"/>
    <mergeCell ref="K370:K374"/>
    <mergeCell ref="L370:L374"/>
    <mergeCell ref="M370:M374"/>
    <mergeCell ref="H365:H369"/>
    <mergeCell ref="I365:I369"/>
    <mergeCell ref="J365:J369"/>
    <mergeCell ref="K365:K369"/>
    <mergeCell ref="L365:L369"/>
    <mergeCell ref="M365:M369"/>
    <mergeCell ref="H380:H384"/>
    <mergeCell ref="I380:I384"/>
    <mergeCell ref="J380:J384"/>
    <mergeCell ref="K380:K384"/>
    <mergeCell ref="L380:L384"/>
    <mergeCell ref="M380:M384"/>
    <mergeCell ref="H375:H379"/>
    <mergeCell ref="I375:I379"/>
    <mergeCell ref="J375:J379"/>
    <mergeCell ref="K375:K379"/>
    <mergeCell ref="L375:L379"/>
    <mergeCell ref="M375:M379"/>
    <mergeCell ref="H410:H414"/>
    <mergeCell ref="I410:I414"/>
    <mergeCell ref="J410:J414"/>
    <mergeCell ref="K410:K414"/>
    <mergeCell ref="L410:L414"/>
    <mergeCell ref="M410:M414"/>
    <mergeCell ref="H405:H409"/>
    <mergeCell ref="K405:K409"/>
    <mergeCell ref="L405:L409"/>
    <mergeCell ref="M405:M409"/>
    <mergeCell ref="H395:H399"/>
    <mergeCell ref="K395:K399"/>
    <mergeCell ref="L395:L399"/>
    <mergeCell ref="M395:M399"/>
    <mergeCell ref="H400:H404"/>
    <mergeCell ref="I400:I404"/>
    <mergeCell ref="J400:J404"/>
    <mergeCell ref="K400:K404"/>
    <mergeCell ref="L400:L404"/>
    <mergeCell ref="M400:M404"/>
    <mergeCell ref="H390:H394"/>
    <mergeCell ref="I390:I394"/>
    <mergeCell ref="J390:J394"/>
    <mergeCell ref="K390:K394"/>
    <mergeCell ref="L390:L394"/>
    <mergeCell ref="M390:M394"/>
    <mergeCell ref="H385:H389"/>
    <mergeCell ref="I385:I389"/>
    <mergeCell ref="J385:J389"/>
    <mergeCell ref="K385:K389"/>
    <mergeCell ref="L385:L389"/>
    <mergeCell ref="M385:M389"/>
    <mergeCell ref="M235:M239"/>
    <mergeCell ref="H230:H234"/>
    <mergeCell ref="I230:I234"/>
    <mergeCell ref="H160:H164"/>
    <mergeCell ref="J160:J164"/>
    <mergeCell ref="K160:K164"/>
    <mergeCell ref="M160:M164"/>
    <mergeCell ref="I160:I164"/>
    <mergeCell ref="L160:L164"/>
    <mergeCell ref="J230:J234"/>
    <mergeCell ref="K230:K234"/>
    <mergeCell ref="M230:M234"/>
    <mergeCell ref="H225:H229"/>
    <mergeCell ref="K225:K229"/>
    <mergeCell ref="L225:L229"/>
    <mergeCell ref="M225:M229"/>
    <mergeCell ref="H220:H224"/>
    <mergeCell ref="I220:I224"/>
    <mergeCell ref="J220:J224"/>
    <mergeCell ref="K220:K224"/>
    <mergeCell ref="L220:L224"/>
    <mergeCell ref="M220:M224"/>
    <mergeCell ref="H210:H214"/>
    <mergeCell ref="K210:K214"/>
    <mergeCell ref="B305:B309"/>
    <mergeCell ref="A305:A309"/>
    <mergeCell ref="H305:H309"/>
    <mergeCell ref="H190:H194"/>
    <mergeCell ref="I190:I194"/>
    <mergeCell ref="J190:J194"/>
    <mergeCell ref="K190:K194"/>
    <mergeCell ref="L190:L194"/>
    <mergeCell ref="M190:M194"/>
    <mergeCell ref="H245:H249"/>
    <mergeCell ref="I245:I249"/>
    <mergeCell ref="J245:J249"/>
    <mergeCell ref="K245:K249"/>
    <mergeCell ref="L245:L249"/>
    <mergeCell ref="M245:M249"/>
    <mergeCell ref="H240:H244"/>
    <mergeCell ref="I240:I244"/>
    <mergeCell ref="J240:J244"/>
    <mergeCell ref="K240:K244"/>
    <mergeCell ref="M240:M244"/>
    <mergeCell ref="H235:H239"/>
    <mergeCell ref="I235:I239"/>
    <mergeCell ref="J235:J239"/>
    <mergeCell ref="K235:K239"/>
    <mergeCell ref="B345:B349"/>
    <mergeCell ref="H345:H349"/>
    <mergeCell ref="I345:I349"/>
    <mergeCell ref="J345:J349"/>
    <mergeCell ref="K345:K349"/>
    <mergeCell ref="L345:L349"/>
    <mergeCell ref="M345:M349"/>
    <mergeCell ref="B310:B314"/>
    <mergeCell ref="A310:A314"/>
    <mergeCell ref="H310:H314"/>
    <mergeCell ref="I310:I314"/>
    <mergeCell ref="J310:J314"/>
    <mergeCell ref="K310:K314"/>
    <mergeCell ref="L310:L314"/>
    <mergeCell ref="M310:M314"/>
    <mergeCell ref="H340:H344"/>
    <mergeCell ref="K340:K344"/>
    <mergeCell ref="L340:L344"/>
    <mergeCell ref="M340:M344"/>
    <mergeCell ref="H335:H339"/>
    <mergeCell ref="I335:I339"/>
    <mergeCell ref="J335:J339"/>
    <mergeCell ref="K335:K339"/>
    <mergeCell ref="L335:L339"/>
  </mergeCells>
  <pageMargins left="0.7" right="0.7" top="0.75" bottom="0.75" header="0.3" footer="0.3"/>
  <pageSetup paperSize="9" scale="5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zoomScale="80" zoomScaleNormal="80" workbookViewId="0">
      <pane ySplit="4" topLeftCell="A20" activePane="bottomLeft" state="frozen"/>
      <selection pane="bottomLeft" activeCell="J23" sqref="J23"/>
    </sheetView>
  </sheetViews>
  <sheetFormatPr defaultRowHeight="15" x14ac:dyDescent="0.25"/>
  <cols>
    <col min="1" max="1" width="6.42578125" style="115" customWidth="1"/>
    <col min="2" max="2" width="38.85546875" style="76" customWidth="1"/>
    <col min="3" max="4" width="11.5703125" style="76" customWidth="1"/>
    <col min="5" max="5" width="10.28515625" style="76" customWidth="1"/>
    <col min="6" max="6" width="9.140625" style="76" customWidth="1"/>
    <col min="7" max="7" width="9" style="76" customWidth="1"/>
    <col min="8" max="8" width="14" style="116" customWidth="1"/>
    <col min="9" max="9" width="15" style="116" customWidth="1"/>
    <col min="10" max="10" width="53.85546875" style="76" customWidth="1"/>
    <col min="11" max="11" width="43.28515625" style="76" customWidth="1"/>
    <col min="12" max="12" width="22.42578125" style="76" customWidth="1"/>
    <col min="13" max="13" width="17.42578125" style="116" customWidth="1"/>
    <col min="14" max="14" width="19.5703125" style="116" customWidth="1"/>
    <col min="15" max="249" width="9.140625" style="76"/>
    <col min="250" max="250" width="6.42578125" style="76" customWidth="1"/>
    <col min="251" max="251" width="38.85546875" style="76" customWidth="1"/>
    <col min="252" max="253" width="11.5703125" style="76" customWidth="1"/>
    <col min="254" max="254" width="19.42578125" style="76" customWidth="1"/>
    <col min="255" max="255" width="10.140625" style="76" customWidth="1"/>
    <col min="256" max="256" width="14.85546875" style="76" customWidth="1"/>
    <col min="257" max="257" width="14.140625" style="76" customWidth="1"/>
    <col min="258" max="258" width="20.28515625" style="76" customWidth="1"/>
    <col min="259" max="260" width="44.7109375" style="76" customWidth="1"/>
    <col min="261" max="263" width="24" style="76" customWidth="1"/>
    <col min="264" max="264" width="12.7109375" style="76" customWidth="1"/>
    <col min="265" max="505" width="9.140625" style="76"/>
    <col min="506" max="506" width="6.42578125" style="76" customWidth="1"/>
    <col min="507" max="507" width="38.85546875" style="76" customWidth="1"/>
    <col min="508" max="509" width="11.5703125" style="76" customWidth="1"/>
    <col min="510" max="510" width="19.42578125" style="76" customWidth="1"/>
    <col min="511" max="511" width="10.140625" style="76" customWidth="1"/>
    <col min="512" max="512" width="14.85546875" style="76" customWidth="1"/>
    <col min="513" max="513" width="14.140625" style="76" customWidth="1"/>
    <col min="514" max="514" width="20.28515625" style="76" customWidth="1"/>
    <col min="515" max="516" width="44.7109375" style="76" customWidth="1"/>
    <col min="517" max="519" width="24" style="76" customWidth="1"/>
    <col min="520" max="520" width="12.7109375" style="76" customWidth="1"/>
    <col min="521" max="761" width="9.140625" style="76"/>
    <col min="762" max="762" width="6.42578125" style="76" customWidth="1"/>
    <col min="763" max="763" width="38.85546875" style="76" customWidth="1"/>
    <col min="764" max="765" width="11.5703125" style="76" customWidth="1"/>
    <col min="766" max="766" width="19.42578125" style="76" customWidth="1"/>
    <col min="767" max="767" width="10.140625" style="76" customWidth="1"/>
    <col min="768" max="768" width="14.85546875" style="76" customWidth="1"/>
    <col min="769" max="769" width="14.140625" style="76" customWidth="1"/>
    <col min="770" max="770" width="20.28515625" style="76" customWidth="1"/>
    <col min="771" max="772" width="44.7109375" style="76" customWidth="1"/>
    <col min="773" max="775" width="24" style="76" customWidth="1"/>
    <col min="776" max="776" width="12.7109375" style="76" customWidth="1"/>
    <col min="777" max="1017" width="9.140625" style="76"/>
    <col min="1018" max="1018" width="6.42578125" style="76" customWidth="1"/>
    <col min="1019" max="1019" width="38.85546875" style="76" customWidth="1"/>
    <col min="1020" max="1021" width="11.5703125" style="76" customWidth="1"/>
    <col min="1022" max="1022" width="19.42578125" style="76" customWidth="1"/>
    <col min="1023" max="1023" width="10.140625" style="76" customWidth="1"/>
    <col min="1024" max="1024" width="14.85546875" style="76" customWidth="1"/>
    <col min="1025" max="1025" width="14.140625" style="76" customWidth="1"/>
    <col min="1026" max="1026" width="20.28515625" style="76" customWidth="1"/>
    <col min="1027" max="1028" width="44.7109375" style="76" customWidth="1"/>
    <col min="1029" max="1031" width="24" style="76" customWidth="1"/>
    <col min="1032" max="1032" width="12.7109375" style="76" customWidth="1"/>
    <col min="1033" max="1273" width="9.140625" style="76"/>
    <col min="1274" max="1274" width="6.42578125" style="76" customWidth="1"/>
    <col min="1275" max="1275" width="38.85546875" style="76" customWidth="1"/>
    <col min="1276" max="1277" width="11.5703125" style="76" customWidth="1"/>
    <col min="1278" max="1278" width="19.42578125" style="76" customWidth="1"/>
    <col min="1279" max="1279" width="10.140625" style="76" customWidth="1"/>
    <col min="1280" max="1280" width="14.85546875" style="76" customWidth="1"/>
    <col min="1281" max="1281" width="14.140625" style="76" customWidth="1"/>
    <col min="1282" max="1282" width="20.28515625" style="76" customWidth="1"/>
    <col min="1283" max="1284" width="44.7109375" style="76" customWidth="1"/>
    <col min="1285" max="1287" width="24" style="76" customWidth="1"/>
    <col min="1288" max="1288" width="12.7109375" style="76" customWidth="1"/>
    <col min="1289" max="1529" width="9.140625" style="76"/>
    <col min="1530" max="1530" width="6.42578125" style="76" customWidth="1"/>
    <col min="1531" max="1531" width="38.85546875" style="76" customWidth="1"/>
    <col min="1532" max="1533" width="11.5703125" style="76" customWidth="1"/>
    <col min="1534" max="1534" width="19.42578125" style="76" customWidth="1"/>
    <col min="1535" max="1535" width="10.140625" style="76" customWidth="1"/>
    <col min="1536" max="1536" width="14.85546875" style="76" customWidth="1"/>
    <col min="1537" max="1537" width="14.140625" style="76" customWidth="1"/>
    <col min="1538" max="1538" width="20.28515625" style="76" customWidth="1"/>
    <col min="1539" max="1540" width="44.7109375" style="76" customWidth="1"/>
    <col min="1541" max="1543" width="24" style="76" customWidth="1"/>
    <col min="1544" max="1544" width="12.7109375" style="76" customWidth="1"/>
    <col min="1545" max="1785" width="9.140625" style="76"/>
    <col min="1786" max="1786" width="6.42578125" style="76" customWidth="1"/>
    <col min="1787" max="1787" width="38.85546875" style="76" customWidth="1"/>
    <col min="1788" max="1789" width="11.5703125" style="76" customWidth="1"/>
    <col min="1790" max="1790" width="19.42578125" style="76" customWidth="1"/>
    <col min="1791" max="1791" width="10.140625" style="76" customWidth="1"/>
    <col min="1792" max="1792" width="14.85546875" style="76" customWidth="1"/>
    <col min="1793" max="1793" width="14.140625" style="76" customWidth="1"/>
    <col min="1794" max="1794" width="20.28515625" style="76" customWidth="1"/>
    <col min="1795" max="1796" width="44.7109375" style="76" customWidth="1"/>
    <col min="1797" max="1799" width="24" style="76" customWidth="1"/>
    <col min="1800" max="1800" width="12.7109375" style="76" customWidth="1"/>
    <col min="1801" max="2041" width="9.140625" style="76"/>
    <col min="2042" max="2042" width="6.42578125" style="76" customWidth="1"/>
    <col min="2043" max="2043" width="38.85546875" style="76" customWidth="1"/>
    <col min="2044" max="2045" width="11.5703125" style="76" customWidth="1"/>
    <col min="2046" max="2046" width="19.42578125" style="76" customWidth="1"/>
    <col min="2047" max="2047" width="10.140625" style="76" customWidth="1"/>
    <col min="2048" max="2048" width="14.85546875" style="76" customWidth="1"/>
    <col min="2049" max="2049" width="14.140625" style="76" customWidth="1"/>
    <col min="2050" max="2050" width="20.28515625" style="76" customWidth="1"/>
    <col min="2051" max="2052" width="44.7109375" style="76" customWidth="1"/>
    <col min="2053" max="2055" width="24" style="76" customWidth="1"/>
    <col min="2056" max="2056" width="12.7109375" style="76" customWidth="1"/>
    <col min="2057" max="2297" width="9.140625" style="76"/>
    <col min="2298" max="2298" width="6.42578125" style="76" customWidth="1"/>
    <col min="2299" max="2299" width="38.85546875" style="76" customWidth="1"/>
    <col min="2300" max="2301" width="11.5703125" style="76" customWidth="1"/>
    <col min="2302" max="2302" width="19.42578125" style="76" customWidth="1"/>
    <col min="2303" max="2303" width="10.140625" style="76" customWidth="1"/>
    <col min="2304" max="2304" width="14.85546875" style="76" customWidth="1"/>
    <col min="2305" max="2305" width="14.140625" style="76" customWidth="1"/>
    <col min="2306" max="2306" width="20.28515625" style="76" customWidth="1"/>
    <col min="2307" max="2308" width="44.7109375" style="76" customWidth="1"/>
    <col min="2309" max="2311" width="24" style="76" customWidth="1"/>
    <col min="2312" max="2312" width="12.7109375" style="76" customWidth="1"/>
    <col min="2313" max="2553" width="9.140625" style="76"/>
    <col min="2554" max="2554" width="6.42578125" style="76" customWidth="1"/>
    <col min="2555" max="2555" width="38.85546875" style="76" customWidth="1"/>
    <col min="2556" max="2557" width="11.5703125" style="76" customWidth="1"/>
    <col min="2558" max="2558" width="19.42578125" style="76" customWidth="1"/>
    <col min="2559" max="2559" width="10.140625" style="76" customWidth="1"/>
    <col min="2560" max="2560" width="14.85546875" style="76" customWidth="1"/>
    <col min="2561" max="2561" width="14.140625" style="76" customWidth="1"/>
    <col min="2562" max="2562" width="20.28515625" style="76" customWidth="1"/>
    <col min="2563" max="2564" width="44.7109375" style="76" customWidth="1"/>
    <col min="2565" max="2567" width="24" style="76" customWidth="1"/>
    <col min="2568" max="2568" width="12.7109375" style="76" customWidth="1"/>
    <col min="2569" max="2809" width="9.140625" style="76"/>
    <col min="2810" max="2810" width="6.42578125" style="76" customWidth="1"/>
    <col min="2811" max="2811" width="38.85546875" style="76" customWidth="1"/>
    <col min="2812" max="2813" width="11.5703125" style="76" customWidth="1"/>
    <col min="2814" max="2814" width="19.42578125" style="76" customWidth="1"/>
    <col min="2815" max="2815" width="10.140625" style="76" customWidth="1"/>
    <col min="2816" max="2816" width="14.85546875" style="76" customWidth="1"/>
    <col min="2817" max="2817" width="14.140625" style="76" customWidth="1"/>
    <col min="2818" max="2818" width="20.28515625" style="76" customWidth="1"/>
    <col min="2819" max="2820" width="44.7109375" style="76" customWidth="1"/>
    <col min="2821" max="2823" width="24" style="76" customWidth="1"/>
    <col min="2824" max="2824" width="12.7109375" style="76" customWidth="1"/>
    <col min="2825" max="3065" width="9.140625" style="76"/>
    <col min="3066" max="3066" width="6.42578125" style="76" customWidth="1"/>
    <col min="3067" max="3067" width="38.85546875" style="76" customWidth="1"/>
    <col min="3068" max="3069" width="11.5703125" style="76" customWidth="1"/>
    <col min="3070" max="3070" width="19.42578125" style="76" customWidth="1"/>
    <col min="3071" max="3071" width="10.140625" style="76" customWidth="1"/>
    <col min="3072" max="3072" width="14.85546875" style="76" customWidth="1"/>
    <col min="3073" max="3073" width="14.140625" style="76" customWidth="1"/>
    <col min="3074" max="3074" width="20.28515625" style="76" customWidth="1"/>
    <col min="3075" max="3076" width="44.7109375" style="76" customWidth="1"/>
    <col min="3077" max="3079" width="24" style="76" customWidth="1"/>
    <col min="3080" max="3080" width="12.7109375" style="76" customWidth="1"/>
    <col min="3081" max="3321" width="9.140625" style="76"/>
    <col min="3322" max="3322" width="6.42578125" style="76" customWidth="1"/>
    <col min="3323" max="3323" width="38.85546875" style="76" customWidth="1"/>
    <col min="3324" max="3325" width="11.5703125" style="76" customWidth="1"/>
    <col min="3326" max="3326" width="19.42578125" style="76" customWidth="1"/>
    <col min="3327" max="3327" width="10.140625" style="76" customWidth="1"/>
    <col min="3328" max="3328" width="14.85546875" style="76" customWidth="1"/>
    <col min="3329" max="3329" width="14.140625" style="76" customWidth="1"/>
    <col min="3330" max="3330" width="20.28515625" style="76" customWidth="1"/>
    <col min="3331" max="3332" width="44.7109375" style="76" customWidth="1"/>
    <col min="3333" max="3335" width="24" style="76" customWidth="1"/>
    <col min="3336" max="3336" width="12.7109375" style="76" customWidth="1"/>
    <col min="3337" max="3577" width="9.140625" style="76"/>
    <col min="3578" max="3578" width="6.42578125" style="76" customWidth="1"/>
    <col min="3579" max="3579" width="38.85546875" style="76" customWidth="1"/>
    <col min="3580" max="3581" width="11.5703125" style="76" customWidth="1"/>
    <col min="3582" max="3582" width="19.42578125" style="76" customWidth="1"/>
    <col min="3583" max="3583" width="10.140625" style="76" customWidth="1"/>
    <col min="3584" max="3584" width="14.85546875" style="76" customWidth="1"/>
    <col min="3585" max="3585" width="14.140625" style="76" customWidth="1"/>
    <col min="3586" max="3586" width="20.28515625" style="76" customWidth="1"/>
    <col min="3587" max="3588" width="44.7109375" style="76" customWidth="1"/>
    <col min="3589" max="3591" width="24" style="76" customWidth="1"/>
    <col min="3592" max="3592" width="12.7109375" style="76" customWidth="1"/>
    <col min="3593" max="3833" width="9.140625" style="76"/>
    <col min="3834" max="3834" width="6.42578125" style="76" customWidth="1"/>
    <col min="3835" max="3835" width="38.85546875" style="76" customWidth="1"/>
    <col min="3836" max="3837" width="11.5703125" style="76" customWidth="1"/>
    <col min="3838" max="3838" width="19.42578125" style="76" customWidth="1"/>
    <col min="3839" max="3839" width="10.140625" style="76" customWidth="1"/>
    <col min="3840" max="3840" width="14.85546875" style="76" customWidth="1"/>
    <col min="3841" max="3841" width="14.140625" style="76" customWidth="1"/>
    <col min="3842" max="3842" width="20.28515625" style="76" customWidth="1"/>
    <col min="3843" max="3844" width="44.7109375" style="76" customWidth="1"/>
    <col min="3845" max="3847" width="24" style="76" customWidth="1"/>
    <col min="3848" max="3848" width="12.7109375" style="76" customWidth="1"/>
    <col min="3849" max="4089" width="9.140625" style="76"/>
    <col min="4090" max="4090" width="6.42578125" style="76" customWidth="1"/>
    <col min="4091" max="4091" width="38.85546875" style="76" customWidth="1"/>
    <col min="4092" max="4093" width="11.5703125" style="76" customWidth="1"/>
    <col min="4094" max="4094" width="19.42578125" style="76" customWidth="1"/>
    <col min="4095" max="4095" width="10.140625" style="76" customWidth="1"/>
    <col min="4096" max="4096" width="14.85546875" style="76" customWidth="1"/>
    <col min="4097" max="4097" width="14.140625" style="76" customWidth="1"/>
    <col min="4098" max="4098" width="20.28515625" style="76" customWidth="1"/>
    <col min="4099" max="4100" width="44.7109375" style="76" customWidth="1"/>
    <col min="4101" max="4103" width="24" style="76" customWidth="1"/>
    <col min="4104" max="4104" width="12.7109375" style="76" customWidth="1"/>
    <col min="4105" max="4345" width="9.140625" style="76"/>
    <col min="4346" max="4346" width="6.42578125" style="76" customWidth="1"/>
    <col min="4347" max="4347" width="38.85546875" style="76" customWidth="1"/>
    <col min="4348" max="4349" width="11.5703125" style="76" customWidth="1"/>
    <col min="4350" max="4350" width="19.42578125" style="76" customWidth="1"/>
    <col min="4351" max="4351" width="10.140625" style="76" customWidth="1"/>
    <col min="4352" max="4352" width="14.85546875" style="76" customWidth="1"/>
    <col min="4353" max="4353" width="14.140625" style="76" customWidth="1"/>
    <col min="4354" max="4354" width="20.28515625" style="76" customWidth="1"/>
    <col min="4355" max="4356" width="44.7109375" style="76" customWidth="1"/>
    <col min="4357" max="4359" width="24" style="76" customWidth="1"/>
    <col min="4360" max="4360" width="12.7109375" style="76" customWidth="1"/>
    <col min="4361" max="4601" width="9.140625" style="76"/>
    <col min="4602" max="4602" width="6.42578125" style="76" customWidth="1"/>
    <col min="4603" max="4603" width="38.85546875" style="76" customWidth="1"/>
    <col min="4604" max="4605" width="11.5703125" style="76" customWidth="1"/>
    <col min="4606" max="4606" width="19.42578125" style="76" customWidth="1"/>
    <col min="4607" max="4607" width="10.140625" style="76" customWidth="1"/>
    <col min="4608" max="4608" width="14.85546875" style="76" customWidth="1"/>
    <col min="4609" max="4609" width="14.140625" style="76" customWidth="1"/>
    <col min="4610" max="4610" width="20.28515625" style="76" customWidth="1"/>
    <col min="4611" max="4612" width="44.7109375" style="76" customWidth="1"/>
    <col min="4613" max="4615" width="24" style="76" customWidth="1"/>
    <col min="4616" max="4616" width="12.7109375" style="76" customWidth="1"/>
    <col min="4617" max="4857" width="9.140625" style="76"/>
    <col min="4858" max="4858" width="6.42578125" style="76" customWidth="1"/>
    <col min="4859" max="4859" width="38.85546875" style="76" customWidth="1"/>
    <col min="4860" max="4861" width="11.5703125" style="76" customWidth="1"/>
    <col min="4862" max="4862" width="19.42578125" style="76" customWidth="1"/>
    <col min="4863" max="4863" width="10.140625" style="76" customWidth="1"/>
    <col min="4864" max="4864" width="14.85546875" style="76" customWidth="1"/>
    <col min="4865" max="4865" width="14.140625" style="76" customWidth="1"/>
    <col min="4866" max="4866" width="20.28515625" style="76" customWidth="1"/>
    <col min="4867" max="4868" width="44.7109375" style="76" customWidth="1"/>
    <col min="4869" max="4871" width="24" style="76" customWidth="1"/>
    <col min="4872" max="4872" width="12.7109375" style="76" customWidth="1"/>
    <col min="4873" max="5113" width="9.140625" style="76"/>
    <col min="5114" max="5114" width="6.42578125" style="76" customWidth="1"/>
    <col min="5115" max="5115" width="38.85546875" style="76" customWidth="1"/>
    <col min="5116" max="5117" width="11.5703125" style="76" customWidth="1"/>
    <col min="5118" max="5118" width="19.42578125" style="76" customWidth="1"/>
    <col min="5119" max="5119" width="10.140625" style="76" customWidth="1"/>
    <col min="5120" max="5120" width="14.85546875" style="76" customWidth="1"/>
    <col min="5121" max="5121" width="14.140625" style="76" customWidth="1"/>
    <col min="5122" max="5122" width="20.28515625" style="76" customWidth="1"/>
    <col min="5123" max="5124" width="44.7109375" style="76" customWidth="1"/>
    <col min="5125" max="5127" width="24" style="76" customWidth="1"/>
    <col min="5128" max="5128" width="12.7109375" style="76" customWidth="1"/>
    <col min="5129" max="5369" width="9.140625" style="76"/>
    <col min="5370" max="5370" width="6.42578125" style="76" customWidth="1"/>
    <col min="5371" max="5371" width="38.85546875" style="76" customWidth="1"/>
    <col min="5372" max="5373" width="11.5703125" style="76" customWidth="1"/>
    <col min="5374" max="5374" width="19.42578125" style="76" customWidth="1"/>
    <col min="5375" max="5375" width="10.140625" style="76" customWidth="1"/>
    <col min="5376" max="5376" width="14.85546875" style="76" customWidth="1"/>
    <col min="5377" max="5377" width="14.140625" style="76" customWidth="1"/>
    <col min="5378" max="5378" width="20.28515625" style="76" customWidth="1"/>
    <col min="5379" max="5380" width="44.7109375" style="76" customWidth="1"/>
    <col min="5381" max="5383" width="24" style="76" customWidth="1"/>
    <col min="5384" max="5384" width="12.7109375" style="76" customWidth="1"/>
    <col min="5385" max="5625" width="9.140625" style="76"/>
    <col min="5626" max="5626" width="6.42578125" style="76" customWidth="1"/>
    <col min="5627" max="5627" width="38.85546875" style="76" customWidth="1"/>
    <col min="5628" max="5629" width="11.5703125" style="76" customWidth="1"/>
    <col min="5630" max="5630" width="19.42578125" style="76" customWidth="1"/>
    <col min="5631" max="5631" width="10.140625" style="76" customWidth="1"/>
    <col min="5632" max="5632" width="14.85546875" style="76" customWidth="1"/>
    <col min="5633" max="5633" width="14.140625" style="76" customWidth="1"/>
    <col min="5634" max="5634" width="20.28515625" style="76" customWidth="1"/>
    <col min="5635" max="5636" width="44.7109375" style="76" customWidth="1"/>
    <col min="5637" max="5639" width="24" style="76" customWidth="1"/>
    <col min="5640" max="5640" width="12.7109375" style="76" customWidth="1"/>
    <col min="5641" max="5881" width="9.140625" style="76"/>
    <col min="5882" max="5882" width="6.42578125" style="76" customWidth="1"/>
    <col min="5883" max="5883" width="38.85546875" style="76" customWidth="1"/>
    <col min="5884" max="5885" width="11.5703125" style="76" customWidth="1"/>
    <col min="5886" max="5886" width="19.42578125" style="76" customWidth="1"/>
    <col min="5887" max="5887" width="10.140625" style="76" customWidth="1"/>
    <col min="5888" max="5888" width="14.85546875" style="76" customWidth="1"/>
    <col min="5889" max="5889" width="14.140625" style="76" customWidth="1"/>
    <col min="5890" max="5890" width="20.28515625" style="76" customWidth="1"/>
    <col min="5891" max="5892" width="44.7109375" style="76" customWidth="1"/>
    <col min="5893" max="5895" width="24" style="76" customWidth="1"/>
    <col min="5896" max="5896" width="12.7109375" style="76" customWidth="1"/>
    <col min="5897" max="6137" width="9.140625" style="76"/>
    <col min="6138" max="6138" width="6.42578125" style="76" customWidth="1"/>
    <col min="6139" max="6139" width="38.85546875" style="76" customWidth="1"/>
    <col min="6140" max="6141" width="11.5703125" style="76" customWidth="1"/>
    <col min="6142" max="6142" width="19.42578125" style="76" customWidth="1"/>
    <col min="6143" max="6143" width="10.140625" style="76" customWidth="1"/>
    <col min="6144" max="6144" width="14.85546875" style="76" customWidth="1"/>
    <col min="6145" max="6145" width="14.140625" style="76" customWidth="1"/>
    <col min="6146" max="6146" width="20.28515625" style="76" customWidth="1"/>
    <col min="6147" max="6148" width="44.7109375" style="76" customWidth="1"/>
    <col min="6149" max="6151" width="24" style="76" customWidth="1"/>
    <col min="6152" max="6152" width="12.7109375" style="76" customWidth="1"/>
    <col min="6153" max="6393" width="9.140625" style="76"/>
    <col min="6394" max="6394" width="6.42578125" style="76" customWidth="1"/>
    <col min="6395" max="6395" width="38.85546875" style="76" customWidth="1"/>
    <col min="6396" max="6397" width="11.5703125" style="76" customWidth="1"/>
    <col min="6398" max="6398" width="19.42578125" style="76" customWidth="1"/>
    <col min="6399" max="6399" width="10.140625" style="76" customWidth="1"/>
    <col min="6400" max="6400" width="14.85546875" style="76" customWidth="1"/>
    <col min="6401" max="6401" width="14.140625" style="76" customWidth="1"/>
    <col min="6402" max="6402" width="20.28515625" style="76" customWidth="1"/>
    <col min="6403" max="6404" width="44.7109375" style="76" customWidth="1"/>
    <col min="6405" max="6407" width="24" style="76" customWidth="1"/>
    <col min="6408" max="6408" width="12.7109375" style="76" customWidth="1"/>
    <col min="6409" max="6649" width="9.140625" style="76"/>
    <col min="6650" max="6650" width="6.42578125" style="76" customWidth="1"/>
    <col min="6651" max="6651" width="38.85546875" style="76" customWidth="1"/>
    <col min="6652" max="6653" width="11.5703125" style="76" customWidth="1"/>
    <col min="6654" max="6654" width="19.42578125" style="76" customWidth="1"/>
    <col min="6655" max="6655" width="10.140625" style="76" customWidth="1"/>
    <col min="6656" max="6656" width="14.85546875" style="76" customWidth="1"/>
    <col min="6657" max="6657" width="14.140625" style="76" customWidth="1"/>
    <col min="6658" max="6658" width="20.28515625" style="76" customWidth="1"/>
    <col min="6659" max="6660" width="44.7109375" style="76" customWidth="1"/>
    <col min="6661" max="6663" width="24" style="76" customWidth="1"/>
    <col min="6664" max="6664" width="12.7109375" style="76" customWidth="1"/>
    <col min="6665" max="6905" width="9.140625" style="76"/>
    <col min="6906" max="6906" width="6.42578125" style="76" customWidth="1"/>
    <col min="6907" max="6907" width="38.85546875" style="76" customWidth="1"/>
    <col min="6908" max="6909" width="11.5703125" style="76" customWidth="1"/>
    <col min="6910" max="6910" width="19.42578125" style="76" customWidth="1"/>
    <col min="6911" max="6911" width="10.140625" style="76" customWidth="1"/>
    <col min="6912" max="6912" width="14.85546875" style="76" customWidth="1"/>
    <col min="6913" max="6913" width="14.140625" style="76" customWidth="1"/>
    <col min="6914" max="6914" width="20.28515625" style="76" customWidth="1"/>
    <col min="6915" max="6916" width="44.7109375" style="76" customWidth="1"/>
    <col min="6917" max="6919" width="24" style="76" customWidth="1"/>
    <col min="6920" max="6920" width="12.7109375" style="76" customWidth="1"/>
    <col min="6921" max="7161" width="9.140625" style="76"/>
    <col min="7162" max="7162" width="6.42578125" style="76" customWidth="1"/>
    <col min="7163" max="7163" width="38.85546875" style="76" customWidth="1"/>
    <col min="7164" max="7165" width="11.5703125" style="76" customWidth="1"/>
    <col min="7166" max="7166" width="19.42578125" style="76" customWidth="1"/>
    <col min="7167" max="7167" width="10.140625" style="76" customWidth="1"/>
    <col min="7168" max="7168" width="14.85546875" style="76" customWidth="1"/>
    <col min="7169" max="7169" width="14.140625" style="76" customWidth="1"/>
    <col min="7170" max="7170" width="20.28515625" style="76" customWidth="1"/>
    <col min="7171" max="7172" width="44.7109375" style="76" customWidth="1"/>
    <col min="7173" max="7175" width="24" style="76" customWidth="1"/>
    <col min="7176" max="7176" width="12.7109375" style="76" customWidth="1"/>
    <col min="7177" max="7417" width="9.140625" style="76"/>
    <col min="7418" max="7418" width="6.42578125" style="76" customWidth="1"/>
    <col min="7419" max="7419" width="38.85546875" style="76" customWidth="1"/>
    <col min="7420" max="7421" width="11.5703125" style="76" customWidth="1"/>
    <col min="7422" max="7422" width="19.42578125" style="76" customWidth="1"/>
    <col min="7423" max="7423" width="10.140625" style="76" customWidth="1"/>
    <col min="7424" max="7424" width="14.85546875" style="76" customWidth="1"/>
    <col min="7425" max="7425" width="14.140625" style="76" customWidth="1"/>
    <col min="7426" max="7426" width="20.28515625" style="76" customWidth="1"/>
    <col min="7427" max="7428" width="44.7109375" style="76" customWidth="1"/>
    <col min="7429" max="7431" width="24" style="76" customWidth="1"/>
    <col min="7432" max="7432" width="12.7109375" style="76" customWidth="1"/>
    <col min="7433" max="7673" width="9.140625" style="76"/>
    <col min="7674" max="7674" width="6.42578125" style="76" customWidth="1"/>
    <col min="7675" max="7675" width="38.85546875" style="76" customWidth="1"/>
    <col min="7676" max="7677" width="11.5703125" style="76" customWidth="1"/>
    <col min="7678" max="7678" width="19.42578125" style="76" customWidth="1"/>
    <col min="7679" max="7679" width="10.140625" style="76" customWidth="1"/>
    <col min="7680" max="7680" width="14.85546875" style="76" customWidth="1"/>
    <col min="7681" max="7681" width="14.140625" style="76" customWidth="1"/>
    <col min="7682" max="7682" width="20.28515625" style="76" customWidth="1"/>
    <col min="7683" max="7684" width="44.7109375" style="76" customWidth="1"/>
    <col min="7685" max="7687" width="24" style="76" customWidth="1"/>
    <col min="7688" max="7688" width="12.7109375" style="76" customWidth="1"/>
    <col min="7689" max="7929" width="9.140625" style="76"/>
    <col min="7930" max="7930" width="6.42578125" style="76" customWidth="1"/>
    <col min="7931" max="7931" width="38.85546875" style="76" customWidth="1"/>
    <col min="7932" max="7933" width="11.5703125" style="76" customWidth="1"/>
    <col min="7934" max="7934" width="19.42578125" style="76" customWidth="1"/>
    <col min="7935" max="7935" width="10.140625" style="76" customWidth="1"/>
    <col min="7936" max="7936" width="14.85546875" style="76" customWidth="1"/>
    <col min="7937" max="7937" width="14.140625" style="76" customWidth="1"/>
    <col min="7938" max="7938" width="20.28515625" style="76" customWidth="1"/>
    <col min="7939" max="7940" width="44.7109375" style="76" customWidth="1"/>
    <col min="7941" max="7943" width="24" style="76" customWidth="1"/>
    <col min="7944" max="7944" width="12.7109375" style="76" customWidth="1"/>
    <col min="7945" max="8185" width="9.140625" style="76"/>
    <col min="8186" max="8186" width="6.42578125" style="76" customWidth="1"/>
    <col min="8187" max="8187" width="38.85546875" style="76" customWidth="1"/>
    <col min="8188" max="8189" width="11.5703125" style="76" customWidth="1"/>
    <col min="8190" max="8190" width="19.42578125" style="76" customWidth="1"/>
    <col min="8191" max="8191" width="10.140625" style="76" customWidth="1"/>
    <col min="8192" max="8192" width="14.85546875" style="76" customWidth="1"/>
    <col min="8193" max="8193" width="14.140625" style="76" customWidth="1"/>
    <col min="8194" max="8194" width="20.28515625" style="76" customWidth="1"/>
    <col min="8195" max="8196" width="44.7109375" style="76" customWidth="1"/>
    <col min="8197" max="8199" width="24" style="76" customWidth="1"/>
    <col min="8200" max="8200" width="12.7109375" style="76" customWidth="1"/>
    <col min="8201" max="8441" width="9.140625" style="76"/>
    <col min="8442" max="8442" width="6.42578125" style="76" customWidth="1"/>
    <col min="8443" max="8443" width="38.85546875" style="76" customWidth="1"/>
    <col min="8444" max="8445" width="11.5703125" style="76" customWidth="1"/>
    <col min="8446" max="8446" width="19.42578125" style="76" customWidth="1"/>
    <col min="8447" max="8447" width="10.140625" style="76" customWidth="1"/>
    <col min="8448" max="8448" width="14.85546875" style="76" customWidth="1"/>
    <col min="8449" max="8449" width="14.140625" style="76" customWidth="1"/>
    <col min="8450" max="8450" width="20.28515625" style="76" customWidth="1"/>
    <col min="8451" max="8452" width="44.7109375" style="76" customWidth="1"/>
    <col min="8453" max="8455" width="24" style="76" customWidth="1"/>
    <col min="8456" max="8456" width="12.7109375" style="76" customWidth="1"/>
    <col min="8457" max="8697" width="9.140625" style="76"/>
    <col min="8698" max="8698" width="6.42578125" style="76" customWidth="1"/>
    <col min="8699" max="8699" width="38.85546875" style="76" customWidth="1"/>
    <col min="8700" max="8701" width="11.5703125" style="76" customWidth="1"/>
    <col min="8702" max="8702" width="19.42578125" style="76" customWidth="1"/>
    <col min="8703" max="8703" width="10.140625" style="76" customWidth="1"/>
    <col min="8704" max="8704" width="14.85546875" style="76" customWidth="1"/>
    <col min="8705" max="8705" width="14.140625" style="76" customWidth="1"/>
    <col min="8706" max="8706" width="20.28515625" style="76" customWidth="1"/>
    <col min="8707" max="8708" width="44.7109375" style="76" customWidth="1"/>
    <col min="8709" max="8711" width="24" style="76" customWidth="1"/>
    <col min="8712" max="8712" width="12.7109375" style="76" customWidth="1"/>
    <col min="8713" max="8953" width="9.140625" style="76"/>
    <col min="8954" max="8954" width="6.42578125" style="76" customWidth="1"/>
    <col min="8955" max="8955" width="38.85546875" style="76" customWidth="1"/>
    <col min="8956" max="8957" width="11.5703125" style="76" customWidth="1"/>
    <col min="8958" max="8958" width="19.42578125" style="76" customWidth="1"/>
    <col min="8959" max="8959" width="10.140625" style="76" customWidth="1"/>
    <col min="8960" max="8960" width="14.85546875" style="76" customWidth="1"/>
    <col min="8961" max="8961" width="14.140625" style="76" customWidth="1"/>
    <col min="8962" max="8962" width="20.28515625" style="76" customWidth="1"/>
    <col min="8963" max="8964" width="44.7109375" style="76" customWidth="1"/>
    <col min="8965" max="8967" width="24" style="76" customWidth="1"/>
    <col min="8968" max="8968" width="12.7109375" style="76" customWidth="1"/>
    <col min="8969" max="9209" width="9.140625" style="76"/>
    <col min="9210" max="9210" width="6.42578125" style="76" customWidth="1"/>
    <col min="9211" max="9211" width="38.85546875" style="76" customWidth="1"/>
    <col min="9212" max="9213" width="11.5703125" style="76" customWidth="1"/>
    <col min="9214" max="9214" width="19.42578125" style="76" customWidth="1"/>
    <col min="9215" max="9215" width="10.140625" style="76" customWidth="1"/>
    <col min="9216" max="9216" width="14.85546875" style="76" customWidth="1"/>
    <col min="9217" max="9217" width="14.140625" style="76" customWidth="1"/>
    <col min="9218" max="9218" width="20.28515625" style="76" customWidth="1"/>
    <col min="9219" max="9220" width="44.7109375" style="76" customWidth="1"/>
    <col min="9221" max="9223" width="24" style="76" customWidth="1"/>
    <col min="9224" max="9224" width="12.7109375" style="76" customWidth="1"/>
    <col min="9225" max="9465" width="9.140625" style="76"/>
    <col min="9466" max="9466" width="6.42578125" style="76" customWidth="1"/>
    <col min="9467" max="9467" width="38.85546875" style="76" customWidth="1"/>
    <col min="9468" max="9469" width="11.5703125" style="76" customWidth="1"/>
    <col min="9470" max="9470" width="19.42578125" style="76" customWidth="1"/>
    <col min="9471" max="9471" width="10.140625" style="76" customWidth="1"/>
    <col min="9472" max="9472" width="14.85546875" style="76" customWidth="1"/>
    <col min="9473" max="9473" width="14.140625" style="76" customWidth="1"/>
    <col min="9474" max="9474" width="20.28515625" style="76" customWidth="1"/>
    <col min="9475" max="9476" width="44.7109375" style="76" customWidth="1"/>
    <col min="9477" max="9479" width="24" style="76" customWidth="1"/>
    <col min="9480" max="9480" width="12.7109375" style="76" customWidth="1"/>
    <col min="9481" max="9721" width="9.140625" style="76"/>
    <col min="9722" max="9722" width="6.42578125" style="76" customWidth="1"/>
    <col min="9723" max="9723" width="38.85546875" style="76" customWidth="1"/>
    <col min="9724" max="9725" width="11.5703125" style="76" customWidth="1"/>
    <col min="9726" max="9726" width="19.42578125" style="76" customWidth="1"/>
    <col min="9727" max="9727" width="10.140625" style="76" customWidth="1"/>
    <col min="9728" max="9728" width="14.85546875" style="76" customWidth="1"/>
    <col min="9729" max="9729" width="14.140625" style="76" customWidth="1"/>
    <col min="9730" max="9730" width="20.28515625" style="76" customWidth="1"/>
    <col min="9731" max="9732" width="44.7109375" style="76" customWidth="1"/>
    <col min="9733" max="9735" width="24" style="76" customWidth="1"/>
    <col min="9736" max="9736" width="12.7109375" style="76" customWidth="1"/>
    <col min="9737" max="9977" width="9.140625" style="76"/>
    <col min="9978" max="9978" width="6.42578125" style="76" customWidth="1"/>
    <col min="9979" max="9979" width="38.85546875" style="76" customWidth="1"/>
    <col min="9980" max="9981" width="11.5703125" style="76" customWidth="1"/>
    <col min="9982" max="9982" width="19.42578125" style="76" customWidth="1"/>
    <col min="9983" max="9983" width="10.140625" style="76" customWidth="1"/>
    <col min="9984" max="9984" width="14.85546875" style="76" customWidth="1"/>
    <col min="9985" max="9985" width="14.140625" style="76" customWidth="1"/>
    <col min="9986" max="9986" width="20.28515625" style="76" customWidth="1"/>
    <col min="9987" max="9988" width="44.7109375" style="76" customWidth="1"/>
    <col min="9989" max="9991" width="24" style="76" customWidth="1"/>
    <col min="9992" max="9992" width="12.7109375" style="76" customWidth="1"/>
    <col min="9993" max="10233" width="9.140625" style="76"/>
    <col min="10234" max="10234" width="6.42578125" style="76" customWidth="1"/>
    <col min="10235" max="10235" width="38.85546875" style="76" customWidth="1"/>
    <col min="10236" max="10237" width="11.5703125" style="76" customWidth="1"/>
    <col min="10238" max="10238" width="19.42578125" style="76" customWidth="1"/>
    <col min="10239" max="10239" width="10.140625" style="76" customWidth="1"/>
    <col min="10240" max="10240" width="14.85546875" style="76" customWidth="1"/>
    <col min="10241" max="10241" width="14.140625" style="76" customWidth="1"/>
    <col min="10242" max="10242" width="20.28515625" style="76" customWidth="1"/>
    <col min="10243" max="10244" width="44.7109375" style="76" customWidth="1"/>
    <col min="10245" max="10247" width="24" style="76" customWidth="1"/>
    <col min="10248" max="10248" width="12.7109375" style="76" customWidth="1"/>
    <col min="10249" max="10489" width="9.140625" style="76"/>
    <col min="10490" max="10490" width="6.42578125" style="76" customWidth="1"/>
    <col min="10491" max="10491" width="38.85546875" style="76" customWidth="1"/>
    <col min="10492" max="10493" width="11.5703125" style="76" customWidth="1"/>
    <col min="10494" max="10494" width="19.42578125" style="76" customWidth="1"/>
    <col min="10495" max="10495" width="10.140625" style="76" customWidth="1"/>
    <col min="10496" max="10496" width="14.85546875" style="76" customWidth="1"/>
    <col min="10497" max="10497" width="14.140625" style="76" customWidth="1"/>
    <col min="10498" max="10498" width="20.28515625" style="76" customWidth="1"/>
    <col min="10499" max="10500" width="44.7109375" style="76" customWidth="1"/>
    <col min="10501" max="10503" width="24" style="76" customWidth="1"/>
    <col min="10504" max="10504" width="12.7109375" style="76" customWidth="1"/>
    <col min="10505" max="10745" width="9.140625" style="76"/>
    <col min="10746" max="10746" width="6.42578125" style="76" customWidth="1"/>
    <col min="10747" max="10747" width="38.85546875" style="76" customWidth="1"/>
    <col min="10748" max="10749" width="11.5703125" style="76" customWidth="1"/>
    <col min="10750" max="10750" width="19.42578125" style="76" customWidth="1"/>
    <col min="10751" max="10751" width="10.140625" style="76" customWidth="1"/>
    <col min="10752" max="10752" width="14.85546875" style="76" customWidth="1"/>
    <col min="10753" max="10753" width="14.140625" style="76" customWidth="1"/>
    <col min="10754" max="10754" width="20.28515625" style="76" customWidth="1"/>
    <col min="10755" max="10756" width="44.7109375" style="76" customWidth="1"/>
    <col min="10757" max="10759" width="24" style="76" customWidth="1"/>
    <col min="10760" max="10760" width="12.7109375" style="76" customWidth="1"/>
    <col min="10761" max="11001" width="9.140625" style="76"/>
    <col min="11002" max="11002" width="6.42578125" style="76" customWidth="1"/>
    <col min="11003" max="11003" width="38.85546875" style="76" customWidth="1"/>
    <col min="11004" max="11005" width="11.5703125" style="76" customWidth="1"/>
    <col min="11006" max="11006" width="19.42578125" style="76" customWidth="1"/>
    <col min="11007" max="11007" width="10.140625" style="76" customWidth="1"/>
    <col min="11008" max="11008" width="14.85546875" style="76" customWidth="1"/>
    <col min="11009" max="11009" width="14.140625" style="76" customWidth="1"/>
    <col min="11010" max="11010" width="20.28515625" style="76" customWidth="1"/>
    <col min="11011" max="11012" width="44.7109375" style="76" customWidth="1"/>
    <col min="11013" max="11015" width="24" style="76" customWidth="1"/>
    <col min="11016" max="11016" width="12.7109375" style="76" customWidth="1"/>
    <col min="11017" max="11257" width="9.140625" style="76"/>
    <col min="11258" max="11258" width="6.42578125" style="76" customWidth="1"/>
    <col min="11259" max="11259" width="38.85546875" style="76" customWidth="1"/>
    <col min="11260" max="11261" width="11.5703125" style="76" customWidth="1"/>
    <col min="11262" max="11262" width="19.42578125" style="76" customWidth="1"/>
    <col min="11263" max="11263" width="10.140625" style="76" customWidth="1"/>
    <col min="11264" max="11264" width="14.85546875" style="76" customWidth="1"/>
    <col min="11265" max="11265" width="14.140625" style="76" customWidth="1"/>
    <col min="11266" max="11266" width="20.28515625" style="76" customWidth="1"/>
    <col min="11267" max="11268" width="44.7109375" style="76" customWidth="1"/>
    <col min="11269" max="11271" width="24" style="76" customWidth="1"/>
    <col min="11272" max="11272" width="12.7109375" style="76" customWidth="1"/>
    <col min="11273" max="11513" width="9.140625" style="76"/>
    <col min="11514" max="11514" width="6.42578125" style="76" customWidth="1"/>
    <col min="11515" max="11515" width="38.85546875" style="76" customWidth="1"/>
    <col min="11516" max="11517" width="11.5703125" style="76" customWidth="1"/>
    <col min="11518" max="11518" width="19.42578125" style="76" customWidth="1"/>
    <col min="11519" max="11519" width="10.140625" style="76" customWidth="1"/>
    <col min="11520" max="11520" width="14.85546875" style="76" customWidth="1"/>
    <col min="11521" max="11521" width="14.140625" style="76" customWidth="1"/>
    <col min="11522" max="11522" width="20.28515625" style="76" customWidth="1"/>
    <col min="11523" max="11524" width="44.7109375" style="76" customWidth="1"/>
    <col min="11525" max="11527" width="24" style="76" customWidth="1"/>
    <col min="11528" max="11528" width="12.7109375" style="76" customWidth="1"/>
    <col min="11529" max="11769" width="9.140625" style="76"/>
    <col min="11770" max="11770" width="6.42578125" style="76" customWidth="1"/>
    <col min="11771" max="11771" width="38.85546875" style="76" customWidth="1"/>
    <col min="11772" max="11773" width="11.5703125" style="76" customWidth="1"/>
    <col min="11774" max="11774" width="19.42578125" style="76" customWidth="1"/>
    <col min="11775" max="11775" width="10.140625" style="76" customWidth="1"/>
    <col min="11776" max="11776" width="14.85546875" style="76" customWidth="1"/>
    <col min="11777" max="11777" width="14.140625" style="76" customWidth="1"/>
    <col min="11778" max="11778" width="20.28515625" style="76" customWidth="1"/>
    <col min="11779" max="11780" width="44.7109375" style="76" customWidth="1"/>
    <col min="11781" max="11783" width="24" style="76" customWidth="1"/>
    <col min="11784" max="11784" width="12.7109375" style="76" customWidth="1"/>
    <col min="11785" max="12025" width="9.140625" style="76"/>
    <col min="12026" max="12026" width="6.42578125" style="76" customWidth="1"/>
    <col min="12027" max="12027" width="38.85546875" style="76" customWidth="1"/>
    <col min="12028" max="12029" width="11.5703125" style="76" customWidth="1"/>
    <col min="12030" max="12030" width="19.42578125" style="76" customWidth="1"/>
    <col min="12031" max="12031" width="10.140625" style="76" customWidth="1"/>
    <col min="12032" max="12032" width="14.85546875" style="76" customWidth="1"/>
    <col min="12033" max="12033" width="14.140625" style="76" customWidth="1"/>
    <col min="12034" max="12034" width="20.28515625" style="76" customWidth="1"/>
    <col min="12035" max="12036" width="44.7109375" style="76" customWidth="1"/>
    <col min="12037" max="12039" width="24" style="76" customWidth="1"/>
    <col min="12040" max="12040" width="12.7109375" style="76" customWidth="1"/>
    <col min="12041" max="12281" width="9.140625" style="76"/>
    <col min="12282" max="12282" width="6.42578125" style="76" customWidth="1"/>
    <col min="12283" max="12283" width="38.85546875" style="76" customWidth="1"/>
    <col min="12284" max="12285" width="11.5703125" style="76" customWidth="1"/>
    <col min="12286" max="12286" width="19.42578125" style="76" customWidth="1"/>
    <col min="12287" max="12287" width="10.140625" style="76" customWidth="1"/>
    <col min="12288" max="12288" width="14.85546875" style="76" customWidth="1"/>
    <col min="12289" max="12289" width="14.140625" style="76" customWidth="1"/>
    <col min="12290" max="12290" width="20.28515625" style="76" customWidth="1"/>
    <col min="12291" max="12292" width="44.7109375" style="76" customWidth="1"/>
    <col min="12293" max="12295" width="24" style="76" customWidth="1"/>
    <col min="12296" max="12296" width="12.7109375" style="76" customWidth="1"/>
    <col min="12297" max="12537" width="9.140625" style="76"/>
    <col min="12538" max="12538" width="6.42578125" style="76" customWidth="1"/>
    <col min="12539" max="12539" width="38.85546875" style="76" customWidth="1"/>
    <col min="12540" max="12541" width="11.5703125" style="76" customWidth="1"/>
    <col min="12542" max="12542" width="19.42578125" style="76" customWidth="1"/>
    <col min="12543" max="12543" width="10.140625" style="76" customWidth="1"/>
    <col min="12544" max="12544" width="14.85546875" style="76" customWidth="1"/>
    <col min="12545" max="12545" width="14.140625" style="76" customWidth="1"/>
    <col min="12546" max="12546" width="20.28515625" style="76" customWidth="1"/>
    <col min="12547" max="12548" width="44.7109375" style="76" customWidth="1"/>
    <col min="12549" max="12551" width="24" style="76" customWidth="1"/>
    <col min="12552" max="12552" width="12.7109375" style="76" customWidth="1"/>
    <col min="12553" max="12793" width="9.140625" style="76"/>
    <col min="12794" max="12794" width="6.42578125" style="76" customWidth="1"/>
    <col min="12795" max="12795" width="38.85546875" style="76" customWidth="1"/>
    <col min="12796" max="12797" width="11.5703125" style="76" customWidth="1"/>
    <col min="12798" max="12798" width="19.42578125" style="76" customWidth="1"/>
    <col min="12799" max="12799" width="10.140625" style="76" customWidth="1"/>
    <col min="12800" max="12800" width="14.85546875" style="76" customWidth="1"/>
    <col min="12801" max="12801" width="14.140625" style="76" customWidth="1"/>
    <col min="12802" max="12802" width="20.28515625" style="76" customWidth="1"/>
    <col min="12803" max="12804" width="44.7109375" style="76" customWidth="1"/>
    <col min="12805" max="12807" width="24" style="76" customWidth="1"/>
    <col min="12808" max="12808" width="12.7109375" style="76" customWidth="1"/>
    <col min="12809" max="13049" width="9.140625" style="76"/>
    <col min="13050" max="13050" width="6.42578125" style="76" customWidth="1"/>
    <col min="13051" max="13051" width="38.85546875" style="76" customWidth="1"/>
    <col min="13052" max="13053" width="11.5703125" style="76" customWidth="1"/>
    <col min="13054" max="13054" width="19.42578125" style="76" customWidth="1"/>
    <col min="13055" max="13055" width="10.140625" style="76" customWidth="1"/>
    <col min="13056" max="13056" width="14.85546875" style="76" customWidth="1"/>
    <col min="13057" max="13057" width="14.140625" style="76" customWidth="1"/>
    <col min="13058" max="13058" width="20.28515625" style="76" customWidth="1"/>
    <col min="13059" max="13060" width="44.7109375" style="76" customWidth="1"/>
    <col min="13061" max="13063" width="24" style="76" customWidth="1"/>
    <col min="13064" max="13064" width="12.7109375" style="76" customWidth="1"/>
    <col min="13065" max="13305" width="9.140625" style="76"/>
    <col min="13306" max="13306" width="6.42578125" style="76" customWidth="1"/>
    <col min="13307" max="13307" width="38.85546875" style="76" customWidth="1"/>
    <col min="13308" max="13309" width="11.5703125" style="76" customWidth="1"/>
    <col min="13310" max="13310" width="19.42578125" style="76" customWidth="1"/>
    <col min="13311" max="13311" width="10.140625" style="76" customWidth="1"/>
    <col min="13312" max="13312" width="14.85546875" style="76" customWidth="1"/>
    <col min="13313" max="13313" width="14.140625" style="76" customWidth="1"/>
    <col min="13314" max="13314" width="20.28515625" style="76" customWidth="1"/>
    <col min="13315" max="13316" width="44.7109375" style="76" customWidth="1"/>
    <col min="13317" max="13319" width="24" style="76" customWidth="1"/>
    <col min="13320" max="13320" width="12.7109375" style="76" customWidth="1"/>
    <col min="13321" max="13561" width="9.140625" style="76"/>
    <col min="13562" max="13562" width="6.42578125" style="76" customWidth="1"/>
    <col min="13563" max="13563" width="38.85546875" style="76" customWidth="1"/>
    <col min="13564" max="13565" width="11.5703125" style="76" customWidth="1"/>
    <col min="13566" max="13566" width="19.42578125" style="76" customWidth="1"/>
    <col min="13567" max="13567" width="10.140625" style="76" customWidth="1"/>
    <col min="13568" max="13568" width="14.85546875" style="76" customWidth="1"/>
    <col min="13569" max="13569" width="14.140625" style="76" customWidth="1"/>
    <col min="13570" max="13570" width="20.28515625" style="76" customWidth="1"/>
    <col min="13571" max="13572" width="44.7109375" style="76" customWidth="1"/>
    <col min="13573" max="13575" width="24" style="76" customWidth="1"/>
    <col min="13576" max="13576" width="12.7109375" style="76" customWidth="1"/>
    <col min="13577" max="13817" width="9.140625" style="76"/>
    <col min="13818" max="13818" width="6.42578125" style="76" customWidth="1"/>
    <col min="13819" max="13819" width="38.85546875" style="76" customWidth="1"/>
    <col min="13820" max="13821" width="11.5703125" style="76" customWidth="1"/>
    <col min="13822" max="13822" width="19.42578125" style="76" customWidth="1"/>
    <col min="13823" max="13823" width="10.140625" style="76" customWidth="1"/>
    <col min="13824" max="13824" width="14.85546875" style="76" customWidth="1"/>
    <col min="13825" max="13825" width="14.140625" style="76" customWidth="1"/>
    <col min="13826" max="13826" width="20.28515625" style="76" customWidth="1"/>
    <col min="13827" max="13828" width="44.7109375" style="76" customWidth="1"/>
    <col min="13829" max="13831" width="24" style="76" customWidth="1"/>
    <col min="13832" max="13832" width="12.7109375" style="76" customWidth="1"/>
    <col min="13833" max="14073" width="9.140625" style="76"/>
    <col min="14074" max="14074" width="6.42578125" style="76" customWidth="1"/>
    <col min="14075" max="14075" width="38.85546875" style="76" customWidth="1"/>
    <col min="14076" max="14077" width="11.5703125" style="76" customWidth="1"/>
    <col min="14078" max="14078" width="19.42578125" style="76" customWidth="1"/>
    <col min="14079" max="14079" width="10.140625" style="76" customWidth="1"/>
    <col min="14080" max="14080" width="14.85546875" style="76" customWidth="1"/>
    <col min="14081" max="14081" width="14.140625" style="76" customWidth="1"/>
    <col min="14082" max="14082" width="20.28515625" style="76" customWidth="1"/>
    <col min="14083" max="14084" width="44.7109375" style="76" customWidth="1"/>
    <col min="14085" max="14087" width="24" style="76" customWidth="1"/>
    <col min="14088" max="14088" width="12.7109375" style="76" customWidth="1"/>
    <col min="14089" max="14329" width="9.140625" style="76"/>
    <col min="14330" max="14330" width="6.42578125" style="76" customWidth="1"/>
    <col min="14331" max="14331" width="38.85546875" style="76" customWidth="1"/>
    <col min="14332" max="14333" width="11.5703125" style="76" customWidth="1"/>
    <col min="14334" max="14334" width="19.42578125" style="76" customWidth="1"/>
    <col min="14335" max="14335" width="10.140625" style="76" customWidth="1"/>
    <col min="14336" max="14336" width="14.85546875" style="76" customWidth="1"/>
    <col min="14337" max="14337" width="14.140625" style="76" customWidth="1"/>
    <col min="14338" max="14338" width="20.28515625" style="76" customWidth="1"/>
    <col min="14339" max="14340" width="44.7109375" style="76" customWidth="1"/>
    <col min="14341" max="14343" width="24" style="76" customWidth="1"/>
    <col min="14344" max="14344" width="12.7109375" style="76" customWidth="1"/>
    <col min="14345" max="14585" width="9.140625" style="76"/>
    <col min="14586" max="14586" width="6.42578125" style="76" customWidth="1"/>
    <col min="14587" max="14587" width="38.85546875" style="76" customWidth="1"/>
    <col min="14588" max="14589" width="11.5703125" style="76" customWidth="1"/>
    <col min="14590" max="14590" width="19.42578125" style="76" customWidth="1"/>
    <col min="14591" max="14591" width="10.140625" style="76" customWidth="1"/>
    <col min="14592" max="14592" width="14.85546875" style="76" customWidth="1"/>
    <col min="14593" max="14593" width="14.140625" style="76" customWidth="1"/>
    <col min="14594" max="14594" width="20.28515625" style="76" customWidth="1"/>
    <col min="14595" max="14596" width="44.7109375" style="76" customWidth="1"/>
    <col min="14597" max="14599" width="24" style="76" customWidth="1"/>
    <col min="14600" max="14600" width="12.7109375" style="76" customWidth="1"/>
    <col min="14601" max="14841" width="9.140625" style="76"/>
    <col min="14842" max="14842" width="6.42578125" style="76" customWidth="1"/>
    <col min="14843" max="14843" width="38.85546875" style="76" customWidth="1"/>
    <col min="14844" max="14845" width="11.5703125" style="76" customWidth="1"/>
    <col min="14846" max="14846" width="19.42578125" style="76" customWidth="1"/>
    <col min="14847" max="14847" width="10.140625" style="76" customWidth="1"/>
    <col min="14848" max="14848" width="14.85546875" style="76" customWidth="1"/>
    <col min="14849" max="14849" width="14.140625" style="76" customWidth="1"/>
    <col min="14850" max="14850" width="20.28515625" style="76" customWidth="1"/>
    <col min="14851" max="14852" width="44.7109375" style="76" customWidth="1"/>
    <col min="14853" max="14855" width="24" style="76" customWidth="1"/>
    <col min="14856" max="14856" width="12.7109375" style="76" customWidth="1"/>
    <col min="14857" max="15097" width="9.140625" style="76"/>
    <col min="15098" max="15098" width="6.42578125" style="76" customWidth="1"/>
    <col min="15099" max="15099" width="38.85546875" style="76" customWidth="1"/>
    <col min="15100" max="15101" width="11.5703125" style="76" customWidth="1"/>
    <col min="15102" max="15102" width="19.42578125" style="76" customWidth="1"/>
    <col min="15103" max="15103" width="10.140625" style="76" customWidth="1"/>
    <col min="15104" max="15104" width="14.85546875" style="76" customWidth="1"/>
    <col min="15105" max="15105" width="14.140625" style="76" customWidth="1"/>
    <col min="15106" max="15106" width="20.28515625" style="76" customWidth="1"/>
    <col min="15107" max="15108" width="44.7109375" style="76" customWidth="1"/>
    <col min="15109" max="15111" width="24" style="76" customWidth="1"/>
    <col min="15112" max="15112" width="12.7109375" style="76" customWidth="1"/>
    <col min="15113" max="15353" width="9.140625" style="76"/>
    <col min="15354" max="15354" width="6.42578125" style="76" customWidth="1"/>
    <col min="15355" max="15355" width="38.85546875" style="76" customWidth="1"/>
    <col min="15356" max="15357" width="11.5703125" style="76" customWidth="1"/>
    <col min="15358" max="15358" width="19.42578125" style="76" customWidth="1"/>
    <col min="15359" max="15359" width="10.140625" style="76" customWidth="1"/>
    <col min="15360" max="15360" width="14.85546875" style="76" customWidth="1"/>
    <col min="15361" max="15361" width="14.140625" style="76" customWidth="1"/>
    <col min="15362" max="15362" width="20.28515625" style="76" customWidth="1"/>
    <col min="15363" max="15364" width="44.7109375" style="76" customWidth="1"/>
    <col min="15365" max="15367" width="24" style="76" customWidth="1"/>
    <col min="15368" max="15368" width="12.7109375" style="76" customWidth="1"/>
    <col min="15369" max="15609" width="9.140625" style="76"/>
    <col min="15610" max="15610" width="6.42578125" style="76" customWidth="1"/>
    <col min="15611" max="15611" width="38.85546875" style="76" customWidth="1"/>
    <col min="15612" max="15613" width="11.5703125" style="76" customWidth="1"/>
    <col min="15614" max="15614" width="19.42578125" style="76" customWidth="1"/>
    <col min="15615" max="15615" width="10.140625" style="76" customWidth="1"/>
    <col min="15616" max="15616" width="14.85546875" style="76" customWidth="1"/>
    <col min="15617" max="15617" width="14.140625" style="76" customWidth="1"/>
    <col min="15618" max="15618" width="20.28515625" style="76" customWidth="1"/>
    <col min="15619" max="15620" width="44.7109375" style="76" customWidth="1"/>
    <col min="15621" max="15623" width="24" style="76" customWidth="1"/>
    <col min="15624" max="15624" width="12.7109375" style="76" customWidth="1"/>
    <col min="15625" max="15865" width="9.140625" style="76"/>
    <col min="15866" max="15866" width="6.42578125" style="76" customWidth="1"/>
    <col min="15867" max="15867" width="38.85546875" style="76" customWidth="1"/>
    <col min="15868" max="15869" width="11.5703125" style="76" customWidth="1"/>
    <col min="15870" max="15870" width="19.42578125" style="76" customWidth="1"/>
    <col min="15871" max="15871" width="10.140625" style="76" customWidth="1"/>
    <col min="15872" max="15872" width="14.85546875" style="76" customWidth="1"/>
    <col min="15873" max="15873" width="14.140625" style="76" customWidth="1"/>
    <col min="15874" max="15874" width="20.28515625" style="76" customWidth="1"/>
    <col min="15875" max="15876" width="44.7109375" style="76" customWidth="1"/>
    <col min="15877" max="15879" width="24" style="76" customWidth="1"/>
    <col min="15880" max="15880" width="12.7109375" style="76" customWidth="1"/>
    <col min="15881" max="16121" width="9.140625" style="76"/>
    <col min="16122" max="16122" width="6.42578125" style="76" customWidth="1"/>
    <col min="16123" max="16123" width="38.85546875" style="76" customWidth="1"/>
    <col min="16124" max="16125" width="11.5703125" style="76" customWidth="1"/>
    <col min="16126" max="16126" width="19.42578125" style="76" customWidth="1"/>
    <col min="16127" max="16127" width="10.140625" style="76" customWidth="1"/>
    <col min="16128" max="16128" width="14.85546875" style="76" customWidth="1"/>
    <col min="16129" max="16129" width="14.140625" style="76" customWidth="1"/>
    <col min="16130" max="16130" width="20.28515625" style="76" customWidth="1"/>
    <col min="16131" max="16132" width="44.7109375" style="76" customWidth="1"/>
    <col min="16133" max="16135" width="24" style="76" customWidth="1"/>
    <col min="16136" max="16136" width="12.7109375" style="76" customWidth="1"/>
    <col min="16137" max="16384" width="9.140625" style="76"/>
  </cols>
  <sheetData>
    <row r="1" spans="1:16" ht="24.75" customHeight="1" x14ac:dyDescent="0.3">
      <c r="A1" s="407" t="s">
        <v>572</v>
      </c>
      <c r="B1" s="407"/>
      <c r="C1" s="407"/>
      <c r="D1" s="407"/>
      <c r="E1" s="407"/>
      <c r="F1" s="407"/>
      <c r="G1" s="407"/>
      <c r="H1" s="407"/>
      <c r="I1" s="407"/>
      <c r="J1" s="407"/>
      <c r="K1" s="407"/>
      <c r="L1" s="407"/>
      <c r="M1" s="98"/>
      <c r="N1" s="99"/>
    </row>
    <row r="2" spans="1:16" ht="21.75" customHeight="1" x14ac:dyDescent="0.25">
      <c r="A2" s="408" t="s">
        <v>246</v>
      </c>
      <c r="B2" s="408" t="s">
        <v>247</v>
      </c>
      <c r="C2" s="408" t="s">
        <v>248</v>
      </c>
      <c r="D2" s="408" t="s">
        <v>249</v>
      </c>
      <c r="E2" s="411" t="s">
        <v>250</v>
      </c>
      <c r="F2" s="412"/>
      <c r="G2" s="413"/>
      <c r="H2" s="414" t="s">
        <v>251</v>
      </c>
      <c r="I2" s="414" t="s">
        <v>574</v>
      </c>
      <c r="J2" s="402" t="s">
        <v>313</v>
      </c>
      <c r="K2" s="402" t="s">
        <v>252</v>
      </c>
      <c r="L2" s="402" t="s">
        <v>253</v>
      </c>
      <c r="M2" s="402" t="s">
        <v>254</v>
      </c>
      <c r="N2" s="402" t="s">
        <v>255</v>
      </c>
    </row>
    <row r="3" spans="1:16" ht="22.5" customHeight="1" x14ac:dyDescent="0.25">
      <c r="A3" s="409"/>
      <c r="B3" s="409"/>
      <c r="C3" s="409"/>
      <c r="D3" s="409"/>
      <c r="E3" s="100" t="s">
        <v>312</v>
      </c>
      <c r="F3" s="405" t="s">
        <v>573</v>
      </c>
      <c r="G3" s="406"/>
      <c r="H3" s="415"/>
      <c r="I3" s="415"/>
      <c r="J3" s="403"/>
      <c r="K3" s="403"/>
      <c r="L3" s="403"/>
      <c r="M3" s="403"/>
      <c r="N3" s="403"/>
    </row>
    <row r="4" spans="1:16" ht="26.25" customHeight="1" x14ac:dyDescent="0.25">
      <c r="A4" s="410"/>
      <c r="B4" s="410"/>
      <c r="C4" s="410"/>
      <c r="D4" s="410"/>
      <c r="E4" s="100" t="s">
        <v>256</v>
      </c>
      <c r="F4" s="100" t="s">
        <v>257</v>
      </c>
      <c r="G4" s="101" t="s">
        <v>256</v>
      </c>
      <c r="H4" s="416"/>
      <c r="I4" s="416"/>
      <c r="J4" s="404"/>
      <c r="K4" s="404"/>
      <c r="L4" s="404"/>
      <c r="M4" s="404"/>
      <c r="N4" s="404"/>
    </row>
    <row r="5" spans="1:16" s="74" customFormat="1" x14ac:dyDescent="0.25">
      <c r="A5" s="101">
        <v>1</v>
      </c>
      <c r="B5" s="101">
        <v>2</v>
      </c>
      <c r="C5" s="101">
        <v>3</v>
      </c>
      <c r="D5" s="101">
        <v>4</v>
      </c>
      <c r="E5" s="101">
        <v>5</v>
      </c>
      <c r="F5" s="101">
        <v>6</v>
      </c>
      <c r="G5" s="101">
        <v>7</v>
      </c>
      <c r="H5" s="102">
        <v>8</v>
      </c>
      <c r="I5" s="102">
        <v>9</v>
      </c>
      <c r="J5" s="102">
        <v>10</v>
      </c>
      <c r="K5" s="102">
        <v>11</v>
      </c>
      <c r="L5" s="102">
        <v>12</v>
      </c>
      <c r="M5" s="102">
        <v>13</v>
      </c>
      <c r="N5" s="102">
        <v>14</v>
      </c>
    </row>
    <row r="6" spans="1:16" s="74" customFormat="1" ht="24.75" customHeight="1" x14ac:dyDescent="0.25">
      <c r="A6" s="118"/>
      <c r="B6" s="399" t="s">
        <v>314</v>
      </c>
      <c r="C6" s="400"/>
      <c r="D6" s="400"/>
      <c r="E6" s="400"/>
      <c r="F6" s="400"/>
      <c r="G6" s="400"/>
      <c r="H6" s="400"/>
      <c r="I6" s="400"/>
      <c r="J6" s="400"/>
      <c r="K6" s="400"/>
      <c r="L6" s="401"/>
      <c r="M6" s="119">
        <f>AVERAGE(M7:M10,M12:M20,M22:M25,M27:M29,M31:M33)</f>
        <v>0.8666666666666667</v>
      </c>
      <c r="N6" s="119">
        <f>AVERAGE(N7:N10,N12:N20,N22:N25,N27:N29,N31:N33)</f>
        <v>1.0786210418794688</v>
      </c>
      <c r="P6" s="171"/>
    </row>
    <row r="7" spans="1:16" s="74" customFormat="1" ht="336.75" customHeight="1" x14ac:dyDescent="0.25">
      <c r="A7" s="103" t="s">
        <v>258</v>
      </c>
      <c r="B7" s="104" t="s">
        <v>259</v>
      </c>
      <c r="C7" s="94" t="s">
        <v>260</v>
      </c>
      <c r="D7" s="128" t="s">
        <v>315</v>
      </c>
      <c r="E7" s="156">
        <v>95.9</v>
      </c>
      <c r="F7" s="156">
        <v>99.8</v>
      </c>
      <c r="G7" s="163">
        <v>93.6</v>
      </c>
      <c r="H7" s="106">
        <f>G7/F7</f>
        <v>0.93787575150300595</v>
      </c>
      <c r="I7" s="106">
        <f>G7/E7</f>
        <v>0.97601668404588104</v>
      </c>
      <c r="J7" s="136" t="s">
        <v>616</v>
      </c>
      <c r="K7" s="166" t="s">
        <v>615</v>
      </c>
      <c r="L7" s="107" t="s">
        <v>3</v>
      </c>
      <c r="M7" s="108" t="s">
        <v>201</v>
      </c>
      <c r="N7" s="108" t="s">
        <v>201</v>
      </c>
    </row>
    <row r="8" spans="1:16" s="74" customFormat="1" ht="73.5" customHeight="1" x14ac:dyDescent="0.25">
      <c r="A8" s="103" t="s">
        <v>261</v>
      </c>
      <c r="B8" s="104" t="s">
        <v>262</v>
      </c>
      <c r="C8" s="94" t="s">
        <v>263</v>
      </c>
      <c r="D8" s="128" t="s">
        <v>315</v>
      </c>
      <c r="E8" s="156">
        <v>193.1</v>
      </c>
      <c r="F8" s="156">
        <v>187</v>
      </c>
      <c r="G8" s="105">
        <v>213.2</v>
      </c>
      <c r="H8" s="106">
        <f t="shared" ref="H8:H10" si="0">G8/F8</f>
        <v>1.1401069518716578</v>
      </c>
      <c r="I8" s="106">
        <f t="shared" ref="I8:I19" si="1">G8/E8</f>
        <v>1.104091144484723</v>
      </c>
      <c r="J8" s="166" t="s">
        <v>735</v>
      </c>
      <c r="K8" s="165" t="s">
        <v>201</v>
      </c>
      <c r="L8" s="89" t="s">
        <v>3</v>
      </c>
      <c r="M8" s="106" t="s">
        <v>201</v>
      </c>
      <c r="N8" s="105" t="s">
        <v>201</v>
      </c>
    </row>
    <row r="9" spans="1:16" s="74" customFormat="1" ht="41.25" customHeight="1" x14ac:dyDescent="0.25">
      <c r="A9" s="103" t="s">
        <v>264</v>
      </c>
      <c r="B9" s="109" t="s">
        <v>265</v>
      </c>
      <c r="C9" s="90" t="s">
        <v>266</v>
      </c>
      <c r="D9" s="128" t="s">
        <v>315</v>
      </c>
      <c r="E9" s="156">
        <v>97.9</v>
      </c>
      <c r="F9" s="156">
        <v>84.9</v>
      </c>
      <c r="G9" s="105">
        <v>105.59699999999999</v>
      </c>
      <c r="H9" s="106">
        <f t="shared" si="0"/>
        <v>1.243780918727915</v>
      </c>
      <c r="I9" s="106">
        <f t="shared" si="1"/>
        <v>1.0786210418794688</v>
      </c>
      <c r="J9" s="166" t="s">
        <v>650</v>
      </c>
      <c r="K9" s="165" t="s">
        <v>201</v>
      </c>
      <c r="L9" s="89" t="s">
        <v>3</v>
      </c>
      <c r="M9" s="106">
        <f>IF(H9&gt;1,1,H9)</f>
        <v>1</v>
      </c>
      <c r="N9" s="106">
        <f>IF(I9&gt;1.25,1.25,I9)</f>
        <v>1.0786210418794688</v>
      </c>
    </row>
    <row r="10" spans="1:16" s="74" customFormat="1" ht="69.75" customHeight="1" x14ac:dyDescent="0.25">
      <c r="A10" s="103" t="s">
        <v>267</v>
      </c>
      <c r="B10" s="110" t="s">
        <v>268</v>
      </c>
      <c r="C10" s="107" t="s">
        <v>263</v>
      </c>
      <c r="D10" s="128" t="s">
        <v>315</v>
      </c>
      <c r="E10" s="156">
        <v>4.4000000000000004</v>
      </c>
      <c r="F10" s="156">
        <v>4.5999999999999996</v>
      </c>
      <c r="G10" s="105">
        <v>4.5999999999999996</v>
      </c>
      <c r="H10" s="106">
        <f t="shared" si="0"/>
        <v>1</v>
      </c>
      <c r="I10" s="106">
        <f t="shared" si="1"/>
        <v>1.0454545454545452</v>
      </c>
      <c r="J10" s="166" t="s">
        <v>670</v>
      </c>
      <c r="K10" s="165" t="s">
        <v>201</v>
      </c>
      <c r="L10" s="89" t="s">
        <v>9</v>
      </c>
      <c r="M10" s="106" t="s">
        <v>201</v>
      </c>
      <c r="N10" s="105" t="s">
        <v>201</v>
      </c>
    </row>
    <row r="11" spans="1:16" s="74" customFormat="1" ht="24.75" customHeight="1" x14ac:dyDescent="0.25">
      <c r="A11" s="120" t="s">
        <v>269</v>
      </c>
      <c r="B11" s="399" t="s">
        <v>270</v>
      </c>
      <c r="C11" s="400"/>
      <c r="D11" s="400"/>
      <c r="E11" s="400"/>
      <c r="F11" s="400"/>
      <c r="G11" s="400"/>
      <c r="H11" s="400"/>
      <c r="I11" s="400"/>
      <c r="J11" s="400"/>
      <c r="K11" s="400"/>
      <c r="L11" s="401"/>
      <c r="M11" s="119">
        <f>AVERAGE(M12:M20)</f>
        <v>1</v>
      </c>
      <c r="N11" s="119">
        <v>1</v>
      </c>
    </row>
    <row r="12" spans="1:16" ht="151.5" customHeight="1" x14ac:dyDescent="0.25">
      <c r="A12" s="103" t="s">
        <v>271</v>
      </c>
      <c r="B12" s="155" t="s">
        <v>272</v>
      </c>
      <c r="C12" s="90" t="s">
        <v>273</v>
      </c>
      <c r="D12" s="90" t="s">
        <v>274</v>
      </c>
      <c r="E12" s="111">
        <v>1</v>
      </c>
      <c r="F12" s="111">
        <v>1</v>
      </c>
      <c r="G12" s="111">
        <v>1</v>
      </c>
      <c r="H12" s="106">
        <f t="shared" ref="H12:H33" si="2">G12/F12</f>
        <v>1</v>
      </c>
      <c r="I12" s="106" t="s">
        <v>201</v>
      </c>
      <c r="J12" s="165" t="s">
        <v>201</v>
      </c>
      <c r="K12" s="165" t="s">
        <v>201</v>
      </c>
      <c r="L12" s="89" t="s">
        <v>3</v>
      </c>
      <c r="M12" s="106">
        <f>IF(H12&gt;1,1,H12)</f>
        <v>1</v>
      </c>
      <c r="N12" s="106" t="s">
        <v>201</v>
      </c>
    </row>
    <row r="13" spans="1:16" ht="87" customHeight="1" x14ac:dyDescent="0.25">
      <c r="A13" s="103" t="s">
        <v>275</v>
      </c>
      <c r="B13" s="155" t="s">
        <v>276</v>
      </c>
      <c r="C13" s="90" t="s">
        <v>277</v>
      </c>
      <c r="D13" s="128" t="s">
        <v>315</v>
      </c>
      <c r="E13" s="111">
        <v>11</v>
      </c>
      <c r="F13" s="111">
        <v>13</v>
      </c>
      <c r="G13" s="165">
        <v>13</v>
      </c>
      <c r="H13" s="106">
        <f t="shared" si="2"/>
        <v>1</v>
      </c>
      <c r="I13" s="106">
        <f t="shared" si="1"/>
        <v>1.1818181818181819</v>
      </c>
      <c r="J13" s="165" t="s">
        <v>201</v>
      </c>
      <c r="K13" s="165" t="s">
        <v>201</v>
      </c>
      <c r="L13" s="89" t="s">
        <v>3</v>
      </c>
      <c r="M13" s="106">
        <f t="shared" ref="M13:M14" si="3">IF(H13&gt;1,1,H13)</f>
        <v>1</v>
      </c>
      <c r="N13" s="106" t="s">
        <v>201</v>
      </c>
    </row>
    <row r="14" spans="1:16" ht="73.5" customHeight="1" x14ac:dyDescent="0.25">
      <c r="A14" s="103" t="s">
        <v>278</v>
      </c>
      <c r="B14" s="155" t="s">
        <v>279</v>
      </c>
      <c r="C14" s="90" t="s">
        <v>277</v>
      </c>
      <c r="D14" s="128" t="s">
        <v>315</v>
      </c>
      <c r="E14" s="111">
        <v>190</v>
      </c>
      <c r="F14" s="111">
        <v>220</v>
      </c>
      <c r="G14" s="165">
        <v>229</v>
      </c>
      <c r="H14" s="106">
        <f t="shared" si="2"/>
        <v>1.040909090909091</v>
      </c>
      <c r="I14" s="106">
        <f t="shared" si="1"/>
        <v>1.2052631578947368</v>
      </c>
      <c r="J14" s="166" t="s">
        <v>736</v>
      </c>
      <c r="K14" s="165" t="s">
        <v>201</v>
      </c>
      <c r="L14" s="89" t="s">
        <v>3</v>
      </c>
      <c r="M14" s="106">
        <f t="shared" si="3"/>
        <v>1</v>
      </c>
      <c r="N14" s="106" t="s">
        <v>201</v>
      </c>
    </row>
    <row r="15" spans="1:16" ht="86.25" customHeight="1" x14ac:dyDescent="0.25">
      <c r="A15" s="103" t="s">
        <v>280</v>
      </c>
      <c r="B15" s="155" t="s">
        <v>281</v>
      </c>
      <c r="C15" s="90" t="s">
        <v>263</v>
      </c>
      <c r="D15" s="128" t="s">
        <v>315</v>
      </c>
      <c r="E15" s="113">
        <v>170.87</v>
      </c>
      <c r="F15" s="105">
        <v>175</v>
      </c>
      <c r="G15" s="165">
        <v>214.69</v>
      </c>
      <c r="H15" s="106">
        <f t="shared" si="2"/>
        <v>1.2267999999999999</v>
      </c>
      <c r="I15" s="106">
        <f t="shared" si="1"/>
        <v>1.2564522736583368</v>
      </c>
      <c r="J15" s="166" t="s">
        <v>737</v>
      </c>
      <c r="K15" s="165" t="s">
        <v>201</v>
      </c>
      <c r="L15" s="89" t="s">
        <v>3</v>
      </c>
      <c r="M15" s="106">
        <f>IF(H15&gt;1,1,H15)</f>
        <v>1</v>
      </c>
      <c r="N15" s="106" t="s">
        <v>201</v>
      </c>
    </row>
    <row r="16" spans="1:16" ht="76.5" x14ac:dyDescent="0.25">
      <c r="A16" s="103" t="s">
        <v>282</v>
      </c>
      <c r="B16" s="155" t="s">
        <v>283</v>
      </c>
      <c r="C16" s="90" t="s">
        <v>277</v>
      </c>
      <c r="D16" s="128" t="s">
        <v>315</v>
      </c>
      <c r="E16" s="113">
        <v>4776.88</v>
      </c>
      <c r="F16" s="111">
        <v>4800</v>
      </c>
      <c r="G16" s="165">
        <v>4990</v>
      </c>
      <c r="H16" s="106">
        <f t="shared" si="2"/>
        <v>1.0395833333333333</v>
      </c>
      <c r="I16" s="106">
        <f t="shared" si="1"/>
        <v>1.0446148950779588</v>
      </c>
      <c r="J16" s="166" t="s">
        <v>738</v>
      </c>
      <c r="K16" s="165" t="s">
        <v>201</v>
      </c>
      <c r="L16" s="89" t="s">
        <v>3</v>
      </c>
      <c r="M16" s="106">
        <f>IF(H16&gt;1,1,H16)</f>
        <v>1</v>
      </c>
      <c r="N16" s="106" t="s">
        <v>201</v>
      </c>
    </row>
    <row r="17" spans="1:14" ht="75.75" customHeight="1" x14ac:dyDescent="0.25">
      <c r="A17" s="103" t="s">
        <v>284</v>
      </c>
      <c r="B17" s="157" t="s">
        <v>575</v>
      </c>
      <c r="C17" s="90" t="s">
        <v>277</v>
      </c>
      <c r="D17" s="128" t="s">
        <v>315</v>
      </c>
      <c r="E17" s="111">
        <v>13</v>
      </c>
      <c r="F17" s="111">
        <v>15</v>
      </c>
      <c r="G17" s="111">
        <v>15</v>
      </c>
      <c r="H17" s="106">
        <f t="shared" si="2"/>
        <v>1</v>
      </c>
      <c r="I17" s="106">
        <f t="shared" si="1"/>
        <v>1.1538461538461537</v>
      </c>
      <c r="J17" s="165" t="s">
        <v>201</v>
      </c>
      <c r="K17" s="165" t="s">
        <v>201</v>
      </c>
      <c r="L17" s="89" t="s">
        <v>3</v>
      </c>
      <c r="M17" s="106">
        <f t="shared" ref="M17:M19" si="4">IF(H17&gt;1,1,H17)</f>
        <v>1</v>
      </c>
      <c r="N17" s="106" t="s">
        <v>201</v>
      </c>
    </row>
    <row r="18" spans="1:14" ht="57.75" customHeight="1" x14ac:dyDescent="0.25">
      <c r="A18" s="103" t="s">
        <v>285</v>
      </c>
      <c r="B18" s="157" t="s">
        <v>576</v>
      </c>
      <c r="C18" s="89" t="s">
        <v>286</v>
      </c>
      <c r="D18" s="128" t="s">
        <v>315</v>
      </c>
      <c r="E18" s="111">
        <v>31</v>
      </c>
      <c r="F18" s="111">
        <v>23</v>
      </c>
      <c r="G18" s="111">
        <v>33</v>
      </c>
      <c r="H18" s="106">
        <f t="shared" si="2"/>
        <v>1.4347826086956521</v>
      </c>
      <c r="I18" s="106">
        <f t="shared" si="1"/>
        <v>1.064516129032258</v>
      </c>
      <c r="J18" s="165" t="s">
        <v>201</v>
      </c>
      <c r="K18" s="165" t="s">
        <v>201</v>
      </c>
      <c r="L18" s="89" t="s">
        <v>3</v>
      </c>
      <c r="M18" s="106">
        <f t="shared" si="4"/>
        <v>1</v>
      </c>
      <c r="N18" s="106" t="s">
        <v>201</v>
      </c>
    </row>
    <row r="19" spans="1:14" ht="97.5" customHeight="1" x14ac:dyDescent="0.25">
      <c r="A19" s="103" t="s">
        <v>287</v>
      </c>
      <c r="B19" s="136" t="s">
        <v>316</v>
      </c>
      <c r="C19" s="89" t="s">
        <v>288</v>
      </c>
      <c r="D19" s="128" t="s">
        <v>315</v>
      </c>
      <c r="E19" s="105">
        <v>253.9</v>
      </c>
      <c r="F19" s="105">
        <v>255</v>
      </c>
      <c r="G19" s="113">
        <v>256.47000000000003</v>
      </c>
      <c r="H19" s="106">
        <f>G19/F19</f>
        <v>1.0057647058823531</v>
      </c>
      <c r="I19" s="106">
        <f t="shared" si="1"/>
        <v>1.0101220953131156</v>
      </c>
      <c r="J19" s="136" t="s">
        <v>739</v>
      </c>
      <c r="K19" s="165" t="s">
        <v>201</v>
      </c>
      <c r="L19" s="89" t="s">
        <v>3</v>
      </c>
      <c r="M19" s="106">
        <f t="shared" si="4"/>
        <v>1</v>
      </c>
      <c r="N19" s="106" t="s">
        <v>201</v>
      </c>
    </row>
    <row r="20" spans="1:14" s="74" customFormat="1" ht="78.75" customHeight="1" x14ac:dyDescent="0.25">
      <c r="A20" s="103" t="s">
        <v>289</v>
      </c>
      <c r="B20" s="136" t="s">
        <v>577</v>
      </c>
      <c r="C20" s="96" t="s">
        <v>290</v>
      </c>
      <c r="D20" s="129" t="s">
        <v>317</v>
      </c>
      <c r="E20" s="111">
        <v>37</v>
      </c>
      <c r="F20" s="111">
        <v>30</v>
      </c>
      <c r="G20" s="111">
        <v>30</v>
      </c>
      <c r="H20" s="106">
        <f>F20/G20</f>
        <v>1</v>
      </c>
      <c r="I20" s="106">
        <f>E20/G20</f>
        <v>1.2333333333333334</v>
      </c>
      <c r="J20" s="166" t="s">
        <v>740</v>
      </c>
      <c r="K20" s="165" t="s">
        <v>201</v>
      </c>
      <c r="L20" s="89" t="s">
        <v>3</v>
      </c>
      <c r="M20" s="106" t="s">
        <v>201</v>
      </c>
      <c r="N20" s="106" t="s">
        <v>201</v>
      </c>
    </row>
    <row r="21" spans="1:14" s="74" customFormat="1" ht="24.75" customHeight="1" x14ac:dyDescent="0.25">
      <c r="A21" s="120" t="s">
        <v>291</v>
      </c>
      <c r="B21" s="399" t="s">
        <v>37</v>
      </c>
      <c r="C21" s="400"/>
      <c r="D21" s="400"/>
      <c r="E21" s="400"/>
      <c r="F21" s="400"/>
      <c r="G21" s="400"/>
      <c r="H21" s="400"/>
      <c r="I21" s="400"/>
      <c r="J21" s="400"/>
      <c r="K21" s="400"/>
      <c r="L21" s="401"/>
      <c r="M21" s="119">
        <f>AVERAGE(M22:M25)</f>
        <v>1</v>
      </c>
      <c r="N21" s="119">
        <v>1</v>
      </c>
    </row>
    <row r="22" spans="1:14" s="74" customFormat="1" ht="59.25" customHeight="1" x14ac:dyDescent="0.25">
      <c r="A22" s="103" t="s">
        <v>292</v>
      </c>
      <c r="B22" s="110" t="s">
        <v>318</v>
      </c>
      <c r="C22" s="89" t="s">
        <v>260</v>
      </c>
      <c r="D22" s="128" t="s">
        <v>315</v>
      </c>
      <c r="E22" s="89">
        <v>13.1</v>
      </c>
      <c r="F22" s="105">
        <v>9</v>
      </c>
      <c r="G22" s="105">
        <v>9</v>
      </c>
      <c r="H22" s="106">
        <f t="shared" si="2"/>
        <v>1</v>
      </c>
      <c r="I22" s="106">
        <f t="shared" ref="I22:I24" si="5">G22/E22</f>
        <v>0.68702290076335881</v>
      </c>
      <c r="J22" s="166" t="s">
        <v>651</v>
      </c>
      <c r="K22" s="165" t="s">
        <v>201</v>
      </c>
      <c r="L22" s="89" t="s">
        <v>3</v>
      </c>
      <c r="M22" s="105" t="s">
        <v>201</v>
      </c>
      <c r="N22" s="106" t="s">
        <v>201</v>
      </c>
    </row>
    <row r="23" spans="1:14" s="74" customFormat="1" ht="78" customHeight="1" x14ac:dyDescent="0.25">
      <c r="A23" s="103" t="s">
        <v>293</v>
      </c>
      <c r="B23" s="109" t="s">
        <v>294</v>
      </c>
      <c r="C23" s="90" t="s">
        <v>260</v>
      </c>
      <c r="D23" s="128" t="s">
        <v>315</v>
      </c>
      <c r="E23" s="89">
        <v>98.5</v>
      </c>
      <c r="F23" s="105">
        <v>107.3</v>
      </c>
      <c r="G23" s="105">
        <v>107.3</v>
      </c>
      <c r="H23" s="106">
        <f t="shared" si="2"/>
        <v>1</v>
      </c>
      <c r="I23" s="106">
        <f t="shared" si="5"/>
        <v>1.0893401015228426</v>
      </c>
      <c r="J23" s="166" t="s">
        <v>654</v>
      </c>
      <c r="K23" s="165" t="s">
        <v>201</v>
      </c>
      <c r="L23" s="89" t="s">
        <v>3</v>
      </c>
      <c r="M23" s="105" t="s">
        <v>201</v>
      </c>
      <c r="N23" s="106" t="s">
        <v>201</v>
      </c>
    </row>
    <row r="24" spans="1:14" s="74" customFormat="1" ht="88.5" customHeight="1" x14ac:dyDescent="0.25">
      <c r="A24" s="103" t="s">
        <v>295</v>
      </c>
      <c r="B24" s="109" t="s">
        <v>296</v>
      </c>
      <c r="C24" s="96" t="s">
        <v>277</v>
      </c>
      <c r="D24" s="128" t="s">
        <v>315</v>
      </c>
      <c r="E24" s="89">
        <v>37.799999999999997</v>
      </c>
      <c r="F24" s="105">
        <v>33.5</v>
      </c>
      <c r="G24" s="105">
        <v>39.480432516341111</v>
      </c>
      <c r="H24" s="106">
        <f t="shared" si="2"/>
        <v>1.1785203736221228</v>
      </c>
      <c r="I24" s="106">
        <f t="shared" si="5"/>
        <v>1.0444558866756908</v>
      </c>
      <c r="J24" s="166" t="s">
        <v>652</v>
      </c>
      <c r="K24" s="165" t="s">
        <v>201</v>
      </c>
      <c r="L24" s="89" t="s">
        <v>3</v>
      </c>
      <c r="M24" s="105" t="s">
        <v>201</v>
      </c>
      <c r="N24" s="106" t="s">
        <v>201</v>
      </c>
    </row>
    <row r="25" spans="1:14" s="74" customFormat="1" ht="68.25" customHeight="1" x14ac:dyDescent="0.25">
      <c r="A25" s="103" t="s">
        <v>297</v>
      </c>
      <c r="B25" s="110" t="s">
        <v>298</v>
      </c>
      <c r="C25" s="89" t="s">
        <v>266</v>
      </c>
      <c r="D25" s="90" t="s">
        <v>274</v>
      </c>
      <c r="E25" s="89">
        <v>19.899999999999999</v>
      </c>
      <c r="F25" s="112">
        <v>5.7329999999999997</v>
      </c>
      <c r="G25" s="105">
        <v>28.335999999999999</v>
      </c>
      <c r="H25" s="106">
        <f t="shared" si="2"/>
        <v>4.9426129426129428</v>
      </c>
      <c r="I25" s="106" t="s">
        <v>201</v>
      </c>
      <c r="J25" s="166" t="s">
        <v>653</v>
      </c>
      <c r="K25" s="165" t="s">
        <v>201</v>
      </c>
      <c r="L25" s="89" t="s">
        <v>3</v>
      </c>
      <c r="M25" s="106">
        <f t="shared" ref="M25" si="6">IF(H25&gt;1,1,H25)</f>
        <v>1</v>
      </c>
      <c r="N25" s="106" t="s">
        <v>201</v>
      </c>
    </row>
    <row r="26" spans="1:14" s="74" customFormat="1" ht="25.5" customHeight="1" x14ac:dyDescent="0.25">
      <c r="A26" s="121" t="s">
        <v>299</v>
      </c>
      <c r="B26" s="399" t="s">
        <v>300</v>
      </c>
      <c r="C26" s="400"/>
      <c r="D26" s="400"/>
      <c r="E26" s="400"/>
      <c r="F26" s="400"/>
      <c r="G26" s="400"/>
      <c r="H26" s="400"/>
      <c r="I26" s="400"/>
      <c r="J26" s="400"/>
      <c r="K26" s="400"/>
      <c r="L26" s="401"/>
      <c r="M26" s="119">
        <f>AVERAGE(M27:M29)</f>
        <v>0.5</v>
      </c>
      <c r="N26" s="119">
        <v>1</v>
      </c>
    </row>
    <row r="27" spans="1:14" s="74" customFormat="1" ht="50.25" customHeight="1" x14ac:dyDescent="0.25">
      <c r="A27" s="103" t="s">
        <v>301</v>
      </c>
      <c r="B27" s="109" t="s">
        <v>302</v>
      </c>
      <c r="C27" s="90" t="s">
        <v>266</v>
      </c>
      <c r="D27" s="128" t="s">
        <v>315</v>
      </c>
      <c r="E27" s="113">
        <v>539.4</v>
      </c>
      <c r="F27" s="113">
        <v>588.29999999999995</v>
      </c>
      <c r="G27" s="105">
        <v>588.29999999999995</v>
      </c>
      <c r="H27" s="106">
        <f t="shared" si="2"/>
        <v>1</v>
      </c>
      <c r="I27" s="106">
        <f t="shared" ref="I27" si="7">G27/E27</f>
        <v>1.0906562847608454</v>
      </c>
      <c r="J27" s="166" t="s">
        <v>671</v>
      </c>
      <c r="K27" s="165" t="s">
        <v>201</v>
      </c>
      <c r="L27" s="89" t="s">
        <v>9</v>
      </c>
      <c r="M27" s="105" t="s">
        <v>201</v>
      </c>
      <c r="N27" s="106" t="s">
        <v>201</v>
      </c>
    </row>
    <row r="28" spans="1:14" s="74" customFormat="1" ht="86.25" customHeight="1" x14ac:dyDescent="0.25">
      <c r="A28" s="103" t="s">
        <v>319</v>
      </c>
      <c r="B28" s="109" t="s">
        <v>320</v>
      </c>
      <c r="C28" s="96" t="s">
        <v>277</v>
      </c>
      <c r="D28" s="96" t="s">
        <v>274</v>
      </c>
      <c r="E28" s="113">
        <v>2</v>
      </c>
      <c r="F28" s="111">
        <v>3</v>
      </c>
      <c r="G28" s="105">
        <v>4</v>
      </c>
      <c r="H28" s="106">
        <f t="shared" ref="H28:H29" si="8">G28/F28</f>
        <v>1.3333333333333333</v>
      </c>
      <c r="I28" s="106">
        <f t="shared" ref="I28" si="9">G28/E28</f>
        <v>2</v>
      </c>
      <c r="J28" s="136" t="s">
        <v>672</v>
      </c>
      <c r="K28" s="165" t="s">
        <v>201</v>
      </c>
      <c r="L28" s="97" t="s">
        <v>9</v>
      </c>
      <c r="M28" s="106">
        <f>IF(H28&gt;1,1,H28)</f>
        <v>1</v>
      </c>
      <c r="N28" s="106" t="s">
        <v>201</v>
      </c>
    </row>
    <row r="29" spans="1:14" s="74" customFormat="1" ht="63.75" customHeight="1" x14ac:dyDescent="0.25">
      <c r="A29" s="103" t="s">
        <v>579</v>
      </c>
      <c r="B29" s="109" t="s">
        <v>578</v>
      </c>
      <c r="C29" s="96" t="s">
        <v>277</v>
      </c>
      <c r="D29" s="96" t="s">
        <v>274</v>
      </c>
      <c r="E29" s="113" t="s">
        <v>201</v>
      </c>
      <c r="F29" s="111">
        <v>12</v>
      </c>
      <c r="G29" s="105">
        <v>0</v>
      </c>
      <c r="H29" s="106">
        <f t="shared" si="8"/>
        <v>0</v>
      </c>
      <c r="I29" s="106" t="s">
        <v>201</v>
      </c>
      <c r="J29" s="166" t="s">
        <v>776</v>
      </c>
      <c r="K29" s="165" t="s">
        <v>201</v>
      </c>
      <c r="L29" s="97" t="s">
        <v>9</v>
      </c>
      <c r="M29" s="106">
        <f>IF(H29&gt;1,1,H29)</f>
        <v>0</v>
      </c>
      <c r="N29" s="106" t="s">
        <v>201</v>
      </c>
    </row>
    <row r="30" spans="1:14" s="74" customFormat="1" ht="27.75" customHeight="1" x14ac:dyDescent="0.25">
      <c r="A30" s="121" t="s">
        <v>107</v>
      </c>
      <c r="B30" s="399" t="s">
        <v>108</v>
      </c>
      <c r="C30" s="400"/>
      <c r="D30" s="400"/>
      <c r="E30" s="400"/>
      <c r="F30" s="400"/>
      <c r="G30" s="400"/>
      <c r="H30" s="400"/>
      <c r="I30" s="400"/>
      <c r="J30" s="400"/>
      <c r="K30" s="400"/>
      <c r="L30" s="401"/>
      <c r="M30" s="119">
        <f>AVERAGE(M31:M33)</f>
        <v>0.66666666666666663</v>
      </c>
      <c r="N30" s="119">
        <v>1</v>
      </c>
    </row>
    <row r="31" spans="1:14" s="74" customFormat="1" ht="45" customHeight="1" x14ac:dyDescent="0.25">
      <c r="A31" s="103" t="s">
        <v>303</v>
      </c>
      <c r="B31" s="109" t="s">
        <v>304</v>
      </c>
      <c r="C31" s="90" t="s">
        <v>309</v>
      </c>
      <c r="D31" s="90" t="s">
        <v>274</v>
      </c>
      <c r="E31" s="111">
        <v>0</v>
      </c>
      <c r="F31" s="111">
        <v>1</v>
      </c>
      <c r="G31" s="111">
        <v>1</v>
      </c>
      <c r="H31" s="106">
        <f t="shared" ref="H31" si="10">G31/F31</f>
        <v>1</v>
      </c>
      <c r="I31" s="106" t="s">
        <v>201</v>
      </c>
      <c r="J31" s="165" t="s">
        <v>201</v>
      </c>
      <c r="K31" s="165" t="s">
        <v>201</v>
      </c>
      <c r="L31" s="89" t="s">
        <v>3</v>
      </c>
      <c r="M31" s="106">
        <f t="shared" ref="M31:M33" si="11">IF(H31&gt;1,1,H31)</f>
        <v>1</v>
      </c>
      <c r="N31" s="106" t="s">
        <v>201</v>
      </c>
    </row>
    <row r="32" spans="1:14" s="74" customFormat="1" ht="76.5" x14ac:dyDescent="0.25">
      <c r="A32" s="103" t="s">
        <v>305</v>
      </c>
      <c r="B32" s="109" t="s">
        <v>306</v>
      </c>
      <c r="C32" s="90" t="s">
        <v>277</v>
      </c>
      <c r="D32" s="90" t="s">
        <v>274</v>
      </c>
      <c r="E32" s="111">
        <v>6</v>
      </c>
      <c r="F32" s="111">
        <v>5</v>
      </c>
      <c r="G32" s="111">
        <v>5</v>
      </c>
      <c r="H32" s="106">
        <f t="shared" si="2"/>
        <v>1</v>
      </c>
      <c r="I32" s="106" t="s">
        <v>201</v>
      </c>
      <c r="J32" s="165" t="s">
        <v>201</v>
      </c>
      <c r="K32" s="165" t="s">
        <v>201</v>
      </c>
      <c r="L32" s="89" t="s">
        <v>3</v>
      </c>
      <c r="M32" s="106">
        <f t="shared" si="11"/>
        <v>1</v>
      </c>
      <c r="N32" s="106" t="s">
        <v>201</v>
      </c>
    </row>
    <row r="33" spans="1:14" s="74" customFormat="1" ht="93.75" customHeight="1" x14ac:dyDescent="0.25">
      <c r="A33" s="103" t="s">
        <v>307</v>
      </c>
      <c r="B33" s="109" t="s">
        <v>308</v>
      </c>
      <c r="C33" s="114" t="s">
        <v>309</v>
      </c>
      <c r="D33" s="90" t="s">
        <v>274</v>
      </c>
      <c r="E33" s="111">
        <v>1</v>
      </c>
      <c r="F33" s="111">
        <v>1</v>
      </c>
      <c r="G33" s="111">
        <v>0</v>
      </c>
      <c r="H33" s="106">
        <f t="shared" si="2"/>
        <v>0</v>
      </c>
      <c r="I33" s="106" t="s">
        <v>201</v>
      </c>
      <c r="J33" s="166" t="s">
        <v>644</v>
      </c>
      <c r="K33" s="166" t="s">
        <v>643</v>
      </c>
      <c r="L33" s="89" t="s">
        <v>3</v>
      </c>
      <c r="M33" s="106">
        <f t="shared" si="11"/>
        <v>0</v>
      </c>
      <c r="N33" s="106" t="s">
        <v>201</v>
      </c>
    </row>
    <row r="35" spans="1:14" s="116" customFormat="1" ht="15" customHeight="1" x14ac:dyDescent="0.25">
      <c r="B35" s="162" t="s">
        <v>310</v>
      </c>
      <c r="C35" s="161"/>
      <c r="D35" s="161"/>
      <c r="E35" s="161"/>
      <c r="F35" s="161"/>
      <c r="G35" s="161"/>
      <c r="H35" s="161"/>
      <c r="I35" s="161"/>
      <c r="J35" s="161"/>
      <c r="K35" s="161"/>
      <c r="L35" s="161"/>
      <c r="M35" s="161"/>
      <c r="N35" s="161"/>
    </row>
    <row r="36" spans="1:14" s="116" customFormat="1" ht="15" customHeight="1" x14ac:dyDescent="0.25">
      <c r="B36" s="162" t="s">
        <v>580</v>
      </c>
      <c r="C36" s="161"/>
      <c r="D36" s="161"/>
      <c r="E36" s="161"/>
      <c r="F36" s="161"/>
      <c r="G36" s="161"/>
      <c r="H36" s="161"/>
      <c r="I36" s="161"/>
      <c r="J36" s="161"/>
    </row>
    <row r="37" spans="1:14" s="116" customFormat="1" ht="15" customHeight="1" x14ac:dyDescent="0.25">
      <c r="B37" s="162" t="s">
        <v>311</v>
      </c>
      <c r="C37" s="161"/>
      <c r="D37" s="161"/>
      <c r="E37" s="161"/>
      <c r="F37" s="161"/>
      <c r="G37" s="161"/>
      <c r="H37" s="161"/>
      <c r="I37" s="161"/>
      <c r="J37" s="161"/>
    </row>
    <row r="38" spans="1:14" s="116" customFormat="1" ht="15" customHeight="1" x14ac:dyDescent="0.25">
      <c r="B38" s="162" t="s">
        <v>581</v>
      </c>
      <c r="C38" s="161"/>
      <c r="D38" s="161"/>
      <c r="E38" s="161"/>
      <c r="F38" s="161"/>
      <c r="G38" s="161"/>
      <c r="H38" s="161"/>
      <c r="I38" s="161"/>
      <c r="J38" s="161"/>
    </row>
    <row r="39" spans="1:14" x14ac:dyDescent="0.25">
      <c r="B39" s="117"/>
    </row>
  </sheetData>
  <mergeCells count="19">
    <mergeCell ref="N2:N4"/>
    <mergeCell ref="F3:G3"/>
    <mergeCell ref="B6:L6"/>
    <mergeCell ref="B11:L11"/>
    <mergeCell ref="A1:L1"/>
    <mergeCell ref="A2:A4"/>
    <mergeCell ref="B2:B4"/>
    <mergeCell ref="C2:C4"/>
    <mergeCell ref="D2:D4"/>
    <mergeCell ref="E2:G2"/>
    <mergeCell ref="H2:H4"/>
    <mergeCell ref="I2:I4"/>
    <mergeCell ref="J2:J4"/>
    <mergeCell ref="K2:K4"/>
    <mergeCell ref="B21:L21"/>
    <mergeCell ref="B26:L26"/>
    <mergeCell ref="B30:L30"/>
    <mergeCell ref="L2:L4"/>
    <mergeCell ref="M2:M4"/>
  </mergeCells>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7"/>
  <sheetViews>
    <sheetView zoomScale="80" zoomScaleNormal="80" workbookViewId="0">
      <pane ySplit="2" topLeftCell="A3" activePane="bottomLeft" state="frozen"/>
      <selection pane="bottomLeft" activeCell="E14" sqref="E14"/>
    </sheetView>
  </sheetViews>
  <sheetFormatPr defaultRowHeight="15" x14ac:dyDescent="0.25"/>
  <cols>
    <col min="1" max="1" width="9.140625" style="138" customWidth="1"/>
    <col min="2" max="2" width="36" style="131" customWidth="1"/>
    <col min="3" max="3" width="40.5703125" style="138" customWidth="1"/>
    <col min="4" max="4" width="53.7109375" style="138" customWidth="1"/>
    <col min="5" max="5" width="55.42578125" style="138" customWidth="1"/>
    <col min="6" max="6" width="45" style="138" customWidth="1"/>
    <col min="7" max="7" width="75" style="131" customWidth="1"/>
    <col min="8" max="16384" width="9.140625" style="138"/>
  </cols>
  <sheetData>
    <row r="1" spans="1:7" s="130" customFormat="1" ht="24.75" customHeight="1" x14ac:dyDescent="0.25">
      <c r="A1" s="420" t="s">
        <v>442</v>
      </c>
      <c r="B1" s="420"/>
      <c r="C1" s="420"/>
      <c r="D1" s="420"/>
      <c r="E1" s="420"/>
      <c r="F1" s="420"/>
      <c r="G1" s="420"/>
    </row>
    <row r="2" spans="1:7" s="131" customFormat="1" ht="30" x14ac:dyDescent="0.25">
      <c r="A2" s="148" t="s">
        <v>246</v>
      </c>
      <c r="B2" s="148" t="s">
        <v>321</v>
      </c>
      <c r="C2" s="148" t="s">
        <v>322</v>
      </c>
      <c r="D2" s="148" t="s">
        <v>323</v>
      </c>
      <c r="E2" s="148" t="s">
        <v>524</v>
      </c>
      <c r="F2" s="148" t="s">
        <v>324</v>
      </c>
      <c r="G2" s="148" t="s">
        <v>443</v>
      </c>
    </row>
    <row r="3" spans="1:7" s="74" customFormat="1" ht="25.5" customHeight="1" x14ac:dyDescent="0.25">
      <c r="A3" s="123">
        <v>1</v>
      </c>
      <c r="B3" s="421" t="s">
        <v>12</v>
      </c>
      <c r="C3" s="421"/>
      <c r="D3" s="421"/>
      <c r="E3" s="421"/>
      <c r="F3" s="422"/>
      <c r="G3" s="422"/>
    </row>
    <row r="4" spans="1:7" s="131" customFormat="1" ht="18" customHeight="1" x14ac:dyDescent="0.25">
      <c r="A4" s="125" t="s">
        <v>325</v>
      </c>
      <c r="B4" s="423" t="s">
        <v>326</v>
      </c>
      <c r="C4" s="424"/>
      <c r="D4" s="424"/>
      <c r="E4" s="424"/>
      <c r="F4" s="424"/>
      <c r="G4" s="425"/>
    </row>
    <row r="5" spans="1:7" s="131" customFormat="1" ht="213" customHeight="1" x14ac:dyDescent="0.25">
      <c r="A5" s="145" t="s">
        <v>15</v>
      </c>
      <c r="B5" s="170" t="s">
        <v>645</v>
      </c>
      <c r="C5" s="146" t="s">
        <v>444</v>
      </c>
      <c r="D5" s="127" t="s">
        <v>445</v>
      </c>
      <c r="E5" s="149" t="s">
        <v>582</v>
      </c>
      <c r="F5" s="134" t="s">
        <v>446</v>
      </c>
      <c r="G5" s="147" t="s">
        <v>717</v>
      </c>
    </row>
    <row r="6" spans="1:7" s="131" customFormat="1" x14ac:dyDescent="0.25">
      <c r="A6" s="125" t="s">
        <v>327</v>
      </c>
      <c r="B6" s="311" t="s">
        <v>328</v>
      </c>
      <c r="C6" s="426"/>
      <c r="D6" s="426"/>
      <c r="E6" s="426"/>
      <c r="F6" s="426"/>
      <c r="G6" s="426"/>
    </row>
    <row r="7" spans="1:7" s="131" customFormat="1" ht="126.75" customHeight="1" x14ac:dyDescent="0.25">
      <c r="A7" s="132" t="s">
        <v>25</v>
      </c>
      <c r="B7" s="172" t="s">
        <v>201</v>
      </c>
      <c r="C7" s="134" t="s">
        <v>329</v>
      </c>
      <c r="D7" s="134" t="s">
        <v>330</v>
      </c>
      <c r="E7" s="134" t="s">
        <v>447</v>
      </c>
      <c r="F7" s="133" t="s">
        <v>331</v>
      </c>
      <c r="G7" s="135" t="s">
        <v>754</v>
      </c>
    </row>
    <row r="8" spans="1:7" s="131" customFormat="1" ht="175.5" customHeight="1" x14ac:dyDescent="0.25">
      <c r="A8" s="95" t="s">
        <v>332</v>
      </c>
      <c r="B8" s="169" t="s">
        <v>645</v>
      </c>
      <c r="C8" s="153" t="s">
        <v>449</v>
      </c>
      <c r="D8" s="153" t="s">
        <v>450</v>
      </c>
      <c r="E8" s="153" t="s">
        <v>451</v>
      </c>
      <c r="F8" s="136" t="s">
        <v>448</v>
      </c>
      <c r="G8" s="133" t="s">
        <v>755</v>
      </c>
    </row>
    <row r="9" spans="1:7" s="74" customFormat="1" ht="228" customHeight="1" x14ac:dyDescent="0.25">
      <c r="A9" s="95" t="s">
        <v>333</v>
      </c>
      <c r="B9" s="164" t="s">
        <v>201</v>
      </c>
      <c r="C9" s="152" t="s">
        <v>334</v>
      </c>
      <c r="D9" s="135" t="s">
        <v>452</v>
      </c>
      <c r="E9" s="152" t="s">
        <v>453</v>
      </c>
      <c r="F9" s="135" t="s">
        <v>454</v>
      </c>
      <c r="G9" s="135" t="s">
        <v>756</v>
      </c>
    </row>
    <row r="10" spans="1:7" s="74" customFormat="1" ht="30" customHeight="1" x14ac:dyDescent="0.25">
      <c r="A10" s="123">
        <v>2</v>
      </c>
      <c r="B10" s="309" t="s">
        <v>335</v>
      </c>
      <c r="C10" s="309"/>
      <c r="D10" s="309"/>
      <c r="E10" s="309"/>
      <c r="F10" s="422"/>
      <c r="G10" s="422"/>
    </row>
    <row r="11" spans="1:7" s="74" customFormat="1" ht="23.25" customHeight="1" x14ac:dyDescent="0.25">
      <c r="A11" s="125" t="s">
        <v>336</v>
      </c>
      <c r="B11" s="418" t="s">
        <v>337</v>
      </c>
      <c r="C11" s="418"/>
      <c r="D11" s="418"/>
      <c r="E11" s="418"/>
      <c r="F11" s="419"/>
      <c r="G11" s="419"/>
    </row>
    <row r="12" spans="1:7" ht="127.5" x14ac:dyDescent="0.25">
      <c r="A12" s="122" t="s">
        <v>40</v>
      </c>
      <c r="B12" s="132" t="s">
        <v>201</v>
      </c>
      <c r="C12" s="134" t="s">
        <v>583</v>
      </c>
      <c r="D12" s="137" t="s">
        <v>338</v>
      </c>
      <c r="E12" s="137" t="s">
        <v>455</v>
      </c>
      <c r="F12" s="137" t="s">
        <v>193</v>
      </c>
      <c r="G12" s="133" t="s">
        <v>655</v>
      </c>
    </row>
    <row r="13" spans="1:7" s="74" customFormat="1" ht="26.25" customHeight="1" x14ac:dyDescent="0.25">
      <c r="A13" s="125" t="s">
        <v>339</v>
      </c>
      <c r="B13" s="423" t="s">
        <v>340</v>
      </c>
      <c r="C13" s="424"/>
      <c r="D13" s="424"/>
      <c r="E13" s="424"/>
      <c r="F13" s="424"/>
      <c r="G13" s="427"/>
    </row>
    <row r="14" spans="1:7" ht="105.75" customHeight="1" x14ac:dyDescent="0.25">
      <c r="A14" s="139" t="s">
        <v>50</v>
      </c>
      <c r="B14" s="136" t="s">
        <v>656</v>
      </c>
      <c r="C14" s="149" t="s">
        <v>341</v>
      </c>
      <c r="D14" s="149" t="s">
        <v>457</v>
      </c>
      <c r="E14" s="149" t="s">
        <v>456</v>
      </c>
      <c r="F14" s="149" t="s">
        <v>342</v>
      </c>
      <c r="G14" s="150" t="s">
        <v>746</v>
      </c>
    </row>
    <row r="15" spans="1:7" ht="99.75" customHeight="1" x14ac:dyDescent="0.25">
      <c r="A15" s="122" t="s">
        <v>343</v>
      </c>
      <c r="B15" s="136" t="s">
        <v>656</v>
      </c>
      <c r="C15" s="149" t="s">
        <v>344</v>
      </c>
      <c r="D15" s="149" t="s">
        <v>458</v>
      </c>
      <c r="E15" s="149" t="s">
        <v>456</v>
      </c>
      <c r="F15" s="151" t="s">
        <v>345</v>
      </c>
      <c r="G15" s="150" t="s">
        <v>747</v>
      </c>
    </row>
    <row r="16" spans="1:7" ht="108" customHeight="1" x14ac:dyDescent="0.25">
      <c r="A16" s="122" t="s">
        <v>51</v>
      </c>
      <c r="B16" s="136" t="s">
        <v>656</v>
      </c>
      <c r="C16" s="149" t="s">
        <v>584</v>
      </c>
      <c r="D16" s="149" t="s">
        <v>459</v>
      </c>
      <c r="E16" s="149" t="s">
        <v>585</v>
      </c>
      <c r="F16" s="151" t="s">
        <v>193</v>
      </c>
      <c r="G16" s="150" t="s">
        <v>748</v>
      </c>
    </row>
    <row r="17" spans="1:7" ht="104.25" customHeight="1" x14ac:dyDescent="0.25">
      <c r="A17" s="122" t="s">
        <v>52</v>
      </c>
      <c r="B17" s="136" t="s">
        <v>656</v>
      </c>
      <c r="C17" s="149" t="s">
        <v>47</v>
      </c>
      <c r="D17" s="149" t="s">
        <v>346</v>
      </c>
      <c r="E17" s="149" t="s">
        <v>347</v>
      </c>
      <c r="F17" s="151" t="s">
        <v>193</v>
      </c>
      <c r="G17" s="150" t="s">
        <v>749</v>
      </c>
    </row>
    <row r="18" spans="1:7" ht="147.75" customHeight="1" x14ac:dyDescent="0.25">
      <c r="A18" s="122" t="s">
        <v>53</v>
      </c>
      <c r="B18" s="136" t="s">
        <v>656</v>
      </c>
      <c r="C18" s="149" t="s">
        <v>586</v>
      </c>
      <c r="D18" s="149" t="s">
        <v>587</v>
      </c>
      <c r="E18" s="149" t="s">
        <v>588</v>
      </c>
      <c r="F18" s="151" t="s">
        <v>589</v>
      </c>
      <c r="G18" s="150" t="s">
        <v>750</v>
      </c>
    </row>
    <row r="19" spans="1:7" s="74" customFormat="1" ht="21" customHeight="1" x14ac:dyDescent="0.25">
      <c r="A19" s="125" t="s">
        <v>348</v>
      </c>
      <c r="B19" s="423" t="s">
        <v>326</v>
      </c>
      <c r="C19" s="428"/>
      <c r="D19" s="428"/>
      <c r="E19" s="428"/>
      <c r="F19" s="428"/>
      <c r="G19" s="427"/>
    </row>
    <row r="20" spans="1:7" ht="101.25" customHeight="1" x14ac:dyDescent="0.25">
      <c r="A20" s="122" t="s">
        <v>56</v>
      </c>
      <c r="B20" s="168" t="s">
        <v>656</v>
      </c>
      <c r="C20" s="149" t="s">
        <v>349</v>
      </c>
      <c r="D20" s="149" t="s">
        <v>460</v>
      </c>
      <c r="E20" s="149" t="s">
        <v>461</v>
      </c>
      <c r="F20" s="154" t="s">
        <v>342</v>
      </c>
      <c r="G20" s="133" t="s">
        <v>657</v>
      </c>
    </row>
    <row r="21" spans="1:7" ht="76.5" x14ac:dyDescent="0.25">
      <c r="A21" s="122" t="s">
        <v>350</v>
      </c>
      <c r="B21" s="167" t="s">
        <v>645</v>
      </c>
      <c r="C21" s="149" t="s">
        <v>462</v>
      </c>
      <c r="D21" s="149" t="s">
        <v>351</v>
      </c>
      <c r="E21" s="149" t="s">
        <v>463</v>
      </c>
      <c r="F21" s="133" t="s">
        <v>342</v>
      </c>
      <c r="G21" s="134" t="s">
        <v>646</v>
      </c>
    </row>
    <row r="22" spans="1:7" ht="151.5" customHeight="1" x14ac:dyDescent="0.25">
      <c r="A22" s="159" t="s">
        <v>590</v>
      </c>
      <c r="B22" s="167" t="s">
        <v>659</v>
      </c>
      <c r="C22" s="149" t="s">
        <v>591</v>
      </c>
      <c r="D22" s="149" t="s">
        <v>592</v>
      </c>
      <c r="E22" s="149" t="s">
        <v>594</v>
      </c>
      <c r="F22" s="133" t="s">
        <v>593</v>
      </c>
      <c r="G22" s="134" t="s">
        <v>658</v>
      </c>
    </row>
    <row r="23" spans="1:7" s="74" customFormat="1" ht="24.75" customHeight="1" x14ac:dyDescent="0.25">
      <c r="A23" s="125" t="s">
        <v>352</v>
      </c>
      <c r="B23" s="418" t="s">
        <v>353</v>
      </c>
      <c r="C23" s="418"/>
      <c r="D23" s="418"/>
      <c r="E23" s="418"/>
      <c r="F23" s="418"/>
      <c r="G23" s="418"/>
    </row>
    <row r="24" spans="1:7" ht="163.5" customHeight="1" x14ac:dyDescent="0.25">
      <c r="A24" s="122" t="s">
        <v>68</v>
      </c>
      <c r="B24" s="167" t="s">
        <v>661</v>
      </c>
      <c r="C24" s="127" t="s">
        <v>354</v>
      </c>
      <c r="D24" s="127" t="s">
        <v>464</v>
      </c>
      <c r="E24" s="127" t="s">
        <v>465</v>
      </c>
      <c r="F24" s="140" t="s">
        <v>355</v>
      </c>
      <c r="G24" s="134" t="s">
        <v>660</v>
      </c>
    </row>
    <row r="25" spans="1:7" s="74" customFormat="1" ht="26.25" customHeight="1" x14ac:dyDescent="0.25">
      <c r="A25" s="125" t="s">
        <v>356</v>
      </c>
      <c r="B25" s="311" t="s">
        <v>328</v>
      </c>
      <c r="C25" s="311"/>
      <c r="D25" s="311"/>
      <c r="E25" s="311"/>
      <c r="F25" s="311"/>
      <c r="G25" s="311"/>
    </row>
    <row r="26" spans="1:7" ht="293.25" x14ac:dyDescent="0.25">
      <c r="A26" s="122" t="s">
        <v>357</v>
      </c>
      <c r="B26" s="167" t="s">
        <v>645</v>
      </c>
      <c r="C26" s="134" t="s">
        <v>467</v>
      </c>
      <c r="D26" s="133" t="s">
        <v>468</v>
      </c>
      <c r="E26" s="133" t="s">
        <v>466</v>
      </c>
      <c r="F26" s="133" t="s">
        <v>345</v>
      </c>
      <c r="G26" s="136" t="s">
        <v>751</v>
      </c>
    </row>
    <row r="27" spans="1:7" ht="216.75" x14ac:dyDescent="0.25">
      <c r="A27" s="122" t="s">
        <v>358</v>
      </c>
      <c r="B27" s="167" t="s">
        <v>645</v>
      </c>
      <c r="C27" s="134" t="s">
        <v>359</v>
      </c>
      <c r="D27" s="134" t="s">
        <v>360</v>
      </c>
      <c r="E27" s="133" t="s">
        <v>469</v>
      </c>
      <c r="F27" s="133" t="s">
        <v>345</v>
      </c>
      <c r="G27" s="133" t="s">
        <v>752</v>
      </c>
    </row>
    <row r="28" spans="1:7" s="74" customFormat="1" ht="25.5" customHeight="1" x14ac:dyDescent="0.25">
      <c r="A28" s="123">
        <v>3</v>
      </c>
      <c r="B28" s="309" t="s">
        <v>361</v>
      </c>
      <c r="C28" s="309"/>
      <c r="D28" s="309"/>
      <c r="E28" s="309"/>
      <c r="F28" s="309"/>
      <c r="G28" s="309"/>
    </row>
    <row r="29" spans="1:7" s="74" customFormat="1" ht="22.5" customHeight="1" x14ac:dyDescent="0.25">
      <c r="A29" s="125" t="s">
        <v>362</v>
      </c>
      <c r="B29" s="418" t="s">
        <v>340</v>
      </c>
      <c r="C29" s="418"/>
      <c r="D29" s="418"/>
      <c r="E29" s="418"/>
      <c r="F29" s="418"/>
      <c r="G29" s="418"/>
    </row>
    <row r="30" spans="1:7" s="74" customFormat="1" ht="121.5" customHeight="1" x14ac:dyDescent="0.25">
      <c r="A30" s="122" t="s">
        <v>95</v>
      </c>
      <c r="B30" s="167" t="s">
        <v>713</v>
      </c>
      <c r="C30" s="137" t="s">
        <v>363</v>
      </c>
      <c r="D30" s="134" t="s">
        <v>474</v>
      </c>
      <c r="E30" s="134" t="s">
        <v>473</v>
      </c>
      <c r="F30" s="134" t="s">
        <v>195</v>
      </c>
      <c r="G30" s="134" t="s">
        <v>706</v>
      </c>
    </row>
    <row r="31" spans="1:7" s="74" customFormat="1" ht="187.5" customHeight="1" x14ac:dyDescent="0.25">
      <c r="A31" s="122" t="s">
        <v>97</v>
      </c>
      <c r="B31" s="167" t="s">
        <v>713</v>
      </c>
      <c r="C31" s="137" t="s">
        <v>475</v>
      </c>
      <c r="D31" s="134" t="s">
        <v>476</v>
      </c>
      <c r="E31" s="134" t="s">
        <v>477</v>
      </c>
      <c r="F31" s="134" t="s">
        <v>195</v>
      </c>
      <c r="G31" s="134" t="s">
        <v>707</v>
      </c>
    </row>
    <row r="32" spans="1:7" s="74" customFormat="1" ht="171.75" customHeight="1" x14ac:dyDescent="0.25">
      <c r="A32" s="122" t="s">
        <v>99</v>
      </c>
      <c r="B32" s="167" t="s">
        <v>713</v>
      </c>
      <c r="C32" s="137" t="s">
        <v>478</v>
      </c>
      <c r="D32" s="134" t="s">
        <v>479</v>
      </c>
      <c r="E32" s="134" t="s">
        <v>480</v>
      </c>
      <c r="F32" s="134" t="s">
        <v>481</v>
      </c>
      <c r="G32" s="134" t="s">
        <v>708</v>
      </c>
    </row>
    <row r="33" spans="1:7" s="74" customFormat="1" ht="142.5" customHeight="1" x14ac:dyDescent="0.25">
      <c r="A33" s="122" t="s">
        <v>470</v>
      </c>
      <c r="B33" s="167" t="s">
        <v>713</v>
      </c>
      <c r="C33" s="137" t="s">
        <v>482</v>
      </c>
      <c r="D33" s="134" t="s">
        <v>483</v>
      </c>
      <c r="E33" s="134" t="s">
        <v>484</v>
      </c>
      <c r="F33" s="134" t="s">
        <v>481</v>
      </c>
      <c r="G33" s="134" t="s">
        <v>709</v>
      </c>
    </row>
    <row r="34" spans="1:7" s="74" customFormat="1" ht="226.5" customHeight="1" x14ac:dyDescent="0.25">
      <c r="A34" s="122" t="s">
        <v>471</v>
      </c>
      <c r="B34" s="167" t="s">
        <v>713</v>
      </c>
      <c r="C34" s="137" t="s">
        <v>485</v>
      </c>
      <c r="D34" s="134" t="s">
        <v>486</v>
      </c>
      <c r="E34" s="134" t="s">
        <v>484</v>
      </c>
      <c r="F34" s="134" t="s">
        <v>481</v>
      </c>
      <c r="G34" s="134" t="s">
        <v>710</v>
      </c>
    </row>
    <row r="35" spans="1:7" ht="138" customHeight="1" x14ac:dyDescent="0.25">
      <c r="A35" s="122" t="s">
        <v>472</v>
      </c>
      <c r="B35" s="167" t="s">
        <v>713</v>
      </c>
      <c r="C35" s="137" t="s">
        <v>487</v>
      </c>
      <c r="D35" s="134" t="s">
        <v>595</v>
      </c>
      <c r="E35" s="134" t="s">
        <v>484</v>
      </c>
      <c r="F35" s="134" t="s">
        <v>481</v>
      </c>
      <c r="G35" s="134" t="s">
        <v>711</v>
      </c>
    </row>
    <row r="36" spans="1:7" ht="115.5" customHeight="1" x14ac:dyDescent="0.25">
      <c r="A36" s="159" t="s">
        <v>596</v>
      </c>
      <c r="B36" s="167" t="s">
        <v>713</v>
      </c>
      <c r="C36" s="160" t="s">
        <v>597</v>
      </c>
      <c r="D36" s="134" t="s">
        <v>598</v>
      </c>
      <c r="E36" s="134" t="s">
        <v>599</v>
      </c>
      <c r="F36" s="134" t="s">
        <v>600</v>
      </c>
      <c r="G36" s="134" t="s">
        <v>712</v>
      </c>
    </row>
    <row r="37" spans="1:7" ht="20.25" customHeight="1" x14ac:dyDescent="0.25">
      <c r="A37" s="125" t="s">
        <v>364</v>
      </c>
      <c r="B37" s="418" t="s">
        <v>326</v>
      </c>
      <c r="C37" s="418"/>
      <c r="D37" s="418"/>
      <c r="E37" s="418"/>
      <c r="F37" s="418"/>
      <c r="G37" s="418"/>
    </row>
    <row r="38" spans="1:7" ht="84.75" customHeight="1" x14ac:dyDescent="0.25">
      <c r="A38" s="122" t="s">
        <v>102</v>
      </c>
      <c r="B38" s="167" t="s">
        <v>713</v>
      </c>
      <c r="C38" s="137" t="s">
        <v>490</v>
      </c>
      <c r="D38" s="134" t="s">
        <v>491</v>
      </c>
      <c r="E38" s="134" t="s">
        <v>492</v>
      </c>
      <c r="F38" s="134" t="s">
        <v>195</v>
      </c>
      <c r="G38" s="134" t="s">
        <v>714</v>
      </c>
    </row>
    <row r="39" spans="1:7" ht="127.5" customHeight="1" x14ac:dyDescent="0.25">
      <c r="A39" s="122" t="s">
        <v>104</v>
      </c>
      <c r="B39" s="167" t="s">
        <v>713</v>
      </c>
      <c r="C39" s="137" t="s">
        <v>212</v>
      </c>
      <c r="D39" s="134" t="s">
        <v>493</v>
      </c>
      <c r="E39" s="134" t="s">
        <v>494</v>
      </c>
      <c r="F39" s="134" t="s">
        <v>195</v>
      </c>
      <c r="G39" s="134" t="s">
        <v>716</v>
      </c>
    </row>
    <row r="40" spans="1:7" s="74" customFormat="1" ht="24.75" customHeight="1" x14ac:dyDescent="0.25">
      <c r="A40" s="125" t="s">
        <v>488</v>
      </c>
      <c r="B40" s="418" t="s">
        <v>353</v>
      </c>
      <c r="C40" s="418"/>
      <c r="D40" s="418"/>
      <c r="E40" s="418"/>
      <c r="F40" s="418"/>
      <c r="G40" s="418"/>
    </row>
    <row r="41" spans="1:7" ht="99.75" customHeight="1" x14ac:dyDescent="0.25">
      <c r="A41" s="122" t="s">
        <v>489</v>
      </c>
      <c r="B41" s="167" t="s">
        <v>713</v>
      </c>
      <c r="C41" s="136" t="s">
        <v>365</v>
      </c>
      <c r="D41" s="136" t="s">
        <v>366</v>
      </c>
      <c r="E41" s="134" t="s">
        <v>495</v>
      </c>
      <c r="F41" s="134" t="s">
        <v>601</v>
      </c>
      <c r="G41" s="134" t="s">
        <v>715</v>
      </c>
    </row>
    <row r="42" spans="1:7" s="74" customFormat="1" ht="26.25" customHeight="1" x14ac:dyDescent="0.25">
      <c r="A42" s="123">
        <v>4</v>
      </c>
      <c r="B42" s="309" t="s">
        <v>108</v>
      </c>
      <c r="C42" s="309"/>
      <c r="D42" s="309"/>
      <c r="E42" s="309"/>
      <c r="F42" s="309"/>
      <c r="G42" s="309"/>
    </row>
    <row r="43" spans="1:7" s="74" customFormat="1" ht="27.75" customHeight="1" x14ac:dyDescent="0.25">
      <c r="A43" s="125" t="s">
        <v>367</v>
      </c>
      <c r="B43" s="423" t="s">
        <v>326</v>
      </c>
      <c r="C43" s="424"/>
      <c r="D43" s="424"/>
      <c r="E43" s="424"/>
      <c r="F43" s="424"/>
      <c r="G43" s="427"/>
    </row>
    <row r="44" spans="1:7" ht="156" customHeight="1" x14ac:dyDescent="0.25">
      <c r="A44" s="122" t="s">
        <v>111</v>
      </c>
      <c r="B44" s="167" t="s">
        <v>645</v>
      </c>
      <c r="C44" s="137" t="s">
        <v>217</v>
      </c>
      <c r="D44" s="136" t="s">
        <v>368</v>
      </c>
      <c r="E44" s="137" t="s">
        <v>496</v>
      </c>
      <c r="F44" s="134" t="s">
        <v>196</v>
      </c>
      <c r="G44" s="134" t="s">
        <v>647</v>
      </c>
    </row>
    <row r="45" spans="1:7" s="74" customFormat="1" ht="25.5" customHeight="1" x14ac:dyDescent="0.25">
      <c r="A45" s="125" t="s">
        <v>369</v>
      </c>
      <c r="B45" s="429" t="s">
        <v>328</v>
      </c>
      <c r="C45" s="430"/>
      <c r="D45" s="430"/>
      <c r="E45" s="430"/>
      <c r="F45" s="430"/>
      <c r="G45" s="430"/>
    </row>
    <row r="46" spans="1:7" ht="191.25" customHeight="1" x14ac:dyDescent="0.25">
      <c r="A46" s="95" t="s">
        <v>370</v>
      </c>
      <c r="B46" s="95" t="s">
        <v>201</v>
      </c>
      <c r="C46" s="134" t="s">
        <v>497</v>
      </c>
      <c r="D46" s="134" t="s">
        <v>371</v>
      </c>
      <c r="E46" s="134" t="s">
        <v>499</v>
      </c>
      <c r="F46" s="134" t="s">
        <v>196</v>
      </c>
      <c r="G46" s="133" t="s">
        <v>719</v>
      </c>
    </row>
    <row r="47" spans="1:7" ht="63.75" x14ac:dyDescent="0.25">
      <c r="A47" s="95" t="s">
        <v>372</v>
      </c>
      <c r="B47" s="95" t="s">
        <v>201</v>
      </c>
      <c r="C47" s="137" t="s">
        <v>373</v>
      </c>
      <c r="D47" s="134" t="s">
        <v>374</v>
      </c>
      <c r="E47" s="134" t="s">
        <v>500</v>
      </c>
      <c r="F47" s="134" t="s">
        <v>196</v>
      </c>
      <c r="G47" s="133" t="s">
        <v>720</v>
      </c>
    </row>
    <row r="48" spans="1:7" ht="137.25" customHeight="1" x14ac:dyDescent="0.25">
      <c r="A48" s="95" t="s">
        <v>375</v>
      </c>
      <c r="B48" s="167" t="s">
        <v>645</v>
      </c>
      <c r="C48" s="141" t="s">
        <v>376</v>
      </c>
      <c r="D48" s="134" t="s">
        <v>377</v>
      </c>
      <c r="E48" s="134" t="s">
        <v>501</v>
      </c>
      <c r="F48" s="134" t="s">
        <v>196</v>
      </c>
      <c r="G48" s="133" t="s">
        <v>721</v>
      </c>
    </row>
    <row r="49" spans="1:7" ht="111.75" customHeight="1" x14ac:dyDescent="0.25">
      <c r="A49" s="95" t="s">
        <v>378</v>
      </c>
      <c r="B49" s="164" t="s">
        <v>201</v>
      </c>
      <c r="C49" s="141" t="s">
        <v>379</v>
      </c>
      <c r="D49" s="134" t="s">
        <v>380</v>
      </c>
      <c r="E49" s="134" t="s">
        <v>502</v>
      </c>
      <c r="F49" s="134" t="s">
        <v>196</v>
      </c>
      <c r="G49" s="133" t="s">
        <v>722</v>
      </c>
    </row>
    <row r="50" spans="1:7" ht="103.5" customHeight="1" x14ac:dyDescent="0.25">
      <c r="A50" s="132" t="s">
        <v>381</v>
      </c>
      <c r="B50" s="169" t="s">
        <v>661</v>
      </c>
      <c r="C50" s="141" t="s">
        <v>382</v>
      </c>
      <c r="D50" s="134" t="s">
        <v>383</v>
      </c>
      <c r="E50" s="134" t="s">
        <v>503</v>
      </c>
      <c r="F50" s="134" t="s">
        <v>196</v>
      </c>
      <c r="G50" s="133" t="s">
        <v>723</v>
      </c>
    </row>
    <row r="51" spans="1:7" ht="68.25" customHeight="1" x14ac:dyDescent="0.25">
      <c r="A51" s="95" t="s">
        <v>384</v>
      </c>
      <c r="B51" s="167" t="s">
        <v>661</v>
      </c>
      <c r="C51" s="141" t="s">
        <v>385</v>
      </c>
      <c r="D51" s="134" t="s">
        <v>386</v>
      </c>
      <c r="E51" s="134" t="s">
        <v>504</v>
      </c>
      <c r="F51" s="135" t="s">
        <v>387</v>
      </c>
      <c r="G51" s="135" t="s">
        <v>724</v>
      </c>
    </row>
    <row r="52" spans="1:7" ht="152.25" customHeight="1" x14ac:dyDescent="0.25">
      <c r="A52" s="122" t="s">
        <v>388</v>
      </c>
      <c r="B52" s="167" t="s">
        <v>645</v>
      </c>
      <c r="C52" s="141" t="s">
        <v>389</v>
      </c>
      <c r="D52" s="134" t="s">
        <v>390</v>
      </c>
      <c r="E52" s="134" t="s">
        <v>498</v>
      </c>
      <c r="F52" s="134" t="s">
        <v>196</v>
      </c>
      <c r="G52" s="133" t="s">
        <v>725</v>
      </c>
    </row>
    <row r="53" spans="1:7" s="74" customFormat="1" ht="26.25" customHeight="1" x14ac:dyDescent="0.25">
      <c r="A53" s="123">
        <v>5</v>
      </c>
      <c r="B53" s="309" t="s">
        <v>391</v>
      </c>
      <c r="C53" s="309"/>
      <c r="D53" s="309"/>
      <c r="E53" s="309"/>
      <c r="F53" s="309"/>
      <c r="G53" s="309"/>
    </row>
    <row r="54" spans="1:7" s="74" customFormat="1" ht="25.5" customHeight="1" x14ac:dyDescent="0.25">
      <c r="A54" s="125" t="s">
        <v>392</v>
      </c>
      <c r="B54" s="418" t="s">
        <v>337</v>
      </c>
      <c r="C54" s="418"/>
      <c r="D54" s="418"/>
      <c r="E54" s="418"/>
      <c r="F54" s="418"/>
      <c r="G54" s="418"/>
    </row>
    <row r="55" spans="1:7" ht="129.75" customHeight="1" x14ac:dyDescent="0.25">
      <c r="A55" s="122" t="s">
        <v>122</v>
      </c>
      <c r="B55" s="167" t="s">
        <v>645</v>
      </c>
      <c r="C55" s="136" t="s">
        <v>505</v>
      </c>
      <c r="D55" s="134" t="s">
        <v>506</v>
      </c>
      <c r="E55" s="134" t="s">
        <v>507</v>
      </c>
      <c r="F55" s="122" t="s">
        <v>201</v>
      </c>
      <c r="G55" s="134" t="s">
        <v>730</v>
      </c>
    </row>
    <row r="56" spans="1:7" ht="127.5" customHeight="1" x14ac:dyDescent="0.25">
      <c r="A56" s="122" t="s">
        <v>124</v>
      </c>
      <c r="B56" s="167" t="s">
        <v>682</v>
      </c>
      <c r="C56" s="137" t="s">
        <v>393</v>
      </c>
      <c r="D56" s="134" t="s">
        <v>394</v>
      </c>
      <c r="E56" s="134" t="s">
        <v>508</v>
      </c>
      <c r="F56" s="122" t="s">
        <v>201</v>
      </c>
      <c r="G56" s="134" t="s">
        <v>681</v>
      </c>
    </row>
    <row r="57" spans="1:7" ht="109.5" customHeight="1" x14ac:dyDescent="0.25">
      <c r="A57" s="95" t="s">
        <v>126</v>
      </c>
      <c r="B57" s="164" t="s">
        <v>201</v>
      </c>
      <c r="C57" s="137" t="s">
        <v>395</v>
      </c>
      <c r="D57" s="134" t="s">
        <v>396</v>
      </c>
      <c r="E57" s="134" t="s">
        <v>509</v>
      </c>
      <c r="F57" s="122" t="s">
        <v>201</v>
      </c>
      <c r="G57" s="134" t="s">
        <v>699</v>
      </c>
    </row>
    <row r="58" spans="1:7" s="74" customFormat="1" ht="29.25" customHeight="1" x14ac:dyDescent="0.25">
      <c r="A58" s="125" t="s">
        <v>397</v>
      </c>
      <c r="B58" s="418" t="s">
        <v>326</v>
      </c>
      <c r="C58" s="418"/>
      <c r="D58" s="418"/>
      <c r="E58" s="418"/>
      <c r="F58" s="418"/>
      <c r="G58" s="418"/>
    </row>
    <row r="59" spans="1:7" ht="230.25" customHeight="1" x14ac:dyDescent="0.25">
      <c r="A59" s="142" t="s">
        <v>398</v>
      </c>
      <c r="B59" s="143" t="s">
        <v>656</v>
      </c>
      <c r="C59" s="137" t="s">
        <v>399</v>
      </c>
      <c r="D59" s="134" t="s">
        <v>400</v>
      </c>
      <c r="E59" s="134" t="s">
        <v>510</v>
      </c>
      <c r="F59" s="124" t="s">
        <v>201</v>
      </c>
      <c r="G59" s="134" t="s">
        <v>718</v>
      </c>
    </row>
    <row r="60" spans="1:7" s="74" customFormat="1" ht="30" customHeight="1" x14ac:dyDescent="0.25">
      <c r="A60" s="125" t="s">
        <v>401</v>
      </c>
      <c r="B60" s="311" t="s">
        <v>402</v>
      </c>
      <c r="C60" s="311"/>
      <c r="D60" s="311"/>
      <c r="E60" s="311"/>
      <c r="F60" s="311"/>
      <c r="G60" s="311"/>
    </row>
    <row r="61" spans="1:7" ht="115.5" customHeight="1" x14ac:dyDescent="0.25">
      <c r="A61" s="132" t="s">
        <v>135</v>
      </c>
      <c r="B61" s="169" t="s">
        <v>693</v>
      </c>
      <c r="C61" s="137" t="s">
        <v>403</v>
      </c>
      <c r="D61" s="134" t="s">
        <v>404</v>
      </c>
      <c r="E61" s="134" t="s">
        <v>511</v>
      </c>
      <c r="F61" s="124" t="s">
        <v>201</v>
      </c>
      <c r="G61" s="133" t="s">
        <v>690</v>
      </c>
    </row>
    <row r="62" spans="1:7" ht="409.6" customHeight="1" x14ac:dyDescent="0.25">
      <c r="A62" s="132" t="s">
        <v>405</v>
      </c>
      <c r="B62" s="169" t="s">
        <v>693</v>
      </c>
      <c r="C62" s="137" t="s">
        <v>406</v>
      </c>
      <c r="D62" s="134" t="s">
        <v>407</v>
      </c>
      <c r="E62" s="134" t="s">
        <v>512</v>
      </c>
      <c r="F62" s="124" t="s">
        <v>201</v>
      </c>
      <c r="G62" s="133" t="s">
        <v>691</v>
      </c>
    </row>
    <row r="63" spans="1:7" ht="267.75" customHeight="1" x14ac:dyDescent="0.25">
      <c r="A63" s="132" t="s">
        <v>408</v>
      </c>
      <c r="B63" s="169" t="s">
        <v>694</v>
      </c>
      <c r="C63" s="137" t="s">
        <v>409</v>
      </c>
      <c r="D63" s="134" t="s">
        <v>410</v>
      </c>
      <c r="E63" s="134" t="s">
        <v>513</v>
      </c>
      <c r="F63" s="124" t="s">
        <v>201</v>
      </c>
      <c r="G63" s="133" t="s">
        <v>692</v>
      </c>
    </row>
    <row r="64" spans="1:7" s="74" customFormat="1" ht="24.75" customHeight="1" x14ac:dyDescent="0.25">
      <c r="A64" s="126" t="s">
        <v>411</v>
      </c>
      <c r="B64" s="417" t="s">
        <v>412</v>
      </c>
      <c r="C64" s="417"/>
      <c r="D64" s="417"/>
      <c r="E64" s="417"/>
      <c r="F64" s="417"/>
      <c r="G64" s="417"/>
    </row>
    <row r="65" spans="1:7" ht="96.75" customHeight="1" x14ac:dyDescent="0.25">
      <c r="A65" s="95" t="s">
        <v>139</v>
      </c>
      <c r="B65" s="95" t="s">
        <v>201</v>
      </c>
      <c r="C65" s="137" t="s">
        <v>413</v>
      </c>
      <c r="D65" s="133" t="s">
        <v>414</v>
      </c>
      <c r="E65" s="144" t="s">
        <v>514</v>
      </c>
      <c r="F65" s="124" t="s">
        <v>201</v>
      </c>
      <c r="G65" s="133" t="s">
        <v>753</v>
      </c>
    </row>
    <row r="66" spans="1:7" ht="87" customHeight="1" x14ac:dyDescent="0.25">
      <c r="A66" s="95" t="s">
        <v>415</v>
      </c>
      <c r="B66" s="167" t="s">
        <v>684</v>
      </c>
      <c r="C66" s="134" t="s">
        <v>416</v>
      </c>
      <c r="D66" s="134" t="s">
        <v>417</v>
      </c>
      <c r="E66" s="134" t="s">
        <v>515</v>
      </c>
      <c r="F66" s="124" t="s">
        <v>201</v>
      </c>
      <c r="G66" s="133" t="s">
        <v>683</v>
      </c>
    </row>
    <row r="67" spans="1:7" ht="174" customHeight="1" x14ac:dyDescent="0.25">
      <c r="A67" s="95" t="s">
        <v>418</v>
      </c>
      <c r="B67" s="167" t="s">
        <v>645</v>
      </c>
      <c r="C67" s="137" t="s">
        <v>419</v>
      </c>
      <c r="D67" s="133" t="s">
        <v>420</v>
      </c>
      <c r="E67" s="134" t="s">
        <v>602</v>
      </c>
      <c r="F67" s="124" t="s">
        <v>201</v>
      </c>
      <c r="G67" s="134" t="s">
        <v>700</v>
      </c>
    </row>
    <row r="68" spans="1:7" ht="162.75" customHeight="1" x14ac:dyDescent="0.25">
      <c r="A68" s="95" t="s">
        <v>421</v>
      </c>
      <c r="B68" s="167" t="s">
        <v>645</v>
      </c>
      <c r="C68" s="137" t="s">
        <v>603</v>
      </c>
      <c r="D68" s="134" t="s">
        <v>604</v>
      </c>
      <c r="E68" s="134" t="s">
        <v>605</v>
      </c>
      <c r="F68" s="124" t="s">
        <v>201</v>
      </c>
      <c r="G68" s="134" t="s">
        <v>701</v>
      </c>
    </row>
    <row r="69" spans="1:7" ht="189" customHeight="1" x14ac:dyDescent="0.25">
      <c r="A69" s="95" t="s">
        <v>422</v>
      </c>
      <c r="B69" s="167" t="s">
        <v>697</v>
      </c>
      <c r="C69" s="141" t="s">
        <v>423</v>
      </c>
      <c r="D69" s="134" t="s">
        <v>424</v>
      </c>
      <c r="E69" s="133" t="s">
        <v>516</v>
      </c>
      <c r="F69" s="124" t="s">
        <v>201</v>
      </c>
      <c r="G69" s="133" t="s">
        <v>695</v>
      </c>
    </row>
    <row r="70" spans="1:7" ht="75" customHeight="1" x14ac:dyDescent="0.25">
      <c r="A70" s="95" t="s">
        <v>425</v>
      </c>
      <c r="B70" s="167" t="s">
        <v>694</v>
      </c>
      <c r="C70" s="141" t="s">
        <v>426</v>
      </c>
      <c r="D70" s="137" t="s">
        <v>427</v>
      </c>
      <c r="E70" s="133" t="s">
        <v>513</v>
      </c>
      <c r="F70" s="124" t="s">
        <v>201</v>
      </c>
      <c r="G70" s="133" t="s">
        <v>696</v>
      </c>
    </row>
    <row r="71" spans="1:7" ht="58.5" customHeight="1" x14ac:dyDescent="0.25">
      <c r="A71" s="95" t="s">
        <v>428</v>
      </c>
      <c r="B71" s="167" t="s">
        <v>698</v>
      </c>
      <c r="C71" s="160" t="s">
        <v>429</v>
      </c>
      <c r="D71" s="134" t="s">
        <v>430</v>
      </c>
      <c r="E71" s="133" t="s">
        <v>517</v>
      </c>
      <c r="F71" s="124" t="s">
        <v>201</v>
      </c>
      <c r="G71" s="133" t="s">
        <v>696</v>
      </c>
    </row>
    <row r="72" spans="1:7" ht="190.5" customHeight="1" x14ac:dyDescent="0.25">
      <c r="A72" s="95" t="s">
        <v>431</v>
      </c>
      <c r="B72" s="167" t="s">
        <v>682</v>
      </c>
      <c r="C72" s="137" t="s">
        <v>606</v>
      </c>
      <c r="D72" s="134" t="s">
        <v>432</v>
      </c>
      <c r="E72" s="134" t="s">
        <v>607</v>
      </c>
      <c r="F72" s="124" t="s">
        <v>201</v>
      </c>
      <c r="G72" s="134" t="s">
        <v>702</v>
      </c>
    </row>
    <row r="73" spans="1:7" ht="178.5" customHeight="1" x14ac:dyDescent="0.25">
      <c r="A73" s="95" t="s">
        <v>433</v>
      </c>
      <c r="B73" s="167" t="s">
        <v>682</v>
      </c>
      <c r="C73" s="137" t="s">
        <v>608</v>
      </c>
      <c r="D73" s="134" t="s">
        <v>609</v>
      </c>
      <c r="E73" s="134" t="s">
        <v>610</v>
      </c>
      <c r="F73" s="124" t="s">
        <v>201</v>
      </c>
      <c r="G73" s="134" t="s">
        <v>703</v>
      </c>
    </row>
    <row r="74" spans="1:7" s="74" customFormat="1" ht="26.25" customHeight="1" x14ac:dyDescent="0.25">
      <c r="A74" s="125" t="s">
        <v>434</v>
      </c>
      <c r="B74" s="418" t="s">
        <v>435</v>
      </c>
      <c r="C74" s="418"/>
      <c r="D74" s="418"/>
      <c r="E74" s="418"/>
      <c r="F74" s="418"/>
      <c r="G74" s="418"/>
    </row>
    <row r="75" spans="1:7" ht="104.25" customHeight="1" x14ac:dyDescent="0.25">
      <c r="A75" s="95" t="s">
        <v>436</v>
      </c>
      <c r="B75" s="167" t="s">
        <v>728</v>
      </c>
      <c r="C75" s="137" t="s">
        <v>437</v>
      </c>
      <c r="D75" s="134" t="s">
        <v>438</v>
      </c>
      <c r="E75" s="134" t="s">
        <v>611</v>
      </c>
      <c r="F75" s="124" t="s">
        <v>201</v>
      </c>
      <c r="G75" s="136" t="s">
        <v>729</v>
      </c>
    </row>
    <row r="76" spans="1:7" s="74" customFormat="1" ht="20.25" customHeight="1" x14ac:dyDescent="0.25">
      <c r="A76" s="125" t="s">
        <v>439</v>
      </c>
      <c r="B76" s="418" t="s">
        <v>328</v>
      </c>
      <c r="C76" s="418"/>
      <c r="D76" s="418"/>
      <c r="E76" s="418"/>
      <c r="F76" s="418"/>
      <c r="G76" s="418"/>
    </row>
    <row r="77" spans="1:7" ht="128.25" customHeight="1" x14ac:dyDescent="0.25">
      <c r="A77" s="95" t="s">
        <v>440</v>
      </c>
      <c r="B77" s="137"/>
      <c r="C77" s="137" t="s">
        <v>520</v>
      </c>
      <c r="D77" s="134" t="s">
        <v>519</v>
      </c>
      <c r="E77" s="134" t="s">
        <v>518</v>
      </c>
      <c r="F77" s="124" t="s">
        <v>201</v>
      </c>
      <c r="G77" s="167" t="s">
        <v>757</v>
      </c>
    </row>
    <row r="78" spans="1:7" ht="409.6" customHeight="1" x14ac:dyDescent="0.25">
      <c r="A78" s="95" t="s">
        <v>441</v>
      </c>
      <c r="B78" s="137"/>
      <c r="C78" s="137" t="s">
        <v>521</v>
      </c>
      <c r="D78" s="134" t="s">
        <v>522</v>
      </c>
      <c r="E78" s="134" t="s">
        <v>523</v>
      </c>
      <c r="F78" s="124" t="s">
        <v>201</v>
      </c>
      <c r="G78" s="167" t="s">
        <v>758</v>
      </c>
    </row>
    <row r="79" spans="1:7" s="131" customFormat="1" x14ac:dyDescent="0.25"/>
    <row r="80" spans="1:7" s="131" customFormat="1" x14ac:dyDescent="0.25"/>
    <row r="81" s="131" customFormat="1" x14ac:dyDescent="0.25"/>
    <row r="82" s="131" customFormat="1" x14ac:dyDescent="0.25"/>
    <row r="83" s="131" customFormat="1" x14ac:dyDescent="0.25"/>
    <row r="84" s="131" customFormat="1" x14ac:dyDescent="0.25"/>
    <row r="85" s="131" customFormat="1" x14ac:dyDescent="0.25"/>
    <row r="86" s="131" customFormat="1" x14ac:dyDescent="0.25"/>
    <row r="87" s="131" customFormat="1" x14ac:dyDescent="0.25"/>
  </sheetData>
  <mergeCells count="24">
    <mergeCell ref="B11:G11"/>
    <mergeCell ref="B76:G76"/>
    <mergeCell ref="A1:G1"/>
    <mergeCell ref="B3:G3"/>
    <mergeCell ref="B4:G4"/>
    <mergeCell ref="B6:G6"/>
    <mergeCell ref="B10:G10"/>
    <mergeCell ref="B13:G13"/>
    <mergeCell ref="B19:G19"/>
    <mergeCell ref="B23:G23"/>
    <mergeCell ref="B25:G25"/>
    <mergeCell ref="B29:G29"/>
    <mergeCell ref="B28:G28"/>
    <mergeCell ref="B43:G43"/>
    <mergeCell ref="B45:G45"/>
    <mergeCell ref="B53:G53"/>
    <mergeCell ref="B60:G60"/>
    <mergeCell ref="B64:G64"/>
    <mergeCell ref="B74:G74"/>
    <mergeCell ref="B40:G40"/>
    <mergeCell ref="B37:G37"/>
    <mergeCell ref="B42:G42"/>
    <mergeCell ref="B54:G54"/>
    <mergeCell ref="B58:G58"/>
  </mergeCell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G7" sqref="G7"/>
    </sheetView>
  </sheetViews>
  <sheetFormatPr defaultRowHeight="15" x14ac:dyDescent="0.25"/>
  <cols>
    <col min="1" max="1" width="5.140625" customWidth="1"/>
    <col min="2" max="2" width="48.5703125" customWidth="1"/>
    <col min="3" max="3" width="23.7109375" customWidth="1"/>
    <col min="4" max="4" width="15" customWidth="1"/>
    <col min="5" max="5" width="23.5703125" customWidth="1"/>
    <col min="6" max="6" width="16.140625" customWidth="1"/>
    <col min="7" max="7" width="17.5703125" customWidth="1"/>
    <col min="8" max="8" width="13.28515625" customWidth="1"/>
  </cols>
  <sheetData>
    <row r="1" spans="1:8" ht="27" customHeight="1" x14ac:dyDescent="0.25">
      <c r="A1" s="431" t="s">
        <v>774</v>
      </c>
      <c r="B1" s="432"/>
      <c r="C1" s="432"/>
      <c r="D1" s="432"/>
      <c r="E1" s="432"/>
      <c r="F1" s="432"/>
      <c r="G1" s="432"/>
      <c r="H1" s="432"/>
    </row>
    <row r="2" spans="1:8" ht="38.25" x14ac:dyDescent="0.25">
      <c r="A2" s="165" t="s">
        <v>246</v>
      </c>
      <c r="B2" s="165" t="s">
        <v>759</v>
      </c>
      <c r="C2" s="165" t="s">
        <v>760</v>
      </c>
      <c r="D2" s="165" t="s">
        <v>761</v>
      </c>
      <c r="E2" s="165" t="s">
        <v>762</v>
      </c>
      <c r="F2" s="165" t="s">
        <v>763</v>
      </c>
      <c r="G2" s="165" t="s">
        <v>764</v>
      </c>
      <c r="H2" s="165" t="s">
        <v>765</v>
      </c>
    </row>
    <row r="3" spans="1:8" x14ac:dyDescent="0.25">
      <c r="A3" s="173"/>
      <c r="B3" s="107"/>
      <c r="C3" s="107"/>
      <c r="D3" s="107">
        <v>0.3</v>
      </c>
      <c r="E3" s="107">
        <v>0.35</v>
      </c>
      <c r="F3" s="107">
        <v>0.35</v>
      </c>
      <c r="G3" s="107"/>
      <c r="H3" s="107"/>
    </row>
    <row r="4" spans="1:8" ht="25.5" x14ac:dyDescent="0.25">
      <c r="A4" s="174">
        <v>1</v>
      </c>
      <c r="B4" s="175" t="s">
        <v>766</v>
      </c>
      <c r="C4" s="176" t="s">
        <v>767</v>
      </c>
      <c r="D4" s="106">
        <f>'Приложение №2 (12в Показатели)'!M6</f>
        <v>0.8666666666666667</v>
      </c>
      <c r="E4" s="106">
        <f>'Приложение №2 (12в Показатели)'!N6</f>
        <v>1.0786210418794688</v>
      </c>
      <c r="F4" s="106">
        <f>'Приложение № 1 План реализации'!J9</f>
        <v>0.91836734693877553</v>
      </c>
      <c r="G4" s="106">
        <f>D4*D3+(E4-3%)*E3+F4*F3</f>
        <v>0.9484459360863855</v>
      </c>
      <c r="H4" s="179" t="s">
        <v>769</v>
      </c>
    </row>
    <row r="5" spans="1:8" ht="51" x14ac:dyDescent="0.25">
      <c r="A5" s="178" t="s">
        <v>271</v>
      </c>
      <c r="B5" s="175" t="s">
        <v>12</v>
      </c>
      <c r="C5" s="176" t="s">
        <v>767</v>
      </c>
      <c r="D5" s="106">
        <f>'Приложение №2 (12в Показатели)'!M11</f>
        <v>1</v>
      </c>
      <c r="E5" s="106">
        <f>'Приложение №2 (12в Показатели)'!N11</f>
        <v>1</v>
      </c>
      <c r="F5" s="106">
        <f>'Приложение № 1 План реализации'!J54</f>
        <v>0.72222222222222221</v>
      </c>
      <c r="G5" s="106">
        <f>D5*D3+(E5-3%)*E3+F5*F3</f>
        <v>0.89227777777777773</v>
      </c>
      <c r="H5" s="181" t="s">
        <v>772</v>
      </c>
    </row>
    <row r="6" spans="1:8" ht="25.5" x14ac:dyDescent="0.25">
      <c r="A6" s="178" t="s">
        <v>275</v>
      </c>
      <c r="B6" s="175" t="s">
        <v>37</v>
      </c>
      <c r="C6" s="176" t="s">
        <v>767</v>
      </c>
      <c r="D6" s="106">
        <f>'Приложение №2 (12в Показатели)'!M21</f>
        <v>1</v>
      </c>
      <c r="E6" s="106">
        <f>'Приложение №2 (12в Показатели)'!N21</f>
        <v>1</v>
      </c>
      <c r="F6" s="106">
        <f>'Приложение № 1 План реализации'!J124</f>
        <v>0.97499999999999998</v>
      </c>
      <c r="G6" s="106">
        <f>D6*D3+(E6-3%)*E3+F6*F3</f>
        <v>0.98075000000000001</v>
      </c>
      <c r="H6" s="177" t="s">
        <v>768</v>
      </c>
    </row>
    <row r="7" spans="1:8" ht="24.75" customHeight="1" x14ac:dyDescent="0.25">
      <c r="A7" s="178" t="s">
        <v>278</v>
      </c>
      <c r="B7" s="175" t="s">
        <v>92</v>
      </c>
      <c r="C7" s="176" t="s">
        <v>770</v>
      </c>
      <c r="D7" s="106">
        <f>'Приложение №2 (12в Показатели)'!M26</f>
        <v>0.5</v>
      </c>
      <c r="E7" s="106">
        <f>'Приложение №2 (12в Показатели)'!N26</f>
        <v>1</v>
      </c>
      <c r="F7" s="106">
        <f>'Приложение № 1 План реализации'!J264</f>
        <v>0.9285714285714286</v>
      </c>
      <c r="G7" s="106">
        <f>D7*D3+(E7-3%)*E3+F7*F3</f>
        <v>0.8145</v>
      </c>
      <c r="H7" s="180" t="s">
        <v>775</v>
      </c>
    </row>
    <row r="8" spans="1:8" ht="38.25" x14ac:dyDescent="0.25">
      <c r="A8" s="178" t="s">
        <v>280</v>
      </c>
      <c r="B8" s="175" t="s">
        <v>771</v>
      </c>
      <c r="C8" s="176" t="s">
        <v>767</v>
      </c>
      <c r="D8" s="106">
        <f>'Приложение №2 (12в Показатели)'!M30</f>
        <v>0.66666666666666663</v>
      </c>
      <c r="E8" s="106">
        <f>'Приложение №2 (12в Показатели)'!N30</f>
        <v>1</v>
      </c>
      <c r="F8" s="106">
        <f>'Приложение № 1 План реализации'!J319</f>
        <v>0.875</v>
      </c>
      <c r="G8" s="106">
        <f>D8*D3+(E8-3%)*E3+F8*F3</f>
        <v>0.84575</v>
      </c>
      <c r="H8" s="180" t="s">
        <v>775</v>
      </c>
    </row>
    <row r="9" spans="1:8" ht="25.5" x14ac:dyDescent="0.25">
      <c r="A9" s="178" t="s">
        <v>282</v>
      </c>
      <c r="B9" s="175" t="s">
        <v>119</v>
      </c>
      <c r="C9" s="176" t="s">
        <v>767</v>
      </c>
      <c r="D9" s="105" t="s">
        <v>201</v>
      </c>
      <c r="E9" s="105" t="s">
        <v>201</v>
      </c>
      <c r="F9" s="106">
        <f>'Приложение № 1 План реализации'!J354</f>
        <v>1</v>
      </c>
      <c r="G9" s="106" t="s">
        <v>201</v>
      </c>
      <c r="H9" s="113" t="s">
        <v>201</v>
      </c>
    </row>
    <row r="10" spans="1:8" ht="95.25" customHeight="1" x14ac:dyDescent="0.25">
      <c r="A10" s="433" t="s">
        <v>773</v>
      </c>
      <c r="B10" s="433"/>
      <c r="C10" s="433"/>
      <c r="D10" s="433"/>
      <c r="E10" s="433"/>
      <c r="F10" s="433"/>
      <c r="G10" s="433"/>
      <c r="H10" s="433"/>
    </row>
  </sheetData>
  <mergeCells count="2">
    <mergeCell ref="A1:H1"/>
    <mergeCell ref="A10:H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Приложение № 1 План реализации</vt:lpstr>
      <vt:lpstr>Приложение №2 (12в Показатели)</vt:lpstr>
      <vt:lpstr>Приложение № 3 (механизмы)</vt:lpstr>
      <vt:lpstr>Приложение № 4 (Эфф ГП)</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Максимов А.П.</dc:creator>
  <cp:lastModifiedBy>Пашинцева В.С.</cp:lastModifiedBy>
  <dcterms:created xsi:type="dcterms:W3CDTF">2022-06-30T08:00:48Z</dcterms:created>
  <dcterms:modified xsi:type="dcterms:W3CDTF">2024-11-13T13:52:02Z</dcterms:modified>
</cp:coreProperties>
</file>