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shintseva\Desktop\ГП\ОТЧЕТЫ\2022\9 месяцев 2022 года\ГП Экономический потенциал\"/>
    </mc:Choice>
  </mc:AlternateContent>
  <bookViews>
    <workbookView xWindow="-120" yWindow="-120" windowWidth="15480" windowHeight="8460"/>
  </bookViews>
  <sheets>
    <sheet name="отчет План реализации" sheetId="1" r:id="rId1"/>
  </sheets>
  <definedNames>
    <definedName name="_xlnm._FilterDatabase" localSheetId="0" hidden="1">'отчет План реализации'!$A$3:$M$514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43" i="1" l="1"/>
  <c r="J342" i="1"/>
  <c r="J341" i="1"/>
  <c r="G407" i="1"/>
  <c r="G402" i="1"/>
  <c r="G397" i="1"/>
  <c r="G392" i="1"/>
  <c r="G376" i="1"/>
  <c r="G156" i="1" l="1"/>
  <c r="G157" i="1"/>
  <c r="F501" i="1" l="1"/>
  <c r="E501" i="1"/>
  <c r="E499" i="1" l="1"/>
  <c r="F499" i="1"/>
  <c r="E498" i="1"/>
  <c r="F498" i="1"/>
  <c r="E497" i="1"/>
  <c r="F497" i="1"/>
  <c r="E496" i="1"/>
  <c r="F496" i="1"/>
  <c r="D497" i="1"/>
  <c r="D498" i="1"/>
  <c r="D499" i="1"/>
  <c r="D496" i="1"/>
  <c r="J388" i="1"/>
  <c r="J387" i="1"/>
  <c r="J386" i="1"/>
  <c r="E389" i="1"/>
  <c r="F389" i="1"/>
  <c r="E388" i="1"/>
  <c r="F388" i="1"/>
  <c r="E387" i="1"/>
  <c r="F387" i="1"/>
  <c r="E386" i="1"/>
  <c r="F386" i="1"/>
  <c r="D387" i="1"/>
  <c r="D388" i="1"/>
  <c r="D389" i="1"/>
  <c r="D386" i="1"/>
  <c r="G406" i="1"/>
  <c r="F405" i="1"/>
  <c r="E405" i="1"/>
  <c r="D405" i="1"/>
  <c r="G401" i="1"/>
  <c r="F400" i="1"/>
  <c r="E400" i="1"/>
  <c r="D400" i="1"/>
  <c r="G396" i="1"/>
  <c r="F395" i="1"/>
  <c r="E395" i="1"/>
  <c r="D395" i="1"/>
  <c r="G391" i="1"/>
  <c r="F390" i="1"/>
  <c r="E390" i="1"/>
  <c r="D390" i="1"/>
  <c r="E369" i="1"/>
  <c r="F369" i="1"/>
  <c r="E368" i="1"/>
  <c r="F368" i="1"/>
  <c r="E367" i="1"/>
  <c r="F367" i="1"/>
  <c r="E366" i="1"/>
  <c r="F366" i="1"/>
  <c r="D367" i="1"/>
  <c r="D368" i="1"/>
  <c r="D369" i="1"/>
  <c r="D366" i="1"/>
  <c r="G400" i="1" l="1"/>
  <c r="G390" i="1"/>
  <c r="G395" i="1"/>
  <c r="G405" i="1"/>
  <c r="J385" i="1"/>
  <c r="J389" i="1" s="1"/>
  <c r="E244" i="1" l="1"/>
  <c r="F244" i="1"/>
  <c r="E243" i="1"/>
  <c r="F243" i="1"/>
  <c r="E242" i="1"/>
  <c r="F242" i="1"/>
  <c r="E241" i="1"/>
  <c r="F241" i="1"/>
  <c r="D242" i="1"/>
  <c r="D243" i="1"/>
  <c r="D244" i="1"/>
  <c r="D241" i="1"/>
  <c r="E209" i="1" l="1"/>
  <c r="F209" i="1"/>
  <c r="E208" i="1"/>
  <c r="F208" i="1"/>
  <c r="E207" i="1"/>
  <c r="F207" i="1"/>
  <c r="D207" i="1"/>
  <c r="D208" i="1"/>
  <c r="D209" i="1"/>
  <c r="E206" i="1"/>
  <c r="F206" i="1"/>
  <c r="D206" i="1"/>
  <c r="G231" i="1"/>
  <c r="F230" i="1"/>
  <c r="E230" i="1"/>
  <c r="D230" i="1"/>
  <c r="G230" i="1" l="1"/>
  <c r="J15" i="1" l="1"/>
  <c r="J19" i="1" s="1"/>
  <c r="E309" i="1" l="1"/>
  <c r="F309" i="1"/>
  <c r="E308" i="1"/>
  <c r="F308" i="1"/>
  <c r="E307" i="1"/>
  <c r="E306" i="1"/>
  <c r="D309" i="1"/>
  <c r="D308" i="1"/>
  <c r="D307" i="1"/>
  <c r="D306" i="1"/>
  <c r="J140" i="1" l="1"/>
  <c r="G147" i="1"/>
  <c r="J130" i="1"/>
  <c r="J95" i="1"/>
  <c r="J68" i="1"/>
  <c r="J67" i="1"/>
  <c r="J66" i="1"/>
  <c r="J65" i="1" l="1"/>
  <c r="G436" i="1"/>
  <c r="J368" i="1"/>
  <c r="J367" i="1"/>
  <c r="J366" i="1"/>
  <c r="J348" i="1"/>
  <c r="J347" i="1"/>
  <c r="J346" i="1"/>
  <c r="G361" i="1"/>
  <c r="G356" i="1"/>
  <c r="J365" i="1" l="1"/>
  <c r="J345" i="1"/>
  <c r="J495" i="1"/>
  <c r="G501" i="1"/>
  <c r="J448" i="1" l="1"/>
  <c r="J447" i="1"/>
  <c r="J446" i="1"/>
  <c r="G491" i="1"/>
  <c r="E449" i="1"/>
  <c r="F449" i="1"/>
  <c r="E448" i="1"/>
  <c r="F448" i="1"/>
  <c r="E447" i="1"/>
  <c r="F447" i="1"/>
  <c r="E446" i="1"/>
  <c r="F446" i="1"/>
  <c r="D449" i="1"/>
  <c r="D448" i="1"/>
  <c r="D447" i="1"/>
  <c r="D446" i="1"/>
  <c r="G486" i="1"/>
  <c r="J445" i="1" l="1"/>
  <c r="G461" i="1"/>
  <c r="G456" i="1"/>
  <c r="J413" i="1" l="1"/>
  <c r="J412" i="1"/>
  <c r="J411" i="1"/>
  <c r="J418" i="1"/>
  <c r="J417" i="1"/>
  <c r="J416" i="1"/>
  <c r="J308" i="1"/>
  <c r="J307" i="1"/>
  <c r="J306" i="1"/>
  <c r="F307" i="1"/>
  <c r="F306" i="1"/>
  <c r="J410" i="1" l="1"/>
  <c r="J305" i="1"/>
  <c r="J415" i="1"/>
  <c r="J330" i="1"/>
  <c r="J150" i="1"/>
  <c r="J290" i="1" l="1"/>
  <c r="J275" i="1"/>
  <c r="J243" i="1"/>
  <c r="J242" i="1"/>
  <c r="J241" i="1"/>
  <c r="J240" i="1" l="1"/>
  <c r="J208" i="1"/>
  <c r="J207" i="1"/>
  <c r="J206" i="1"/>
  <c r="J178" i="1"/>
  <c r="J177" i="1"/>
  <c r="J176" i="1"/>
  <c r="J205" i="1" l="1"/>
  <c r="J175" i="1"/>
  <c r="F165" i="1" l="1"/>
  <c r="E165" i="1"/>
  <c r="J105" i="1" l="1"/>
  <c r="J109" i="1" s="1"/>
  <c r="F44" i="1" l="1"/>
  <c r="E44" i="1"/>
  <c r="F43" i="1"/>
  <c r="E43" i="1"/>
  <c r="F42" i="1"/>
  <c r="E42" i="1"/>
  <c r="F41" i="1"/>
  <c r="E41" i="1"/>
  <c r="D44" i="1"/>
  <c r="D43" i="1"/>
  <c r="D42" i="1"/>
  <c r="D41" i="1"/>
  <c r="F29" i="1"/>
  <c r="E29" i="1"/>
  <c r="F28" i="1"/>
  <c r="E28" i="1"/>
  <c r="F27" i="1"/>
  <c r="E27" i="1"/>
  <c r="F26" i="1"/>
  <c r="E26" i="1"/>
  <c r="D29" i="1"/>
  <c r="D28" i="1"/>
  <c r="D27" i="1"/>
  <c r="D26" i="1"/>
  <c r="F24" i="1"/>
  <c r="E24" i="1"/>
  <c r="F23" i="1"/>
  <c r="E23" i="1"/>
  <c r="F22" i="1"/>
  <c r="E22" i="1"/>
  <c r="F21" i="1"/>
  <c r="E21" i="1"/>
  <c r="D24" i="1"/>
  <c r="D23" i="1"/>
  <c r="D22" i="1"/>
  <c r="D21" i="1"/>
  <c r="D59" i="1" l="1"/>
  <c r="D58" i="1"/>
  <c r="D57" i="1"/>
  <c r="F59" i="1"/>
  <c r="E59" i="1"/>
  <c r="F58" i="1"/>
  <c r="E58" i="1"/>
  <c r="F57" i="1"/>
  <c r="E57" i="1"/>
  <c r="F56" i="1"/>
  <c r="E56" i="1"/>
  <c r="D56" i="1"/>
  <c r="F506" i="1"/>
  <c r="E506" i="1"/>
  <c r="F509" i="1"/>
  <c r="E509" i="1"/>
  <c r="D509" i="1"/>
  <c r="F508" i="1"/>
  <c r="E508" i="1"/>
  <c r="D508" i="1"/>
  <c r="F507" i="1"/>
  <c r="E507" i="1"/>
  <c r="D507" i="1"/>
  <c r="D506" i="1"/>
  <c r="D49" i="1"/>
  <c r="D48" i="1"/>
  <c r="D47" i="1"/>
  <c r="F49" i="1"/>
  <c r="E49" i="1"/>
  <c r="F48" i="1"/>
  <c r="E48" i="1"/>
  <c r="F47" i="1"/>
  <c r="E47" i="1"/>
  <c r="F46" i="1"/>
  <c r="E46" i="1"/>
  <c r="D419" i="1"/>
  <c r="D414" i="1" s="1"/>
  <c r="D418" i="1"/>
  <c r="D413" i="1" s="1"/>
  <c r="D417" i="1"/>
  <c r="D412" i="1" s="1"/>
  <c r="F419" i="1"/>
  <c r="F414" i="1" s="1"/>
  <c r="E419" i="1"/>
  <c r="E414" i="1" s="1"/>
  <c r="F418" i="1"/>
  <c r="F413" i="1" s="1"/>
  <c r="E418" i="1"/>
  <c r="E413" i="1" s="1"/>
  <c r="F417" i="1"/>
  <c r="F412" i="1" s="1"/>
  <c r="E417" i="1"/>
  <c r="E412" i="1" s="1"/>
  <c r="F416" i="1"/>
  <c r="F411" i="1" s="1"/>
  <c r="E416" i="1"/>
  <c r="E411" i="1" s="1"/>
  <c r="D416" i="1"/>
  <c r="D349" i="1"/>
  <c r="D348" i="1"/>
  <c r="D347" i="1"/>
  <c r="F349" i="1"/>
  <c r="E349" i="1"/>
  <c r="F348" i="1"/>
  <c r="E348" i="1"/>
  <c r="F347" i="1"/>
  <c r="E347" i="1"/>
  <c r="F346" i="1"/>
  <c r="E346" i="1"/>
  <c r="D334" i="1"/>
  <c r="D333" i="1"/>
  <c r="D332" i="1"/>
  <c r="F334" i="1"/>
  <c r="E334" i="1"/>
  <c r="F333" i="1"/>
  <c r="E333" i="1"/>
  <c r="F332" i="1"/>
  <c r="E332" i="1"/>
  <c r="F331" i="1"/>
  <c r="E331" i="1"/>
  <c r="D294" i="1"/>
  <c r="D293" i="1"/>
  <c r="D292" i="1"/>
  <c r="F294" i="1"/>
  <c r="E294" i="1"/>
  <c r="F293" i="1"/>
  <c r="E293" i="1"/>
  <c r="F292" i="1"/>
  <c r="E292" i="1"/>
  <c r="F291" i="1"/>
  <c r="E291" i="1"/>
  <c r="D279" i="1"/>
  <c r="D278" i="1"/>
  <c r="D277" i="1"/>
  <c r="F279" i="1"/>
  <c r="E279" i="1"/>
  <c r="F278" i="1"/>
  <c r="E278" i="1"/>
  <c r="F277" i="1"/>
  <c r="E277" i="1"/>
  <c r="F276" i="1"/>
  <c r="E276" i="1"/>
  <c r="D179" i="1"/>
  <c r="D178" i="1"/>
  <c r="D177" i="1"/>
  <c r="F179" i="1"/>
  <c r="E179" i="1"/>
  <c r="F178" i="1"/>
  <c r="E178" i="1"/>
  <c r="F177" i="1"/>
  <c r="E177" i="1"/>
  <c r="F176" i="1"/>
  <c r="E176" i="1"/>
  <c r="F155" i="1"/>
  <c r="E155" i="1"/>
  <c r="D155" i="1"/>
  <c r="F151" i="1"/>
  <c r="E151" i="1"/>
  <c r="F154" i="1"/>
  <c r="E154" i="1"/>
  <c r="D154" i="1"/>
  <c r="F153" i="1"/>
  <c r="E153" i="1"/>
  <c r="D153" i="1"/>
  <c r="F152" i="1"/>
  <c r="E152" i="1"/>
  <c r="D152" i="1"/>
  <c r="D151" i="1"/>
  <c r="D144" i="1"/>
  <c r="D143" i="1"/>
  <c r="D142" i="1"/>
  <c r="F144" i="1"/>
  <c r="E144" i="1"/>
  <c r="F143" i="1"/>
  <c r="E143" i="1"/>
  <c r="F142" i="1"/>
  <c r="E142" i="1"/>
  <c r="F141" i="1"/>
  <c r="E141" i="1"/>
  <c r="D141" i="1"/>
  <c r="D134" i="1"/>
  <c r="D133" i="1"/>
  <c r="D132" i="1"/>
  <c r="F134" i="1"/>
  <c r="E134" i="1"/>
  <c r="F133" i="1"/>
  <c r="E133" i="1"/>
  <c r="F132" i="1"/>
  <c r="E132" i="1"/>
  <c r="F131" i="1"/>
  <c r="E131" i="1"/>
  <c r="D131" i="1"/>
  <c r="D109" i="1"/>
  <c r="D108" i="1"/>
  <c r="D107" i="1"/>
  <c r="F109" i="1"/>
  <c r="E109" i="1"/>
  <c r="F108" i="1"/>
  <c r="E108" i="1"/>
  <c r="F107" i="1"/>
  <c r="E107" i="1"/>
  <c r="F106" i="1"/>
  <c r="E106" i="1"/>
  <c r="D106" i="1"/>
  <c r="D99" i="1"/>
  <c r="D98" i="1"/>
  <c r="D97" i="1"/>
  <c r="D12" i="1" s="1"/>
  <c r="F99" i="1"/>
  <c r="E99" i="1"/>
  <c r="F98" i="1"/>
  <c r="E98" i="1"/>
  <c r="F97" i="1"/>
  <c r="E97" i="1"/>
  <c r="F96" i="1"/>
  <c r="E96" i="1"/>
  <c r="E11" i="1" s="1"/>
  <c r="D96" i="1"/>
  <c r="F69" i="1"/>
  <c r="E69" i="1"/>
  <c r="D69" i="1"/>
  <c r="F68" i="1"/>
  <c r="E68" i="1"/>
  <c r="D68" i="1"/>
  <c r="F67" i="1"/>
  <c r="E67" i="1"/>
  <c r="D67" i="1"/>
  <c r="F66" i="1"/>
  <c r="E66" i="1"/>
  <c r="F15" i="1"/>
  <c r="E15" i="1"/>
  <c r="F20" i="1"/>
  <c r="E20" i="1"/>
  <c r="F25" i="1"/>
  <c r="E25" i="1"/>
  <c r="F40" i="1"/>
  <c r="E40" i="1"/>
  <c r="F70" i="1"/>
  <c r="E70" i="1"/>
  <c r="D70" i="1"/>
  <c r="F75" i="1"/>
  <c r="E75" i="1"/>
  <c r="D75" i="1"/>
  <c r="F80" i="1"/>
  <c r="E80" i="1"/>
  <c r="D80" i="1"/>
  <c r="F85" i="1"/>
  <c r="E85" i="1"/>
  <c r="D85" i="1"/>
  <c r="F90" i="1"/>
  <c r="E90" i="1"/>
  <c r="D90" i="1"/>
  <c r="F100" i="1"/>
  <c r="E100" i="1"/>
  <c r="D100" i="1"/>
  <c r="F110" i="1"/>
  <c r="F31" i="1" s="1"/>
  <c r="F30" i="1" s="1"/>
  <c r="E110" i="1"/>
  <c r="E31" i="1" s="1"/>
  <c r="E30" i="1" s="1"/>
  <c r="D110" i="1"/>
  <c r="D31" i="1" s="1"/>
  <c r="D30" i="1" s="1"/>
  <c r="F115" i="1"/>
  <c r="E115" i="1"/>
  <c r="D115" i="1"/>
  <c r="F120" i="1"/>
  <c r="F36" i="1" s="1"/>
  <c r="F35" i="1" s="1"/>
  <c r="E120" i="1"/>
  <c r="E36" i="1" s="1"/>
  <c r="E35" i="1" s="1"/>
  <c r="D120" i="1"/>
  <c r="D36" i="1" s="1"/>
  <c r="F125" i="1"/>
  <c r="E125" i="1"/>
  <c r="D125" i="1"/>
  <c r="F135" i="1"/>
  <c r="E135" i="1"/>
  <c r="D135" i="1"/>
  <c r="F145" i="1"/>
  <c r="E145" i="1"/>
  <c r="D145" i="1"/>
  <c r="D165" i="1"/>
  <c r="F160" i="1"/>
  <c r="E160" i="1"/>
  <c r="D160" i="1"/>
  <c r="F180" i="1"/>
  <c r="E180" i="1"/>
  <c r="D180" i="1"/>
  <c r="F185" i="1"/>
  <c r="E185" i="1"/>
  <c r="D185" i="1"/>
  <c r="F190" i="1"/>
  <c r="E190" i="1"/>
  <c r="D190" i="1"/>
  <c r="F195" i="1"/>
  <c r="E195" i="1"/>
  <c r="D195" i="1"/>
  <c r="F200" i="1"/>
  <c r="E200" i="1"/>
  <c r="D200" i="1"/>
  <c r="F210" i="1"/>
  <c r="E210" i="1"/>
  <c r="D210" i="1"/>
  <c r="F215" i="1"/>
  <c r="E215" i="1"/>
  <c r="D215" i="1"/>
  <c r="F220" i="1"/>
  <c r="E220" i="1"/>
  <c r="D220" i="1"/>
  <c r="F225" i="1"/>
  <c r="E225" i="1"/>
  <c r="D225" i="1"/>
  <c r="F235" i="1"/>
  <c r="E235" i="1"/>
  <c r="D235" i="1"/>
  <c r="F245" i="1"/>
  <c r="E245" i="1"/>
  <c r="D245" i="1"/>
  <c r="F250" i="1"/>
  <c r="E250" i="1"/>
  <c r="D250" i="1"/>
  <c r="F255" i="1"/>
  <c r="E255" i="1"/>
  <c r="D255" i="1"/>
  <c r="F260" i="1"/>
  <c r="E260" i="1"/>
  <c r="D260" i="1"/>
  <c r="F265" i="1"/>
  <c r="E265" i="1"/>
  <c r="D265" i="1"/>
  <c r="F270" i="1"/>
  <c r="E270" i="1"/>
  <c r="D270" i="1"/>
  <c r="F280" i="1"/>
  <c r="E280" i="1"/>
  <c r="D280" i="1"/>
  <c r="F285" i="1"/>
  <c r="E285" i="1"/>
  <c r="D285" i="1"/>
  <c r="F295" i="1"/>
  <c r="E295" i="1"/>
  <c r="D295" i="1"/>
  <c r="F300" i="1"/>
  <c r="E300" i="1"/>
  <c r="D300" i="1"/>
  <c r="F310" i="1"/>
  <c r="E310" i="1"/>
  <c r="D310" i="1"/>
  <c r="F315" i="1"/>
  <c r="E315" i="1"/>
  <c r="D315" i="1"/>
  <c r="F320" i="1"/>
  <c r="E320" i="1"/>
  <c r="D320" i="1"/>
  <c r="F325" i="1"/>
  <c r="E325" i="1"/>
  <c r="D325" i="1"/>
  <c r="F335" i="1"/>
  <c r="E335" i="1"/>
  <c r="D335" i="1"/>
  <c r="F350" i="1"/>
  <c r="E350" i="1"/>
  <c r="D350" i="1"/>
  <c r="F355" i="1"/>
  <c r="E355" i="1"/>
  <c r="D355" i="1"/>
  <c r="F360" i="1"/>
  <c r="E360" i="1"/>
  <c r="D360" i="1"/>
  <c r="F370" i="1"/>
  <c r="E370" i="1"/>
  <c r="D370" i="1"/>
  <c r="F375" i="1"/>
  <c r="E375" i="1"/>
  <c r="D375" i="1"/>
  <c r="F380" i="1"/>
  <c r="E380" i="1"/>
  <c r="D380" i="1"/>
  <c r="F420" i="1"/>
  <c r="E420" i="1"/>
  <c r="D420" i="1"/>
  <c r="F425" i="1"/>
  <c r="E425" i="1"/>
  <c r="D425" i="1"/>
  <c r="F430" i="1"/>
  <c r="E430" i="1"/>
  <c r="D430" i="1"/>
  <c r="F435" i="1"/>
  <c r="E435" i="1"/>
  <c r="D435" i="1"/>
  <c r="F450" i="1"/>
  <c r="E450" i="1"/>
  <c r="D450" i="1"/>
  <c r="F455" i="1"/>
  <c r="E455" i="1"/>
  <c r="D455" i="1"/>
  <c r="F460" i="1"/>
  <c r="E460" i="1"/>
  <c r="D460" i="1"/>
  <c r="F465" i="1"/>
  <c r="E465" i="1"/>
  <c r="D465" i="1"/>
  <c r="F470" i="1"/>
  <c r="E470" i="1"/>
  <c r="D470" i="1"/>
  <c r="F475" i="1"/>
  <c r="E475" i="1"/>
  <c r="D475" i="1"/>
  <c r="F480" i="1"/>
  <c r="E480" i="1"/>
  <c r="D480" i="1"/>
  <c r="F485" i="1"/>
  <c r="E485" i="1"/>
  <c r="D485" i="1"/>
  <c r="F490" i="1"/>
  <c r="E490" i="1"/>
  <c r="D490" i="1"/>
  <c r="F500" i="1"/>
  <c r="E500" i="1"/>
  <c r="D500" i="1"/>
  <c r="F510" i="1"/>
  <c r="E510" i="1"/>
  <c r="D510" i="1"/>
  <c r="E13" i="1" l="1"/>
  <c r="F11" i="1"/>
  <c r="F13" i="1"/>
  <c r="D13" i="1"/>
  <c r="E12" i="1"/>
  <c r="E14" i="1"/>
  <c r="D14" i="1"/>
  <c r="F12" i="1"/>
  <c r="F14" i="1"/>
  <c r="E95" i="1"/>
  <c r="E105" i="1"/>
  <c r="D64" i="1"/>
  <c r="F55" i="1"/>
  <c r="F61" i="1"/>
  <c r="G285" i="1"/>
  <c r="G260" i="1"/>
  <c r="G100" i="1"/>
  <c r="F45" i="1"/>
  <c r="E45" i="1"/>
  <c r="E55" i="1"/>
  <c r="G500" i="1"/>
  <c r="G90" i="1"/>
  <c r="G70" i="1"/>
  <c r="G475" i="1"/>
  <c r="G455" i="1"/>
  <c r="G370" i="1"/>
  <c r="E205" i="1"/>
  <c r="E345" i="1"/>
  <c r="F410" i="1"/>
  <c r="G480" i="1"/>
  <c r="G460" i="1"/>
  <c r="D445" i="1"/>
  <c r="F62" i="1"/>
  <c r="F64" i="1"/>
  <c r="D343" i="1"/>
  <c r="D53" i="1" s="1"/>
  <c r="G225" i="1"/>
  <c r="G210" i="1"/>
  <c r="G185" i="1"/>
  <c r="G115" i="1"/>
  <c r="G75" i="1"/>
  <c r="D63" i="1"/>
  <c r="E64" i="1"/>
  <c r="D105" i="1"/>
  <c r="F130" i="1"/>
  <c r="D130" i="1"/>
  <c r="F140" i="1"/>
  <c r="E61" i="1"/>
  <c r="G155" i="1"/>
  <c r="E290" i="1"/>
  <c r="F330" i="1"/>
  <c r="E342" i="1"/>
  <c r="E52" i="1" s="1"/>
  <c r="E344" i="1"/>
  <c r="E54" i="1" s="1"/>
  <c r="D344" i="1"/>
  <c r="D54" i="1" s="1"/>
  <c r="F365" i="1"/>
  <c r="E441" i="1"/>
  <c r="E443" i="1"/>
  <c r="D442" i="1"/>
  <c r="F505" i="1"/>
  <c r="F341" i="1"/>
  <c r="F51" i="1" s="1"/>
  <c r="F343" i="1"/>
  <c r="F53" i="1" s="1"/>
  <c r="G420" i="1"/>
  <c r="G360" i="1"/>
  <c r="G325" i="1"/>
  <c r="G255" i="1"/>
  <c r="G190" i="1"/>
  <c r="G120" i="1"/>
  <c r="E175" i="1"/>
  <c r="E173" i="1"/>
  <c r="D172" i="1"/>
  <c r="D240" i="1"/>
  <c r="E275" i="1"/>
  <c r="F345" i="1"/>
  <c r="E365" i="1"/>
  <c r="E343" i="1"/>
  <c r="E53" i="1" s="1"/>
  <c r="D342" i="1"/>
  <c r="D52" i="1" s="1"/>
  <c r="G380" i="1"/>
  <c r="G375" i="1"/>
  <c r="G335" i="1"/>
  <c r="G295" i="1"/>
  <c r="D62" i="1"/>
  <c r="E63" i="1"/>
  <c r="D150" i="1"/>
  <c r="F442" i="1"/>
  <c r="F444" i="1"/>
  <c r="D505" i="1"/>
  <c r="G435" i="1"/>
  <c r="G320" i="1"/>
  <c r="G300" i="1"/>
  <c r="F63" i="1"/>
  <c r="F441" i="1"/>
  <c r="F443" i="1"/>
  <c r="D443" i="1"/>
  <c r="F172" i="1"/>
  <c r="F174" i="1"/>
  <c r="E172" i="1"/>
  <c r="E174" i="1"/>
  <c r="D174" i="1"/>
  <c r="D305" i="1"/>
  <c r="F173" i="1"/>
  <c r="D173" i="1"/>
  <c r="F344" i="1"/>
  <c r="F54" i="1" s="1"/>
  <c r="D385" i="1"/>
  <c r="D415" i="1"/>
  <c r="E442" i="1"/>
  <c r="E444" i="1"/>
  <c r="D444" i="1"/>
  <c r="G465" i="1"/>
  <c r="G350" i="1"/>
  <c r="G310" i="1"/>
  <c r="G265" i="1"/>
  <c r="G250" i="1"/>
  <c r="G235" i="1"/>
  <c r="G215" i="1"/>
  <c r="G195" i="1"/>
  <c r="G145" i="1"/>
  <c r="G135" i="1"/>
  <c r="G125" i="1"/>
  <c r="G80" i="1"/>
  <c r="G30" i="1"/>
  <c r="E65" i="1"/>
  <c r="F95" i="1"/>
  <c r="F495" i="1"/>
  <c r="F171" i="1"/>
  <c r="F342" i="1"/>
  <c r="F52" i="1" s="1"/>
  <c r="E410" i="1"/>
  <c r="E341" i="1"/>
  <c r="E51" i="1" s="1"/>
  <c r="G485" i="1"/>
  <c r="G425" i="1"/>
  <c r="G490" i="1"/>
  <c r="G470" i="1"/>
  <c r="G450" i="1"/>
  <c r="G430" i="1"/>
  <c r="G355" i="1"/>
  <c r="G315" i="1"/>
  <c r="G280" i="1"/>
  <c r="G270" i="1"/>
  <c r="G245" i="1"/>
  <c r="G220" i="1"/>
  <c r="G200" i="1"/>
  <c r="G180" i="1"/>
  <c r="G110" i="1"/>
  <c r="G85" i="1"/>
  <c r="E130" i="1"/>
  <c r="E140" i="1"/>
  <c r="D140" i="1"/>
  <c r="E62" i="1"/>
  <c r="F205" i="1"/>
  <c r="F290" i="1"/>
  <c r="E330" i="1"/>
  <c r="E171" i="1"/>
  <c r="E495" i="1"/>
  <c r="E505" i="1"/>
  <c r="E445" i="1"/>
  <c r="F445" i="1"/>
  <c r="E415" i="1"/>
  <c r="F415" i="1"/>
  <c r="F385" i="1"/>
  <c r="E385" i="1"/>
  <c r="F305" i="1"/>
  <c r="E305" i="1"/>
  <c r="F240" i="1"/>
  <c r="E240" i="1"/>
  <c r="F275" i="1"/>
  <c r="D205" i="1"/>
  <c r="F175" i="1"/>
  <c r="E150" i="1"/>
  <c r="F150" i="1"/>
  <c r="F105" i="1"/>
  <c r="D95" i="1"/>
  <c r="F65" i="1"/>
  <c r="E10" i="1" l="1"/>
  <c r="F10" i="1"/>
  <c r="G445" i="1"/>
  <c r="E9" i="1"/>
  <c r="D9" i="1"/>
  <c r="D8" i="1"/>
  <c r="E7" i="1"/>
  <c r="F60" i="1"/>
  <c r="F8" i="1"/>
  <c r="F7" i="1"/>
  <c r="F6" i="1"/>
  <c r="F9" i="1"/>
  <c r="D7" i="1"/>
  <c r="G95" i="1"/>
  <c r="G240" i="1"/>
  <c r="G140" i="1"/>
  <c r="G505" i="1"/>
  <c r="E8" i="1"/>
  <c r="E6" i="1"/>
  <c r="G105" i="1"/>
  <c r="E440" i="1"/>
  <c r="F50" i="1"/>
  <c r="E340" i="1"/>
  <c r="E50" i="1"/>
  <c r="G130" i="1"/>
  <c r="F440" i="1"/>
  <c r="G205" i="1"/>
  <c r="G415" i="1"/>
  <c r="E170" i="1"/>
  <c r="F340" i="1"/>
  <c r="G150" i="1"/>
  <c r="G305" i="1"/>
  <c r="F170" i="1"/>
  <c r="E60" i="1"/>
  <c r="F5" i="1" l="1"/>
  <c r="E5" i="1"/>
  <c r="G271" i="1" l="1"/>
  <c r="G216" i="1"/>
  <c r="G221" i="1"/>
  <c r="G226" i="1"/>
  <c r="G236" i="1"/>
  <c r="G381" i="1"/>
  <c r="G511" i="1"/>
  <c r="G510" i="1"/>
  <c r="G506" i="1"/>
  <c r="J505" i="1"/>
  <c r="J509" i="1" s="1"/>
  <c r="J499" i="1"/>
  <c r="G481" i="1"/>
  <c r="G471" i="1"/>
  <c r="G451" i="1"/>
  <c r="J449" i="1"/>
  <c r="G446" i="1"/>
  <c r="J443" i="1"/>
  <c r="J442" i="1"/>
  <c r="J441" i="1"/>
  <c r="G431" i="1"/>
  <c r="G426" i="1"/>
  <c r="G421" i="1"/>
  <c r="J419" i="1"/>
  <c r="G416" i="1"/>
  <c r="J414" i="1"/>
  <c r="J369" i="1"/>
  <c r="D346" i="1"/>
  <c r="G351" i="1"/>
  <c r="J349" i="1"/>
  <c r="G337" i="1"/>
  <c r="G336" i="1"/>
  <c r="J334" i="1"/>
  <c r="G334" i="1"/>
  <c r="G333" i="1"/>
  <c r="D331" i="1"/>
  <c r="G327" i="1"/>
  <c r="G326" i="1"/>
  <c r="G322" i="1"/>
  <c r="G321" i="1"/>
  <c r="G317" i="1"/>
  <c r="G316" i="1"/>
  <c r="G312" i="1"/>
  <c r="G311" i="1"/>
  <c r="J309" i="1"/>
  <c r="G307" i="1"/>
  <c r="G302" i="1"/>
  <c r="G301" i="1"/>
  <c r="G297" i="1"/>
  <c r="G296" i="1"/>
  <c r="J294" i="1"/>
  <c r="G292" i="1"/>
  <c r="D291" i="1"/>
  <c r="G286" i="1"/>
  <c r="G281" i="1"/>
  <c r="J279" i="1"/>
  <c r="D276" i="1"/>
  <c r="D275" i="1" s="1"/>
  <c r="G275" i="1" s="1"/>
  <c r="G266" i="1"/>
  <c r="G261" i="1"/>
  <c r="G259" i="1"/>
  <c r="G257" i="1"/>
  <c r="G256" i="1"/>
  <c r="G251" i="1"/>
  <c r="G246" i="1"/>
  <c r="J244" i="1"/>
  <c r="G244" i="1"/>
  <c r="G242" i="1"/>
  <c r="G211" i="1"/>
  <c r="J209" i="1"/>
  <c r="G206" i="1"/>
  <c r="G201" i="1"/>
  <c r="G196" i="1"/>
  <c r="G191" i="1"/>
  <c r="G186" i="1"/>
  <c r="G181" i="1"/>
  <c r="J179" i="1"/>
  <c r="D176" i="1"/>
  <c r="J173" i="1"/>
  <c r="J172" i="1"/>
  <c r="J171" i="1"/>
  <c r="J144" i="1"/>
  <c r="G141" i="1"/>
  <c r="G146" i="1"/>
  <c r="G136" i="1"/>
  <c r="J134" i="1"/>
  <c r="G131" i="1"/>
  <c r="G116" i="1"/>
  <c r="G121" i="1"/>
  <c r="G126" i="1"/>
  <c r="G111" i="1"/>
  <c r="G106" i="1"/>
  <c r="J45" i="1"/>
  <c r="J49" i="1" s="1"/>
  <c r="J55" i="1"/>
  <c r="J59" i="1" s="1"/>
  <c r="J154" i="1"/>
  <c r="G152" i="1"/>
  <c r="G101" i="1"/>
  <c r="J99" i="1"/>
  <c r="G96" i="1"/>
  <c r="G91" i="1"/>
  <c r="G86" i="1"/>
  <c r="G76" i="1"/>
  <c r="G71" i="1"/>
  <c r="J69" i="1"/>
  <c r="D66" i="1"/>
  <c r="G62" i="1"/>
  <c r="J40" i="1"/>
  <c r="J44" i="1" s="1"/>
  <c r="G36" i="1"/>
  <c r="J35" i="1"/>
  <c r="J39" i="1" s="1"/>
  <c r="G31" i="1"/>
  <c r="J30" i="1"/>
  <c r="J34" i="1" s="1"/>
  <c r="J25" i="1"/>
  <c r="G26" i="1"/>
  <c r="G21" i="1"/>
  <c r="J20" i="1"/>
  <c r="J24" i="1" s="1"/>
  <c r="D15" i="1"/>
  <c r="G14" i="1"/>
  <c r="G12" i="1"/>
  <c r="G7" i="1"/>
  <c r="J61" i="1" l="1"/>
  <c r="J62" i="1"/>
  <c r="J63" i="1"/>
  <c r="D495" i="1"/>
  <c r="G495" i="1" s="1"/>
  <c r="D46" i="1"/>
  <c r="D45" i="1" s="1"/>
  <c r="G45" i="1" s="1"/>
  <c r="D20" i="1"/>
  <c r="G20" i="1" s="1"/>
  <c r="J340" i="1"/>
  <c r="G366" i="1"/>
  <c r="D365" i="1"/>
  <c r="G365" i="1" s="1"/>
  <c r="G41" i="1"/>
  <c r="D40" i="1"/>
  <c r="G40" i="1" s="1"/>
  <c r="G291" i="1"/>
  <c r="D290" i="1"/>
  <c r="G290" i="1" s="1"/>
  <c r="D61" i="1"/>
  <c r="D65" i="1"/>
  <c r="G65" i="1" s="1"/>
  <c r="G331" i="1"/>
  <c r="D330" i="1"/>
  <c r="G330" i="1" s="1"/>
  <c r="D345" i="1"/>
  <c r="G345" i="1" s="1"/>
  <c r="D341" i="1"/>
  <c r="D51" i="1" s="1"/>
  <c r="G51" i="1" s="1"/>
  <c r="D25" i="1"/>
  <c r="G25" i="1" s="1"/>
  <c r="G176" i="1"/>
  <c r="D175" i="1"/>
  <c r="G175" i="1" s="1"/>
  <c r="D55" i="1"/>
  <c r="G55" i="1" s="1"/>
  <c r="D441" i="1"/>
  <c r="D411" i="1"/>
  <c r="D410" i="1" s="1"/>
  <c r="G410" i="1" s="1"/>
  <c r="J440" i="1"/>
  <c r="J444" i="1" s="1"/>
  <c r="G496" i="1"/>
  <c r="G346" i="1"/>
  <c r="D35" i="1"/>
  <c r="G35" i="1" s="1"/>
  <c r="J170" i="1"/>
  <c r="J174" i="1" s="1"/>
  <c r="G174" i="1"/>
  <c r="G306" i="1"/>
  <c r="D171" i="1"/>
  <c r="G241" i="1"/>
  <c r="G276" i="1"/>
  <c r="G332" i="1"/>
  <c r="G56" i="1"/>
  <c r="J29" i="1"/>
  <c r="G66" i="1"/>
  <c r="D11" i="1" l="1"/>
  <c r="J344" i="1"/>
  <c r="J11" i="1" s="1"/>
  <c r="J60" i="1"/>
  <c r="J64" i="1" s="1"/>
  <c r="G46" i="1"/>
  <c r="D6" i="1"/>
  <c r="D50" i="1"/>
  <c r="G50" i="1" s="1"/>
  <c r="D60" i="1"/>
  <c r="G60" i="1" s="1"/>
  <c r="G61" i="1"/>
  <c r="G441" i="1"/>
  <c r="D440" i="1"/>
  <c r="G440" i="1" s="1"/>
  <c r="D340" i="1"/>
  <c r="G340" i="1" s="1"/>
  <c r="G172" i="1"/>
  <c r="D170" i="1"/>
  <c r="G170" i="1" s="1"/>
  <c r="G411" i="1"/>
  <c r="G341" i="1"/>
  <c r="G171" i="1"/>
  <c r="G11" i="1" l="1"/>
  <c r="D10" i="1"/>
  <c r="G10" i="1" s="1"/>
  <c r="J51" i="1"/>
  <c r="J6" i="1" s="1"/>
  <c r="J13" i="1"/>
  <c r="J52" i="1"/>
  <c r="J12" i="1"/>
  <c r="J53" i="1"/>
  <c r="G6" i="1"/>
  <c r="D5" i="1"/>
  <c r="G5" i="1" s="1"/>
  <c r="J8" i="1" l="1"/>
  <c r="J50" i="1"/>
  <c r="J54" i="1" s="1"/>
  <c r="J10" i="1"/>
  <c r="J14" i="1" s="1"/>
  <c r="J7" i="1"/>
  <c r="J5" i="1" l="1"/>
  <c r="J9" i="1" s="1"/>
</calcChain>
</file>

<file path=xl/sharedStrings.xml><?xml version="1.0" encoding="utf-8"?>
<sst xmlns="http://schemas.openxmlformats.org/spreadsheetml/2006/main" count="1302" uniqueCount="456">
  <si>
    <t xml:space="preserve"> № п/п</t>
  </si>
  <si>
    <t>Государственная программа, подпрограмма, основное мероприятие, проект, мероприятие</t>
  </si>
  <si>
    <t xml:space="preserve">Государственная программа Мурманской области "Экономический потенциал"
</t>
  </si>
  <si>
    <t>Министерство развития Арктики и экономики Мурманской области</t>
  </si>
  <si>
    <t>Министерство строительства Мурманской области</t>
  </si>
  <si>
    <t>Министерство цифрового развития Мурманской области</t>
  </si>
  <si>
    <t>Министерство имущественных отношений Мурманской области</t>
  </si>
  <si>
    <t>Министерство транспорта и дорожного хозяйства Мурманской области</t>
  </si>
  <si>
    <t>Министерство градостроительства и благоустройства Мурманской области</t>
  </si>
  <si>
    <t>Министерство энергетики и жилищно-коммунального хозяйства Мурманской области</t>
  </si>
  <si>
    <t>Комитет по тарифному регулированию Мурманской области</t>
  </si>
  <si>
    <t>Комитет по туризму Мурманской области</t>
  </si>
  <si>
    <t>Комитет по конкурентной политике Мурманской области</t>
  </si>
  <si>
    <t>1.</t>
  </si>
  <si>
    <t>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t>
  </si>
  <si>
    <t>ОМ 1.1.</t>
  </si>
  <si>
    <t>Основное мероприятие 1. Поддержка инвестиционной деятельности, сопровождение инвестиционных проектов, информирование бизнес-сообщества об инвестиционном потенциале территории региона</t>
  </si>
  <si>
    <t>1.1.1.</t>
  </si>
  <si>
    <t>Реализация функции "одного окна" АО "Корпорация развития Мурманской области"</t>
  </si>
  <si>
    <t>1.1.2.</t>
  </si>
  <si>
    <t>Проведение и участие в форумах, семинарах, круглых столах, программах повышения квалификации, конференциях, рабочих встречах по вопросам привлечения инвестиций, улучшения инвестиционного и предпринимательского климата</t>
  </si>
  <si>
    <t>1.1.3.</t>
  </si>
  <si>
    <t>Проведение мониторинга состояния конкурентной среды на рынках товаров, работ, услуг Мурманской области</t>
  </si>
  <si>
    <t>1.1.4.</t>
  </si>
  <si>
    <t>Стимулирование органов местного самоуправления к повышению инвестиционной привлекательности территории муниципального образования</t>
  </si>
  <si>
    <t>1.1.5.</t>
  </si>
  <si>
    <t>ОМ 1.2.</t>
  </si>
  <si>
    <t xml:space="preserve">Основное мероприятие 2. Обеспечение условий для реализации инвестиционных проектов резидентами Арктической зоны Российской Федерации и территории опережающего социально-экономического развития «Столица Арктики» </t>
  </si>
  <si>
    <t>1.2.1.</t>
  </si>
  <si>
    <t>Предоставление субсидии на финансовое обеспечение затрат ООО "УК "Столица Арктики", связанных с выполнением в Мурманской области функций управляющей компании по управлению территорией опережающего социально-экономического развития "Столица Арктики" и Арктической зоны Российской Федерации</t>
  </si>
  <si>
    <t>ОМ 1.3.</t>
  </si>
  <si>
    <t>Основное мероприятие 3.Реализация инфраструктурного проекта «Культурно-деловой центр «Новый Мурманск» в рамках привлечения инфраструктурного бюджетного кредита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предоставленного в рамках отобранного в соответствии с постановлением Правительства Российской Федерации от 14.07.2021 № 1189 «Об утверждении Правил отбора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и о внесении изменений в Положение о Правительственной комиссии по региональному развитию в Российской Федерации»)</t>
  </si>
  <si>
    <t>1.3.1.</t>
  </si>
  <si>
    <t>Предоставление субсидии юридическому лицу на возмещение затрат на создание дорожной и транспортной инфраструктуры для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(проектирование, строительство, реконструкция и капитальный ремонт)</t>
  </si>
  <si>
    <t>1.3.2.</t>
  </si>
  <si>
    <t>Предоставление субсидии юридическому лицу на возмещение затрат на создание инженерной и коммунальной инфраструктуры для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(проектирование, строительство, реконструкция и капитальный ремонт)</t>
  </si>
  <si>
    <t>1.3.3.</t>
  </si>
  <si>
    <t>Предоставление субсидии юридическому лицу на возмещение затрат на благоустройство территории в рамках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(проектирование, строительство, реконструкция и капитальный ремонт)</t>
  </si>
  <si>
    <t>1.3.4.</t>
  </si>
  <si>
    <t>Предоставление субсидии юридическому лицу на возмещение затрат на реализацию мероприятия для создания инфраструктуры в рамках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(прочие мероприятия, в том числе в сфере земельных отношений)</t>
  </si>
  <si>
    <t>ОМ 1.4.</t>
  </si>
  <si>
    <t>Основное мероприятие 4. Обеспечение условий развития и модернизации промышленности и приоритетных отраслей экономики</t>
  </si>
  <si>
    <t>1.4.1.</t>
  </si>
  <si>
    <t>Предоставлении субсидии некоммерческой микрокредитной компании "Фонд развития малого и среднего предпринимательства Мурманской области" в виде имущественного взноса в целях финансовой поддержки в форме займов хозяйствующим субъектам, осуществляющим деятельность в сфере промышленности на территории Мурманской области, хозяйствующим субъектам, осуществляющим деятельность на территории Мурманской области и зарегистрированным или имеющим филиал или представительство на территории Мурманской области, реализующим проекты в приоритетных отраслях экономики, определенных Правительством Мурманской области, а также в сфере импортозамещения.</t>
  </si>
  <si>
    <t>ОМ 1.5.</t>
  </si>
  <si>
    <t>Основное мероприятие 5. Финансовое обеспечение деятельности (докапитализация) некоммерческой микрокредитной компании "Фонд развития малого и среднего предпринимательства Мурманской области", выполняющей функции регионального фонда развития промышленности, в целях предоставления финансовой поддержки субъектам деятельности в сфере промышленности в форме грантов на компенсацию части затрат на уплату процентов по кредитным договорам, заключенным субъектами промышленности с кредитными  организациями, в целях пополнения оборотных средств</t>
  </si>
  <si>
    <t>1.5.1.</t>
  </si>
  <si>
    <t>Субсидия некоммерческой микрокредитной компании "Фонд развития малого и среднего предпринимательства Мурманской области", выполняющей функции регионального фонда развития промышленности, в целях предоставления финансовой поддержки субъектам деятельности в сфере промышленности в форме грантов на компенсацию части затрат на уплату процентов по кредитным договорам, заключенным субъектами промышленности с кредитными  организациями, в целях пополнения оборотных средств</t>
  </si>
  <si>
    <t>П 1.1.</t>
  </si>
  <si>
    <t>Реализация регионального проекта "Адресная поддержка повышения производительности труда на предприятиях"</t>
  </si>
  <si>
    <t>П 1.1.1.</t>
  </si>
  <si>
    <t>Предоставление субсидии АНО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t>
  </si>
  <si>
    <t>П 1.2.</t>
  </si>
  <si>
    <t>Региональный проект "Системные меры по повышению производительности труда"</t>
  </si>
  <si>
    <t>П 1.3.</t>
  </si>
  <si>
    <t>Региональный проект "Промышленный экспорт"*</t>
  </si>
  <si>
    <t>2.</t>
  </si>
  <si>
    <t>Подпрограмма 2. Поддержка малого и среднего предпринимательства</t>
  </si>
  <si>
    <t>ОМ 2.1.</t>
  </si>
  <si>
    <t>Основное мероприятие 1. Оказание финансовой поддержки субъектам малого и среднего предпринимательства</t>
  </si>
  <si>
    <t>2.1.1.</t>
  </si>
  <si>
    <t>Предоставление субсидий субъектам малого и среднего предпринимательства на возмещение затрат, связанных с кредитно-лизинговыми обязательствами</t>
  </si>
  <si>
    <t>2.1.2.</t>
  </si>
  <si>
    <t>Предоставление субсидий субъектам предпринимательства, осуществляющим общественно-значимую деятельность</t>
  </si>
  <si>
    <t>2.1.3.</t>
  </si>
  <si>
    <t>2.1.4.</t>
  </si>
  <si>
    <t>Предоставление Губернаторского стартапа на поддержку предпринимательских инициатив</t>
  </si>
  <si>
    <t>2.1.5.</t>
  </si>
  <si>
    <t>Предоставление грантов для действующих предпринимателей на приобретение франшизы</t>
  </si>
  <si>
    <t>ОМ 2.2.</t>
  </si>
  <si>
    <t>Основное мероприятие 2. Создание и развитие объектов инфраструктуры поддержки малого и среднего предпринимательства</t>
  </si>
  <si>
    <t>2.2.1.</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</si>
  <si>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Весна!»)</t>
  </si>
  <si>
    <t>2.2.3.</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</si>
  <si>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Тепло!»)</t>
  </si>
  <si>
    <t>2.2.4.</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</si>
  <si>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Светло!»)</t>
  </si>
  <si>
    <t>2.2.5.</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</si>
  <si>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День Знаний!")</t>
  </si>
  <si>
    <t>2.2.8.</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</si>
  <si>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(организация и проведение Арктического инновационного форума)</t>
  </si>
  <si>
    <t>ОМ 2.3.</t>
  </si>
  <si>
    <t>Основное мероприятие 3. Оказание информационной, консультационной поддержки субъектам малого и среднего предпринимательства, а также поддержки в области подготовки, переподготовки и повышения квалификации кадров субъектов малого и среднего предпринимательства</t>
  </si>
  <si>
    <t>2.3.1.</t>
  </si>
  <si>
    <t xml:space="preserve">Организация и проведение регионального конкурса проектов среди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 </t>
  </si>
  <si>
    <t>2.3.4.</t>
  </si>
  <si>
    <t xml:space="preserve">Освещение в СМИ вопросов развития малого и среднего предпринимательства и государственной поддержки субъектов малого и среднего предпринимательства </t>
  </si>
  <si>
    <t>2.3.6.</t>
  </si>
  <si>
    <t xml:space="preserve">Подготовка управленческих кадров для организаций народного хозяйства Российской Федерации </t>
  </si>
  <si>
    <t>2.3.7.</t>
  </si>
  <si>
    <t>Организация предоставления государственных и муниципальных услуг в Центрах оказания услуг для бизнеса (ЦОУ)</t>
  </si>
  <si>
    <t>2.3.8.</t>
  </si>
  <si>
    <t xml:space="preserve">Имущественный взнос в организацию инфраструктуры поддержки для предоставления инновационных ваучеров субъектам малого и среднего предпринимательства </t>
  </si>
  <si>
    <t>2.3.9.</t>
  </si>
  <si>
    <t>Организация и проведение мероприятий Центром поддержки предпринимательства Мурманской области  по вопросам предпринимательской деятельности, в том числе проведение исследований  по проблемам и перспективам развития предпринимательства и инноваций,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</si>
  <si>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ОМ 2.4.</t>
  </si>
  <si>
    <t>Основное мероприятие 4. Поддержка начинающих предпринимателей, в том числе путем предоставления в аренду нежилых помещений и оказания услуг бизнес-инкубирования</t>
  </si>
  <si>
    <t>2.4.1.</t>
  </si>
  <si>
    <t>Субсидия на финансовое обеспечение выполнения государственного задания</t>
  </si>
  <si>
    <t>2.4.2.</t>
  </si>
  <si>
    <t>Субсидия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</si>
  <si>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П 2.1.</t>
  </si>
  <si>
    <t>Региональный проект "Создание условий для лёгкого старта и комфортного ведения бизнеса"</t>
  </si>
  <si>
    <t>П 2.1.1.</t>
  </si>
  <si>
    <t>Предоставление комплекса услуг организаций инфраструктуры поддержки, направленных на вовлечение в предпринимательскую деятельность</t>
  </si>
  <si>
    <t>П 2.1.2.</t>
  </si>
  <si>
    <t>Предоставление финансовой поддержки в виде грантов субъектам малого и среднего предпринимательства, включенным в реестр социальных предприятий, и субъектам малого и среднего предпринимательства, созданным физическими лицами в возрасте до 25 лет включительно</t>
  </si>
  <si>
    <t>П 2.2.</t>
  </si>
  <si>
    <t>Региональный проект "Акселерация субъектов малого и среднего предпринимательства"</t>
  </si>
  <si>
    <t>П 2.2.2.</t>
  </si>
  <si>
    <t>Развитие Центра "Мой бизнес"</t>
  </si>
  <si>
    <t>П 2.2.3.</t>
  </si>
  <si>
    <t>Развитие ЦПП и осуществление им деятельности по поддержке субъектов малого и среднего предпринимательства</t>
  </si>
  <si>
    <t>П 2.2.4.</t>
  </si>
  <si>
    <t>П 2.2.5.</t>
  </si>
  <si>
    <t>Обеспечение деятельности Центра поддержки экспорта</t>
  </si>
  <si>
    <t>П 2.3.</t>
  </si>
  <si>
    <t>Региональный проект "Создание благоприятных условий для осуществления деятельности самозанятыми гражданами"</t>
  </si>
  <si>
    <t>П. 2.3.1</t>
  </si>
  <si>
    <t>Предоставление комплекса услуг организациями инфраструктуры поддержки самозанятым гражданам</t>
  </si>
  <si>
    <t>3.</t>
  </si>
  <si>
    <t xml:space="preserve">Подпрограмма 3. Развитие туризма </t>
  </si>
  <si>
    <t>ОМ 3.1.</t>
  </si>
  <si>
    <t>Основное мероприятие 1. Продвижение Мурманской области как привлекательного для туристов региона</t>
  </si>
  <si>
    <t>3.1.1.</t>
  </si>
  <si>
    <t>Субсидия на финансовое обеспечение затрат регионального Центра кластерного развития Мурманской области в сфере туризма</t>
  </si>
  <si>
    <t>3.1.2.</t>
  </si>
  <si>
    <t>Функционирование АНО "Туристский информационный центр Мурманской области"</t>
  </si>
  <si>
    <t>3.1.3.</t>
  </si>
  <si>
    <t>ОМ 3.2.</t>
  </si>
  <si>
    <t>Основное мероприятие 2. Государственная поддержка субъектов туриндустрии</t>
  </si>
  <si>
    <t>3.2.1.</t>
  </si>
  <si>
    <t xml:space="preserve">Внедрение системы навигации и ориентирующей информации для туристов на территории Мурманской области </t>
  </si>
  <si>
    <t>3.2.2.</t>
  </si>
  <si>
    <t>Предоставление субсидий субъектам туриндустрии Мурманской области, осуществляющим деятельность в сфере развития внутреннего и въездного туризма</t>
  </si>
  <si>
    <t>Предоставление субсидий субъектам туриндустрии Мурманской области на развитие придорожного сервиса</t>
  </si>
  <si>
    <t>П. 3.1</t>
  </si>
  <si>
    <t>4.</t>
  </si>
  <si>
    <t>Подпрограмма 4 "Развитие международных и внешнеэкономических связей, приграничного, межрегионального сотрудничества"</t>
  </si>
  <si>
    <t>ОМ 4.1.</t>
  </si>
  <si>
    <t>Основное мероприятие 1. Содействие в подготовке и проведении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</si>
  <si>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4.1.1.</t>
  </si>
  <si>
    <t>Организация и проведение международных и межрегиональных мероприятий в сфере развития международных, внешнеэкономических связей и межрегионального сотрудничества</t>
  </si>
  <si>
    <t>4.1.2.</t>
  </si>
  <si>
    <t>Изготовление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t>
  </si>
  <si>
    <t>4.1.3.</t>
  </si>
  <si>
    <t>П 4.1.</t>
  </si>
  <si>
    <t>Региональный проект "Системные меры развития международной кооперации и экспорта"</t>
  </si>
  <si>
    <t>5.</t>
  </si>
  <si>
    <t>Подпрограмма 5. Обеспечение реализации государственной программы</t>
  </si>
  <si>
    <t>ОМ 5.1.</t>
  </si>
  <si>
    <t>Основное мероприятие 1. Обеспечение реализации государственных функций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</si>
  <si>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5.1.1.</t>
  </si>
  <si>
    <t>Обеспечение реализации государственных функций Министерства развития Арктики и экономики Мурманской области</t>
  </si>
  <si>
    <t>5.1.2.</t>
  </si>
  <si>
    <t>Предоставление субсидии Арктическому центру компетенций на финансовое обеспечение затрат, связанных с осуществлением уставной деятельности</t>
  </si>
  <si>
    <t>5.1.3.</t>
  </si>
  <si>
    <t>5.1.4.</t>
  </si>
  <si>
    <t>Предоставление грантов муниципальным образованиям Мурманской области в целях содействия достижению и (или) поощрения достижения наилучших значений показателей деятельности органов местного самоуправления</t>
  </si>
  <si>
    <t>5.1.5.</t>
  </si>
  <si>
    <t xml:space="preserve">Предоставление субвенций на исполнение органами местного самоуправления муниципальных образований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</si>
  <si>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5.1.6.</t>
  </si>
  <si>
    <t xml:space="preserve">Проведение социологического опроса населения городских округов, муниципальных округов и муниципальных районов в целях выявления оценки населением деятельности органов местного самоуправления </t>
  </si>
  <si>
    <t>5.1.7.</t>
  </si>
  <si>
    <t>Проведение сбора и  обобщения информации о качестве условий оказания услуг организациями в сфере культуры, охраны здоровья, образования, социального обслуживания в рамках независимой оценки качества условий оказания услуг</t>
  </si>
  <si>
    <t>5.1.8.</t>
  </si>
  <si>
    <t>Предоставление субсидии некоммерческим организациям на осуществление деятельности Ресурсного центра СО НКО</t>
  </si>
  <si>
    <t>5.1.10.</t>
  </si>
  <si>
    <t>Субсидия  из областного бюджета автономной некоммерческой организации по развитию конгрессно-выставочной деятельности «Мурманконгресс» на финансовое обеспечение затрат по организации и проведению конференции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t>
  </si>
  <si>
    <t>ОМ 5.3.</t>
  </si>
  <si>
    <t>Основное мероприятие 3. Обеспечение реализации функций в сфере тарифного регулирования на территории Мурманской области</t>
  </si>
  <si>
    <t>5.3.1.</t>
  </si>
  <si>
    <t>Обеспечение реализации функций в сфере государственного регулирования цен (тарифов) на территории МО</t>
  </si>
  <si>
    <t>ОМ 5.4.</t>
  </si>
  <si>
    <t>Основное мероприятие 4. Обеспечение реализации государственных функций в сфере туризма</t>
  </si>
  <si>
    <t>5.4.1.</t>
  </si>
  <si>
    <t>Обеспечение реализации государственных функций Комитета по туризму Мурманской области</t>
  </si>
  <si>
    <t>Объемы и источники финансирования (тыс. руб.)</t>
  </si>
  <si>
    <t>Степень освоения средств</t>
  </si>
  <si>
    <t xml:space="preserve"> Результаты выполнения мероприятий </t>
  </si>
  <si>
    <t>Соисполнители, участники, исполнители</t>
  </si>
  <si>
    <t>Причины низкой степени освоения средств, невыполнения мероприятий</t>
  </si>
  <si>
    <t>Код ГРБС</t>
  </si>
  <si>
    <t>Источник</t>
  </si>
  <si>
    <t>Запланировано на отчетный год</t>
  </si>
  <si>
    <t>Кассовое исполнение ГРБС</t>
  </si>
  <si>
    <t>Фактическое исполнение</t>
  </si>
  <si>
    <t>Ожидаемые результаты реализации (краткая характеристика) мероприятий</t>
  </si>
  <si>
    <t>Фактические результаты реализации (краткая характеристика) мероприятий</t>
  </si>
  <si>
    <t>Выполнение (да/нет/ частично)</t>
  </si>
  <si>
    <t>Всего</t>
  </si>
  <si>
    <t>Министерство развития Арктики и экономики Мурманской области, Министерство строительства Мурманской области, Министерство цифрового развития Мурманской области, Комитет по тарифному регулированию Мурманской области, Комитет по туризму Мурманской области, Комитет по конкурентной политике Мурманской области, АО "Корпорация развития Мурманской области, ООО "УК "Столица Арктики", НМК "ФОРМАП", ГОБУ МРИБИ, ГОБУ "МФЦ МО", АНО "Арктический центр компетенций", Автономная некоммерческая организация по развитию конгрессно-выставочной деятельности "Мурманконгресс", АНО "Центр поддержки экспорта"</t>
  </si>
  <si>
    <t>ОБ</t>
  </si>
  <si>
    <t>Выполнено в полном объеме</t>
  </si>
  <si>
    <t>ФБ</t>
  </si>
  <si>
    <t>Выполнено частично</t>
  </si>
  <si>
    <t>МБ</t>
  </si>
  <si>
    <t>Не выполнено</t>
  </si>
  <si>
    <t>ВБС</t>
  </si>
  <si>
    <t>Степень выполнения мероприятий</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</si>
  <si>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АО "Корпорация развития Мурманской области"</t>
  </si>
  <si>
    <t xml:space="preserve">Министерство развития Арктики и экономики Мурманской области, Министерство имущественных Мурманской области </t>
  </si>
  <si>
    <t>Обеспечение изготовления рекламной продукции, проведения мероприятий и участия сотрудников Министерства развития Арктики и экономики Мурманской области, не менее 4 мероприятий в год</t>
  </si>
  <si>
    <t>Проведение ежегодного мониторинга состояния конкурентной среды на рынках товаров, работ, услуг Мурманской области</t>
  </si>
  <si>
    <t>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инвестиционного климата, участие сотрудников органов местного самоуправления в выездных мероприятиях, не менее 3 органов местного самоуправления в год</t>
  </si>
  <si>
    <t>Количество инвестиционных проектов, получивших поддержку в рамках системы проекты проектного финансирования, не менее 2</t>
  </si>
  <si>
    <t>Министерство имущественных отношений Мурманской области, Министерство развития Арктики и экономики Мурманской области, АО "Корпорация развития Мурманской области"</t>
  </si>
  <si>
    <t>Министерство развития Арктики и экономики Мурманской области, ООО "УК "Столица Арктики",  АО "Корпорация развития Мурманской области"</t>
  </si>
  <si>
    <t>Обеспечение деятельности управляющей компании ООО "УК "Столица Арктики"</t>
  </si>
  <si>
    <t xml:space="preserve">Министерство развития Арктики
и экономики Мурманской области, АНО "Арктический центр компетенций" </t>
  </si>
  <si>
    <t>Проведение обучения сотрудников предприятий-участников регионального проекта методам повышения производительности труда с использованием инструментов бережливого производства</t>
  </si>
  <si>
    <t>Обеспечение реализации совместных кластерных проектов</t>
  </si>
  <si>
    <t>1. Предоставление государственной поддержки не менее 7 субъектам социального предпринимательства в год.
2. Сохранение не менее 55 рабочих мест в год</t>
  </si>
  <si>
    <t xml:space="preserve">Предоставление субсидий не менее чем 10 муниципальным образованиям </t>
  </si>
  <si>
    <t>Министерство развития Арктики и экономики Мурманской области, ГОБУ МРИБИ</t>
  </si>
  <si>
    <t xml:space="preserve">Предоставление поддержки не менее 3 СМСП </t>
  </si>
  <si>
    <t>Ежегодное финансирование не менее 1 проекта</t>
  </si>
  <si>
    <t>Освещение телевизионного проекта направленного на популяризацию предпринимательства</t>
  </si>
  <si>
    <t>Ежегодное обучение не менее 5 человек</t>
  </si>
  <si>
    <t>Министерство развития Арктики и экономики Мурманской области, предприятия региона - участники федеральной программы по подготовке управленческих кадров для организаций народного хозяйства Российской Федерации</t>
  </si>
  <si>
    <t>Обеспечение предоставления услуг субъектам малого и среднего предпринимательства по принципу "одного окна"</t>
  </si>
  <si>
    <t>Министерство цифрового развития Мурманской области, ГОБУ "МФЦ МО"</t>
  </si>
  <si>
    <t xml:space="preserve">Предоставление не менее 3 инновационных ваучеров в год </t>
  </si>
  <si>
    <t xml:space="preserve">Обеспечение предоставления ГОБУ МРИБИ консультационных и методических услуг субъектам малого и среднего предпринимательства </t>
  </si>
  <si>
    <t>Обеспечение своевременной оплаты расходов, связанных с оплатой проезда и провоза багажа</t>
  </si>
  <si>
    <t>Проведение не менее 6 мероприятий ежегодно (в том числе тренингов, мастер классов, семинаров)
Предоставление услуг не менее чем 846 гражданам ежегодно</t>
  </si>
  <si>
    <t>Количество организаций инфраструктуры поддержки малого и среднего предпринимательства, задействованных в "цепочках" услуг Центра "Мой бизнес", не менее 5 ежегодно</t>
  </si>
  <si>
    <t>Предоставление государственной поддержки не менее 242 СМСП в год. Обеспечение бюджетного финансирования объекта инфраструктуры</t>
  </si>
  <si>
    <t>Финансовое обеспечение деятельности регионального Центра кластерного развития Мурманской области, оказание поддержки не менее 35 СМCП ежегодно, количество проведенных мероприятий для субъектов малого и среднего предпринимательства, являющихся участниками территориальных кластеров не менее 5 ежегодно</t>
  </si>
  <si>
    <t>Министерство развития Арктики и экономики Мурманской области, 
АНО "Центр поддержки экспорта"</t>
  </si>
  <si>
    <t>Комитет по туризму Мурманской области, 
НМК "ФОРМАП"</t>
  </si>
  <si>
    <t>Комитет по туризму Мурманской области АНО "Туристский информационный центр Мурманской области"</t>
  </si>
  <si>
    <t>Комитет по туризму Мурманской области, Министерство строительства Мурманской области</t>
  </si>
  <si>
    <t>Региональный проект «Развитие туристической инфраструктуры»</t>
  </si>
  <si>
    <t>Изготовление не менее 1500 информационных носителей в год</t>
  </si>
  <si>
    <t>Министерство развития Арктики и экономики Мурманской области, Комитет по тарифному регулированию Мурманской области, Комитет по туризму Мурманской области</t>
  </si>
  <si>
    <t>Финансовое обеспечение реализации функций Министерства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</si>
  <si>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 xml:space="preserve">Предоставление субвенции 17 муниципальным образованиям Мурманской области на исполнение отдельных государственных полномочий по сбору сведений для формирования и ведения торгового реестра </t>
  </si>
  <si>
    <t xml:space="preserve">Министерство развития Арктики и экономики Мурманской области </t>
  </si>
  <si>
    <t>Подготовка ежегодного отчета об итогах социологического опроса населения</t>
  </si>
  <si>
    <t>Обеспечение консультационного сопровождения СО НКО по вопросам доступа к предоставлению услуг социальной сферы</t>
  </si>
  <si>
    <t>Финансовое обеспечение реализации 26 функций Комитета</t>
  </si>
  <si>
    <t>0.1. Индекс промышленного производства.                                                        
0.2. Объем инвестиций в основной капитал (без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t>
  </si>
  <si>
    <t>1.6. 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</si>
  <si>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1.7. Количество руководителей, обученных по программе управленческих навыков для повышения производительности труда, нарастающим итогом</t>
  </si>
  <si>
    <t>0.3. Численность занятых в сфере малого и среднего предпринимательства, включая индивидуальных предпринимателей.
2.1. Доля среднесписочной численности работников малых и средних предприятий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</si>
  <si>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0.3.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</si>
  <si>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Обеспечение организации и проведения ярмарки</t>
  </si>
  <si>
    <t>Обеспечение организации и проведения форума</t>
  </si>
  <si>
    <t>Проведение не менее 3 мероприятий в год</t>
  </si>
  <si>
    <t>0.3. Численность занятых в сфере малого и среднего предпринимательства, включая индивидуальных предпринимателей.
2.3. Количество субъектов малого и среднего предпринимательства (включая индивидуальных предпринимателей) в расчете на 1 тыс. человек населения</t>
  </si>
  <si>
    <t>0.2.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</si>
  <si>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0.2. Численность занятых в сфере малого и среднего предпринимательства, включая индивидуальных предпринимателей.
2.1. Доля среднесписочной численности работников малых и средних предприятий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</si>
  <si>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2.4. Количество самозанятых граждан, зафиксировавших свой статус и применяющих специальный налоговый режим «Налог на профессиональный доход» </t>
  </si>
  <si>
    <t>0.4. Объем платных услуг, оказанных населению в сфере туризма (включая туристские услуги, услуги гостиниц и аналогичных средств размещения, санаторно-оздоровительных организаций).
3.1. Объем туристского потока в Мурманской области</t>
  </si>
  <si>
    <t>Предоставление субсидий субъектам туриндустрии в сфере внутреннего и въездного туризма (2021 год - не менее 10 субсидий, 2022 - 2024 годы - не менее 4 субсидий, 2025 год - не менее 15 субсидий в год)</t>
  </si>
  <si>
    <t>Предоставление субсидии субъектам туриндустрии на финансовое обеспечение затрат создания и обустройства объектов придорожного сервиса (не менее 10 субсидий в год)</t>
  </si>
  <si>
    <t>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3.3. Количество общественных инициатив, направленных на развитие туризма
3.4. Количество предпринимательских инициатив, направленных на развитие туризма, обеспеченных грантовой поддержкой.</t>
  </si>
  <si>
    <t>4.2. 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</si>
  <si>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 xml:space="preserve">4.1. Внедрен и реализуется Региональный экспортный стандарт 2.0.
4.3. Доля экспорта товаров в объеме внешнеторгового оборота не менее 90 %                                                   </t>
  </si>
  <si>
    <t>Приобретение статистических материалов</t>
  </si>
  <si>
    <t>Обеспечение организации и проведения конференции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
Количество человек, прошедших обучение, - не менее 30 человек.
Количество участников, посетивших мероприятие, - не менее 80 человек</t>
  </si>
  <si>
    <t>5.2. Доля ресурсоснабжающих организаций, перешедших на долгосрочные методы регулирования тарифов</t>
  </si>
  <si>
    <t>Финансовое обеспечение реализации 40 функции Комитета, и необходимыми программно-техническими средствами</t>
  </si>
  <si>
    <t xml:space="preserve">0.2. Объем инвестиций в основной капитал (без бюджетных средств).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В 2022 году проведены проектно-изыскательские работы по планировке территории, модернизации существующей и строительству новой инженерной инфраструктуры.  
К 2023 году реализованы мероприятия по модернизации существующей и строительству новой инженерной инфраструктуры в рамках инфраструктурного проекта </t>
  </si>
  <si>
    <t xml:space="preserve">К 2023 году проведены проектно-изыскательские работы по модернизации существующей и строительству новой инфраструктуры  </t>
  </si>
  <si>
    <t>К 2023 году проведены проектно-изыскательские работы по модернизации существующей и строительству новой инфраструктуры</t>
  </si>
  <si>
    <t>К 2023 году проведены работы по благоустройству в рамках реализации инфраструктурного проекта</t>
  </si>
  <si>
    <t>В 2022 году реализовано обеспечивающее мероприятие в рамках инфраструктурного проекта</t>
  </si>
  <si>
    <t xml:space="preserve">0.1. Индекс промышленного производства                                                                           0.2. Объем инвестиций в основной капитал (за исключением бюджетных средств)                                                                                                                                                 </t>
  </si>
  <si>
    <t>Количество поддержанных предприятий и (или) проектов - не менее 3</t>
  </si>
  <si>
    <t xml:space="preserve">Количество субъектов деятельности в сфере промышленности, получивших в 2022 году финансовую поддержку - не менее 3 </t>
  </si>
  <si>
    <t>-</t>
  </si>
  <si>
    <t>Министерство имущественных отношений МО</t>
  </si>
  <si>
    <t>Министерство развития Арктики и экономики Мурманской области, АО "Корпорация развития Мурманской области", ООО "УК "Столица Арктики", Министерство транспорта и дорожного хозяйства МО,
Министерство градостроительства и благоустройства МО,
Министерство энергетики и ЖКХ МО,
Министерство имущественных отношений МО</t>
  </si>
  <si>
    <t>Министерство транспорта и дорожного хозяйства МО</t>
  </si>
  <si>
    <t>Министерство энергетики и ЖКХ МО</t>
  </si>
  <si>
    <t xml:space="preserve">
Министерство градостроительства и благоустройства МО</t>
  </si>
  <si>
    <t>Министерство развития Арктики и экономики Мурманской области, НМК "ФОРМАП"</t>
  </si>
  <si>
    <t>Не реализуется</t>
  </si>
  <si>
    <t>Министерство развития Арктики и экономики Мурманской области, Министерство цифрового развития Мурманской области, НМКК "ФОРМАП" (фонд), ГОБУ МРИБИ, ГОБУ "МФЦ МО",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t>
  </si>
  <si>
    <t>Министерство развития Арктики и экономики Мурманской области, 
НМКК "ФОРМАП" (фонд), ГОБУ МРИБИ</t>
  </si>
  <si>
    <t>Министерство развития Арктики и экономики Мурманской области, 
НМКК "ФОРМАП" (фонд)</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</si>
  <si>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 
ГОБУ МРИБИ</t>
  </si>
  <si>
    <t>Министерство развития Арктики и экономики, 
Министерство цифрового развития Мурманской области, НМКК "ФОРМАП" (фонд), ГОБУ "МФЦ МО"</t>
  </si>
  <si>
    <t>Министерство развития Арктики и экономики Мурманской области, 
НМКК "ФОРМАП" (фонд), АНО "Центр поддержки экспорта Мурманской области"</t>
  </si>
  <si>
    <t>2022 год: обеспечение вывода 17 субъектов МСП на экспорт</t>
  </si>
  <si>
    <t>Создание системы проектного финансирования инвестиционных проектов Мурманской области (в том числе взнос в уставный капитал АО "Корпорация развития Мурманской области)</t>
  </si>
  <si>
    <t>Количество мероприятий, всего, в т..:</t>
  </si>
  <si>
    <t>Количество мероприятий, всего, в т.ч..:</t>
  </si>
  <si>
    <t>Обеспечение организации и сопровождения  не менее 3-х мероприятий, направленных на развитие туризма, в т.ч. мероприятий в сфере гастрономического туризма, конгрессно-выставочных мероприятий в сфере туризма, обеспечение организации и проведения Арктического фестиваля "Териберка".
2022-2025 Организация и проведение ежегодной региональной премии "MURMANSK.TRAVEL Awards"</t>
  </si>
  <si>
    <t>Предоставление субсидий из областного бюджета бюджетам муниципальных образований Мурманской области на реализацию мероприятий муниципальных программ развития малого и среднего предпринимательства (разделов программ социально-экономического развития), в т.ч.. моногородов</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</si>
  <si>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АО "Корпорация развития Мурманской области", ООО "УК "Столица Арктики", АНО "Арктический центр компетенций"</t>
  </si>
  <si>
    <t xml:space="preserve">Количество инвесторов, которым оказано содействие в рамках заключенных соглашений с АО «Корпорация развития Мурманской области», 20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5 ед.
</t>
  </si>
  <si>
    <t>0.1. Индекс промышленного производства.                                                                                                                                                                                                                                                                    
0.2. Объем инвестиций в основной капитал (за исключением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1.2. Количество заключенных соглашений о защите и поощрении капитальных вложений, о государственной поддержке инвестиционной деятельности (нарастающим итогом к 2019 году).                                                                                                                                                                                                                                                                                                                                                                                                                                                                                                                                   
1.8. Интегральный индекс Мурманской области в Национальном рейтинге состояния инвестиционного климата в субъектах Российской Федерации.                                                                                                                                                                                                                                                              1.9. Место Мурманской области в рейтинге субъектов Российской Федерации по уровню развития сферы государственно-частного партнерства.</t>
  </si>
  <si>
    <t xml:space="preserve">1.10. Количество субъектов деятельности в сфере промышленности, получивших в 2022 году финансовую поддержку, предусмотренную постановлением Правительства РФ от 18.04.2022 № 686 </t>
  </si>
  <si>
    <t xml:space="preserve">Предоставление субсидий СМСП и создание рабочих мест:
2022 год – не менее 11 субсидий и 7 рабочих мест                                                                                                                                                                                                                                                                                                                                                                                                                                                                              </t>
  </si>
  <si>
    <t>Предоставление поддержки:
- в 2022 г. - не менее 50 СМСП</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</si>
  <si>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</si>
  <si>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2.2.6.</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</si>
  <si>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(организация и оформление ярмарочной площадки «На Севере - Вкусно!», приуроченной ко Дню города Мурманска)</t>
  </si>
  <si>
    <t xml:space="preserve">2022-2024 гг.: предоставление грантов не менее 16 субъектам малого и среднего предпринимательства, включённым в реестр социальных предприятий, и субъектам малого и среднего предпринимательства, созданным физическими лицами в возрасте до 25 лет включительно, в год </t>
  </si>
  <si>
    <t>Функционирование регионального Центра кластерного развития Мурманской области</t>
  </si>
  <si>
    <t>Количество самозанятых граждан, получивших услуги, в том числе прошедших программы обучения, составит:
- в 2022 году: не менее 111 чел.</t>
  </si>
  <si>
    <t>2022:  общий объем возмездных работ (услуг), выполненных (оказанных) центром кластерного развития не менее 3, размещение информации о туристском потенциале Мурманской области в СМИ,  изготовление презентационной (сувенирной) продукции.</t>
  </si>
  <si>
    <t>2022: организация пресс-туров и инфо-туров (не менее 6), количество привлеченных представителей средств массовой информации в сфере туризма и инфлюенсеров, размещение в местах прибытия и передвижения туристов информационных стендов, баннеров, буклетниц с информационными материалами. Проведение 1 маркетингового исследования. Количество обслуженных туристов (не менее 5000 чел.), организация и функционирование фронтофисов (не менее 3-х) на территориии Мурманской области</t>
  </si>
  <si>
    <t>Комитет по туризму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</si>
  <si>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Субсидия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в сфере конгрессно-выставочной, ярмарочной и информационной деятельности, направленных на развитие туризма</t>
  </si>
  <si>
    <t>Установка знаков туристской навигации:
2022 год - не менее 76 указателей в год</t>
  </si>
  <si>
    <t>3.2.6.</t>
  </si>
  <si>
    <t>Министерство строительства Мурманской области
Комитет по туризму Мурманской области</t>
  </si>
  <si>
    <t>П. 3.1.2</t>
  </si>
  <si>
    <t>Субсидия на осуществление поддержки общественных инициатив, направленных на создание
модульных некапитальных средств размещения</t>
  </si>
  <si>
    <t>Обеспечена поддержка не менее 7 общественных инициатив, направленных на создание модульных некапитальных средств размещенияи  до 20.12.2022</t>
  </si>
  <si>
    <t>П. 3.1.3</t>
  </si>
  <si>
    <t xml:space="preserve">Предоставление субсидии на осуществление поддержки общественных инициатив на создание модульных некапитальных средств размещения (кемпингов и автокемпингов) </t>
  </si>
  <si>
    <t>Обеспечена поддержка 9 -ти общественных инициатив  на создание модульных некапитальных средств размещения (кемпингов и автокемпингов) до 25.12.2022</t>
  </si>
  <si>
    <t>П. 3.1.4</t>
  </si>
  <si>
    <t>П. 3.1.5</t>
  </si>
  <si>
    <t>Предоставление субсидии на осуществление поддержки реализации общественных инициатив, направленных на развитие туристической инфраструктуры</t>
  </si>
  <si>
    <t xml:space="preserve"> Предоставление субсидии на осуществление государственной поддержки развития инфраструктуры туризма </t>
  </si>
  <si>
    <t>Комитет по туризму Мурманской области, Министерство строительства Мурманской области, НМКК "ФОРМАП" (фонд), Автономная некоммерческая организация по развитию 
конгрессно-выставочной, ярмарочной и информационной деятельности «Мурманконгресс»</t>
  </si>
  <si>
    <t>Комитет по туризму Мурманской области, 
НМК "ФОРМАП", Автономная некоммерческая организация по развитию 
конгрессно-выставочной, ярмарочной и информационной деятельности «Мурманконгресс»</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</si>
  <si>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</si>
  <si>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Министерство развития Арктики и экономики Мурманской области, Аппарат Правительства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</si>
  <si>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 xml:space="preserve">Проведение не менее 1 приоритетного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
</t>
  </si>
  <si>
    <t xml:space="preserve">Проведение не менее 5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  </t>
  </si>
  <si>
    <t xml:space="preserve">Субсидия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</si>
  <si>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</si>
  <si>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Создание системы мониторинга мероприятий, включенных в план приоритетных направлений развития Мурманской области, позволяющей обеспечить регулярную актуализацию информации о статусе выполнения мероприятий, оценивать эффекты от их реализации, прогнозировать риски, а также подготовка  информационно-аналитических материалов для  принятия соответствующих управленческих решений для социально-экономического развития региона</t>
  </si>
  <si>
    <t>Министерство развития Арктики и экономики Мурманской области, ИО МО</t>
  </si>
  <si>
    <t>Развитие информационно-коммуникационной инфраструктуры и предоставление доступа исполнительным органам Мурманской области к статистической информации</t>
  </si>
  <si>
    <t>Предоставление грантов муниципальным образованиям Мурманской области, достигшим наилучших значений по комплексной оценке эффективности деятельности органов местного самоуправления на социально-экономические цели (на реализацию приоритетных проектов): 2021 год – 3 муниципальных образования, 2022 год – 4 муниципальных образования, 2023-2025 годы – 3 муниципальных образования</t>
  </si>
  <si>
    <t>Подготовка информации о результатах независимой оценки качества условий оказания услуг организациями в сфере культуры, охраны здоровья, образования, социального обслуживания для включения ее в ежегодный отчет Губернатора Мурманской области о результатах деятельности Правительства Мурманской области</t>
  </si>
  <si>
    <t>Сведения о ходе реализации мероприятий государственной программы "Экономический потенциал" за 9 месяцев 2022 года</t>
  </si>
  <si>
    <t>нет</t>
  </si>
  <si>
    <t>1. Подготовлена информация о результатах независимой оценки качества условий оказания услуг организациями в сфере культуры, охраны здоровья, образования, социального обслуживания, которые расположены на территории Мурманской области и учредителем которых являются Мурманская область и муниципальные образования Мурманской области, за 2021 год и принимаемые меры по совершенствованию деятельности указанных организаций. Информация включена в ежегодный отчет Губернатора МО о результатах деятельности Правительства МО.
2. По итогам открытого электронного конкурса заключен государственный контракт № 01492000023220014980001 от 04.05.2022 на сумму 400,00 рублей на проведение НОК в 2022 году.</t>
  </si>
  <si>
    <t>Осуществлен запрос цен для проведения закупки на оказание услуг по проведению мониторинга состояния и развития конкуренции на рынках товаров, работ, услуг Мурманской области . Закупка планируется на трехлетний период (был сделан запрос на открытие лимитов на указанный период) в октябре 2022 года.</t>
  </si>
  <si>
    <t>Реализация мероприятия в 4 квартале 2022 года</t>
  </si>
  <si>
    <t>Обеспечено проведение выездного мероприятия для муниципалитетов региона – лидеров Рейтинга. 6 органов местного самоуправления муниципальных образований Мурманской области приняли участие в межрегиональной конференции «Развитие конкуренции на региональных и муниципальных рынках» в г. Вологда. В мероприятии также приняли участие представители Центрального аппарата ФАС России, руководители территориальных УФАС России и уполномоченные органы по реализации стандарта развития конкуренции субъектов Северо-Западного федерального округа.</t>
  </si>
  <si>
    <t>да</t>
  </si>
  <si>
    <t>Планируется реализация дополнительного мероприятия в 4 квартале 2022 года в связи со сложившейся экономией</t>
  </si>
  <si>
    <t>частично</t>
  </si>
  <si>
    <t>В связи со спецификой работы Комитета (проведение тарифных кампаний в период с сентября по декабрь) освоение планируется в 4 квартале 2022 года</t>
  </si>
  <si>
    <t>Обеспечена реализация 40 функций Комитета, и необходимыми программно-техничексми средствами</t>
  </si>
  <si>
    <t>ПСД разрабатывается в рамках мероприятия 1.4.7 ГП "Развитие транспортнй системы", срок исполнения контракта по разработке документации по планировке территории, проведению инженерных изысканий и подготовке проектной документации объекта «Реконструкция транспортного узла «ул. Академика Книповича – ул. Шмидта – ул. Траловая – ул. Подгорная» и увеличение количества полос движения с 2 до 4 на участках улично-дорожной сети (УДС) – ул. Траловая, Портовый проезд (до Морского вокзала), г. Мурманск» - 25.12.2022.</t>
  </si>
  <si>
    <t xml:space="preserve"> Реализация мероприятия перенесена на 2023 год.  После принятия Закона о бюджете на 2023 год и плановые 2024 и 2025 гг. будут внесены изменения в ГП в части наименования мероприятия 1.3.1 и переноса средств на 2023 и 2024 годы</t>
  </si>
  <si>
    <t>Заключен государственный контракт от 16.03.2022 № 04-04/10 на оказание информационных услуг по предоставлению статистической информации. Обеспечено  получение и передача ИО МО статистической информации</t>
  </si>
  <si>
    <t>Мероприятие реализуется в течение года</t>
  </si>
  <si>
    <t xml:space="preserve">В рамках реализации мероприятий регионального проекта "Адресная поддержка повышения производительности труда на предприятиях", входящего в состав  национального проекта  «Производительность труда», обучено инструментам бережливого производства (в том числе на базе учебной производственной площадки «Фабрика процессов») 142 сотрудника предприятий-участников, в том числе:
- 100 человек - при поддержке сертифицированных экспертов РЦК (в т.ч. 16 внутренних тренеров);
- 42 человека - при поддержке экспертов ФЦК (в т.ч. 2 инструктора по бережливому производству). </t>
  </si>
  <si>
    <t>28 руководителей предприятий-участников национального проекта "Производительность труда" обучено по программе управленческих навыков для повышения производительности труда, нарастающим итогом</t>
  </si>
  <si>
    <t>Освоение большей части бюджетных средств запланировано на 4 квартал 2022 года</t>
  </si>
  <si>
    <t>В рамках инфраструктурного проекта «Культурно-деловой центр «Новый Мурманск» планировалось благоустройство территории 12,29 Га. В соответствии с пп. «а» п. 3 Правил отбора средства бюджета субъекта Российской Федерации, полученные из федерального бюджета в виде бюджетных кредитов на финансовое обеспечение реализации инфраструктурных проектов, подлежат использованию на проектирование, строительство, реконструкцию, техническое перевооружение, капитальный ремонт объектов транспортной, инженерной, энергетической, коммунальной, социальной, туристской инфраструктур, объектов инфраструктуры индустриальных (промышленных) парков, промышленных технопарков, особых экономических зон.
Таким образом мероприятия по благоустройству не могут быть профинансированы за счет средств инфраструктурных бюджетных кредитов и, следовательно, исключены из инфраструктурного проекта. Изменения приняты протоколом Президиума (штаба) Правительственной комиссии по региональному развитию в Российской Федерации от 02.06.2022 № 29.</t>
  </si>
  <si>
    <t>Мероприятие не может быть профинансированы за счет средств инфраструктурных бюджетных кредитов. В ГП будут внесены соответствующие изменения</t>
  </si>
  <si>
    <t>Гранты будут предоставлены в 4 квартале 2022 года после принятия решения Комиссией по подведению итогов оценки эффективности деятельности органов местного самоуправления Мурманской области</t>
  </si>
  <si>
    <t>Проходит согласование протокола заочного заседания Комиссии по подведению итогов оценки эффективности деятельности органов местного самоуправления Мурманской области, по итогам которого планируется предоставление грантов 4 муниципальным образованиям</t>
  </si>
  <si>
    <t>В целях проведения социологического опроса населения по итогам открытого электронного конкурса заключен государственный контракт с ООО "Стратегия". Подготовлен отчет по результатам проведенного социологического опроса общественного мнения на тему "Выявление уровня удовлетворенности населения деятельностью органов местного самоуправления в Мурманской области"</t>
  </si>
  <si>
    <t>Оплата по государственному контракту после принятия аналитических отчетов оператора в декабре 2022 года</t>
  </si>
  <si>
    <t xml:space="preserve">Оплата по государственному контракту после предоставления исполнителем акта-сдачи приёмки оказанных услуг и счёта на оплату до конца 2022 года </t>
  </si>
  <si>
    <t>АО "Корпорация развития Мурманской области" определены необходимая мощности и стоимость по созданию инженерной инфраструктуры. По итогам передачи земельных участков будущему собственнику / арендатору необходимо обращение в РСО для подготовки договора на тех. присоединение и тех. условий.</t>
  </si>
  <si>
    <t>На основании более детальной проработки вопроса реализации мероприятий по инженерной инфраструктуре в рамках проекта решением Президиума (штаба) Правительственной комиссии по региональному развитию в РФ одобрено изменение отдельных параметров инфраструктурного проекта «Культурно-деловой центр «Новый Мурманск». В связи с этим внесены изменения в части переноса сроков (периодов) доведения средств инфраструктурного бюджетного кредита по объектам проекта на 2023-2025 годы. Соответствующие изменения будут внесены в ГП</t>
  </si>
  <si>
    <t>Реализация оставшихся мерпорятий будет осуществлена до конца 2022 года</t>
  </si>
  <si>
    <t>Организовано и проведено 6 инфо-туров, в т.ч 1 блогер-тур, 3 пресс-тура. Обеспечено размещение в местах прибытия и передвижения туристов информационных стендов, баннеров, буклетниц с информационными материалами. Обеспечено функционирование 2 фронт-офисов (с. Умба, с. Териберка), 39 ед привлеченных представителей средств массовой информации в сфере туризма и инфлюенсеров. 13 888  обслуженных туристов</t>
  </si>
  <si>
    <t>Обеспечена организация и сопровождение  3-х мероприятий, направленных на развитие туризма, таких как: День туризма 1ый день (уличное мероприятие), Арктический фестиваль "Териберка", Сделано в Арктике «Murmansk.travel Market». Количество посетителей данных мероприятий составило 12 500 человек и  170 субъектов МСП. 
В 2022 не будет проведена ежегодная региональная премия "MURMANSK.TRAVEL Awards" в связи с отсутсвием финансирования</t>
  </si>
  <si>
    <t>Проведение второго дня мероприятия "День туризма" запланировано на октябрь 2022 года</t>
  </si>
  <si>
    <t>В связи с большим количесвтом заинтересованных лиц, был увеличен этап сбора заявок. Реализция мероприятия будет осуществлена до конца 2022 года</t>
  </si>
  <si>
    <t>По итогам конкурсных процедур победителями признаны 5 субъектов туриндустрии. С победителями заключены соглашения и доведены средства в полном объеме</t>
  </si>
  <si>
    <t>По итогам конкурсных процедур победителями признаны 10 субъектов туриндустрии. С победителями заключены соглашения и доведены средства в полном объеме</t>
  </si>
  <si>
    <t>Проведена работа по сбору предложений от муниципальных образований Мурманской области об объектах туриндустрии, информацию о которых нужно разместить на знаках. Определены знаки, которые планируется установить в 2022 году. Направлены запросы и получены коммерческие предложения по оказанию комплекса услуг по установке знаков. Подготовлен проект государственного контракта для оказания  комплекса услуг по установке знаков. Размещение контракта запланировано на октябрь, установка знаков -  ноябрь - декабрь.</t>
  </si>
  <si>
    <t>По итогам конкурсных процедур победителями признаны 7 субъектов предпринимательства с проектами по зданию модульных некапитальных средств размещенияи. С победителями заключены соглашения и доведены средства.</t>
  </si>
  <si>
    <t>По итогам конкурсных процедур победителями признаны 10 субъектов предпринимательства с проектами по созданию  кемпингов и автокемпингов. С победителями заключены соглашения, доведение средств сентябрь-октябрь</t>
  </si>
  <si>
    <t>По итогам конкурсных процедур победителями признаны 2 субъекта предпринимательства с проектами, направленными на развитие туристической инфраструктуры (обустройство пляжей). С победителями заключены соглашения и доведены средства в полном объеме</t>
  </si>
  <si>
    <t>Обеспечена поддержка 2-х общественных инициатив до 25.12.2022</t>
  </si>
  <si>
    <t>Мероприятие выполнено в полном объеме. Остаток средств ОБ сложился в результате излишне заложенной суммы в целях обеспечения необходимого уровня софинансирования. Средства ОБ будут пререспределены или возвращены в бюджет региона</t>
  </si>
  <si>
    <t>Предоставлено 29 грантов на развитие инфраструктуры туризма до 25.12.2022</t>
  </si>
  <si>
    <t xml:space="preserve">По итогам конкурсных процедур победителями признаны 26  субъектов предпринимательства с проектами  развития инфраструктуры туризма (оборудование, снаряжение). С победителями заключены соглашения, доведение средств - октябрь. </t>
  </si>
  <si>
    <t>Объявлен дополнительный конкурсный отбор по проектам на реализацию мероприятий по обустройству и модернизации бассейнов. Заседание конкурсной комиссии октябрь т.г. Поддержку получат не менее 3 субъектов предпринимательства</t>
  </si>
  <si>
    <t>Обеспечена реализация функций Министерства</t>
  </si>
  <si>
    <t>Средства субсидии израсходованы в соответствии с фактически сложившейся потребностью</t>
  </si>
  <si>
    <t>Приказом Министерства экономического развития Мурманской области от  27.12.2017 № ОД-98 полномочия получателя средств субвенций на осуществление государственных полномочий по формированию и ведению торгового реестра переданы Управлению Федерального казначейства по Мурманской области (УФК по МО). Приказом Министерства развития Арктики и экономики Мурманской области от 27.12.2021 № ОД-206 утверждены средства субвенций ОМСУ на формирование и ведение торгового реестра на 2022 год. Расходное расписание по доведению лимитов бюджетных обязательств было доведено до ОМСУ через УФК по МО в январе 2022 года.</t>
  </si>
  <si>
    <t>Проведена конференция с элеменатми обучения проектной деятельности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 в котором приняло участие 80 человек. 65 сотрудников орагнов власти Мурманской области, муниципальных образований и подведомственных организаций прошли обучение по программе семинара по проектной деятельности</t>
  </si>
  <si>
    <t>Средства субсидии израсходованы в соответствии с фактически сложившейся потребностью. Остаток планируется вернуть в бюджет до конца текущего года</t>
  </si>
  <si>
    <t>Обеспечена реализация 26 функций Комитета по туризму Мурманской области</t>
  </si>
  <si>
    <t xml:space="preserve">
За отчетный период ЦКР выполнено (оказано) 4 услуги и проведено 6 мероприятий по продвижению туристского потенциала Мурманской области. 
Проведено 4 выставки (МИТТ, Интурмаркет, Отдых и Путешествуй) , организован круглый-стол, изготовлена раздаточная и сувенирная продукция, размещены публикации о туристическом потенциале в журналах "Дискавери" и "Турбизнес"</t>
  </si>
  <si>
    <t>313J153320</t>
  </si>
  <si>
    <t>313J153310</t>
  </si>
  <si>
    <t>313J15331П</t>
  </si>
  <si>
    <t>313J153350</t>
  </si>
  <si>
    <t>1. Проведен конкурс в 2022 году и заключено соглашение от 24.03.2022 № 04-04/11 с ЧУСО "Социальный центр - SOS Мурманск" о предоставлении субсидии из областного бюджета на финансовое обеспечение деятельности Ресурсного центра СО НКО в 2022 году.
2. Ресурсным центром СО НКО за отчетный период:
- разработана программа "Школа для создания СО НКО", по итогам которой зарегистрированы 12 новых СО НКО;
- проведено 3 обучения с суммарным охватом в 32 человека;
- оказано 175 консультаций по различным направлениям деятельности;
- проведено 3 обучающих вебинара для представителей СО НКО с суммарным охватом в 69 участников и 3 практических мастерских, в которых приняло участие 23 человека.
При поддержке Ресурсного центра СО НКО:
- 3 СО НКО подали заявки на участие в конкурсах для получения бюджетных средств; 
- СО НКО подготовлены и направлены в фонды 17  заявок;
- 1 СО НКО получила статус исполнителя общественно полезных услуг.</t>
  </si>
  <si>
    <t xml:space="preserve">Подготовлены:
- информационно-аналитические, экспертно-аналитические материалы по вопросам социально-экономического развития - 2 шт.,
- информационно-аналитические мероприятия по сопровождению плана мероприятий по приоритетным направлениям развития Мурманской области (ПНСЖ) - 2 шт.
</t>
  </si>
  <si>
    <t>Опубликовано извещение на проведение закупки по 46-ФЗ на модуле "Закупки Мурманкой области" на комплекс услуг по разработке, изготовлению и поставке имиджевой продукции с символикой Мурманской области, НМЦК 871 486,67 рублей, планируемая дата заключение контракта 20.10.2022</t>
  </si>
  <si>
    <t>Сложилась экономия в связи с отменой части международных мероприятий из-за санкционного давления и сложной политической обстановки. Остаток в размере 450,0 тыс. рублей планируется вернуть в бюджет до конца текущего года</t>
  </si>
  <si>
    <t>Фактическое исполнение и оплата по государтсвенным контрактам на разработку имиджевой продукции запланированы на 4 квартал 2022 года</t>
  </si>
  <si>
    <t>Проведены следующие мероприятия: презентация инвестиционного потенциала Мурманской области представителям Исландии во главе с Чрезвычайным и Полномочным Послом Республики Исландия в Российской Федерации Аурни Тор Сигурдссоном; презентация инвестиционного потенциала Мурманской области представителям Посольства Народной Республики Бангладеш в Российской Федерации во главе с Послом Народной Республики Бангладеш в Российской Федерации господином Камрулом Ахсаном в ходе встречи с Губернатором Мурманской области А.В. Чибисом (г. Мурманск)</t>
  </si>
  <si>
    <t xml:space="preserve"> В связи с санкционным давлением и сложной политической обстановкой часть международных мероприятий, традиционно организуемых Правительством Мурманской области (таких как Международная сессия "Сотрудничесвто в Арктике", Дни Российско-Норвежского приграничного сотрудничества, Дни Российско-Финляндского приграничного сотрудничества" и другие) отменены. Международный форум "Арктика - территория диалога", на котором планировалась организация экспозиции Мурманской области предварительно перенесен на 2023 год</t>
  </si>
  <si>
    <t>В сооттветствии с заключенными контрактами мероприятия состоятся: День экспорта Мурманской области в октябре 2022, бизнес-миссия Мурманской области в Республику Узбекистан в ноябре 2022</t>
  </si>
  <si>
    <t>Доля экспорта товаров в объеме внешнеторгового оборота по итогам 6 месяцев составила не менее 90 %.
В соответствии с дополнительным соглашением от 21.06.2022 № 2019-Т60053-1/4 Региональный экспортный стандарт 2.0 должен быть внедрен в 2023 году. За 9 месяцев 2022 внедрено 7 инструментов РЭС 2.0. В соответствии с контрактами проведены бизнес-миссия Мурманской области в Республику Беларусь (июнь), бизнес-миссия ДНР в Мурманскую область (август).</t>
  </si>
  <si>
    <t>314T629990</t>
  </si>
  <si>
    <t>В связи с принятием постановления Правительства Мурманской области от 05.09.2002 № 715-ПП Министерство имущественных отношений МО исключено из числа исполнителей мероприятий в рамках инфраструктурного проекта "Культурно-деловой центр"Новый Мурманск". Средства перераспределены между другими исполнителями. В ГП будут внесены соответствующие изменения</t>
  </si>
  <si>
    <t>Оказаны государственные и муниципальные услуги субъектам малого и среднего предпринимательства в ЦОУ. Принят один сотрудник на 0.1 ставку, осуществляется выплата заработной платы, перечисление начислений на оплату труда.</t>
  </si>
  <si>
    <t>Срок выплаты заработной платы за сентябрь 2022 года в октябре 2022 года</t>
  </si>
  <si>
    <t>Приём заявок на первый конкурсный отбор осуществлялся с 04.04.2022 по 15.05.2022. Субсидия предоставлена 13 субъектам МСП на сумму 6,0 млн рублей. 
Приём заявок на второй конкурсный отбор осуществляется с 27.09.2022 по 26.10.2022. Заседание комиссии планируется провести 16.11.2022.</t>
  </si>
  <si>
    <t>Подведение итогов по второму конкурсному отбору - 16.11.2022. 
Количественный показатель по созданию рабочих мест будет подведен по итогам года</t>
  </si>
  <si>
    <t>Приём заявок на конкурс осуществлялся с 28.03.2022 по 10.05.2022. По итогам конкурсного отбора субсидия предоставлена 11 субъектам МСП на сумму 3,6 млн рублей.</t>
  </si>
  <si>
    <t>Количественный показатель по рабочим местам будет подведен по итогам года</t>
  </si>
  <si>
    <t>Муниципальные образования планируют заключение соглашений до ноября текущего года и распределение средств субсидии до 15 декабря текущего года. 
Мероприятие реализуется в течение года</t>
  </si>
  <si>
    <t>По результатам конкурсного отбора заключены соглашения с 13 муниципальными образованиями: г.Мурманск, Терский район, г. Апатиты, ЗАТО г. Североморск, г. Мончегорск, Кандалакшский район, г. Оленегорск, Ковдорский муниципальный округ, г. Полярные Зори, Печенский муниципальный округ, Кольский район, ЗАТО Александровск, г. Кировск. Муниципальными образованиями проводятся конкурсные отборы в целях распределения средств субсидии. Одно муниципальное образование (ЗАТО Александровск) заключило соглашения с победителями конкурсного отбора и частично израсходовало средства субсидий</t>
  </si>
  <si>
    <t>Подведение итогов второго этапа конкурса - до 25.10.2022</t>
  </si>
  <si>
    <t>Приём заявок на первый конкурсный отбор осуществлялся с 01.03.2022 по 31.03.2022. Признаны победителями и получили гранты 29 победителей на сумму 26,9 млн. руб. 
Приём заявок на второй конкурсный отбор осуществлялся с 22.08.2022 по 30.09.2022.</t>
  </si>
  <si>
    <t>Приём заявок на конкурсный отбор осуществлялся с 28.03.2022 по 26.04.2022. По итогам конкурсного отбора победителями признаны 3 заявителя на сумму 2,6 млн. рублей</t>
  </si>
  <si>
    <t>Мероприятие планируется к реализации 08.11.2022</t>
  </si>
  <si>
    <t>Мероприятие планируется реализовать в 4 квартале текущего года</t>
  </si>
  <si>
    <t>Обеспечена оргагизация и проведение ярмарки. Для участия в ярмарке привлечено 15 субъектов МСП</t>
  </si>
  <si>
    <t>Обеспечена оргагизация и проведение ярмарки. Для участия в ярмарке привлечено 19 субъектов МСП</t>
  </si>
  <si>
    <t>В текущем году ярмарка проводится в два этапа: с 01.01.2022 по 09.01.2022 и с 25.12.2022 по 31.12.2022.
Обеспечена оргагизация и проведение ярмарки с 01.01.2022 по 09.01.2022. Для участия в ярмарке привлечено 24 субъекта МСП</t>
  </si>
  <si>
    <t>Второй этап ярмарки запланирован на период с 25.12.2022 по 31.12.2022</t>
  </si>
  <si>
    <t>Обеспечена организация и проведение ярмарки. Для участия в ярмарке привлечено 17 субъектов МСП</t>
  </si>
  <si>
    <t>Мероприятие выполнено в полном объеме, средства субсидии израсходованы в соответствии с фактически сложившейся потребностью. Остаток средств планируется перераспределить между мероприятиями госпрограммы или будет возвращен в бюджет до конца текущего года</t>
  </si>
  <si>
    <t>Средства субсидии израсходованы в соответствии с фактически сложившейся потребностью. Остаток средств планируется перераспределить между мероприятиями госпрограммы или будет возвращен в бюджет до конца текущего года</t>
  </si>
  <si>
    <t>В соответствии с приказом Министерства развития Арктики и экономики Мурманской областиот от 20.04.2022 № 83-ОД, победителями признаны 2 заявителя</t>
  </si>
  <si>
    <t>Мероприятие реализовываться не будет. Информация об экономии средств в объёме 200,0 тыс. руб., предусмотренных на реализацию данного мероприятия, направлена в Министерство финансов Мурманской области</t>
  </si>
  <si>
    <t>Оплата за обучение будет произведена в декабре текущего года по факту его завершения</t>
  </si>
  <si>
    <t>31203R0660</t>
  </si>
  <si>
    <t>В соответствии с протоколом заседания комиссии по государственной поддержке малого и среднего предпринимательства Мурманской области от 08.06.2022 № 04-07/11, по итогам конкурсного отбора победителями признаны 2 заявителя на общую сумму 500,000 рублей. Срок использования инновационного ваучера составляет 6 месяцев со дня подписания трехстороннего договора.</t>
  </si>
  <si>
    <t>Проведение второго конкурсного отбора запланировано с 26.10.2022 по 25.11.2022. Заседание комиссии запланировано на 09.12.2022</t>
  </si>
  <si>
    <t>Организовано проведение Совета по развитию малого и среднего предпринимательства при Правительстве Мурманской области (26.05.2022). 
Проведена образовательная онлайн-программа "Арктический акселератор". Организован прием заявок на конкурс "Предприниматель года"</t>
  </si>
  <si>
    <t>Организация и проведение Арктического инновационного форума запланирована на 4 квартал текущего года</t>
  </si>
  <si>
    <t>Специалистами ГОБУ МРИБИ проведены консультации 290 субъектов МСП по вопросам бизнес-планирования и оказания государственной поддержки; проведено 365 экспертиз пакетов конкурсной документации (ПКД), представленной СМСП на получение государственной поддержки; проведен мониторинг деятельности в отношении 181 субъекта МСП - получателей государственной поддержки</t>
  </si>
  <si>
    <t>3 работника и 1 член семьи работника ГОБУ МРИБИ воспользовались правом оплаты стоимости проезда и провоза багажа к месту использования отпуска и обратно</t>
  </si>
  <si>
    <t>Услуги предоставлены 1037 гражданам, желающим вести бизнес, начинающим и действующим предпринимателям. Центром поддержки предпринимательства Мурманской области заключено 24 договора по маркетинговому сопровождению деятельности, 5 - по юридическому сопровождению деятельности, 8 договоров на содействие по выходу на маркетплейсы, 3 договора по бухгалтерскому сопровождению.
Проведены следующие мероприятия:                                                                        
20.01.2022 Тренинг Финансовая поддержка"  АО " Корпорация МСП"  "Финансовая поддержка"
04.02.2022 Семинар "Анализ ниш на маркетплейсах Wildberries и Ozon"
05.02.2022 Семинар "Анализ ниш на маркетплейсах Wildberries и Ozon"
09.02.2022 Управление проектами (генерация бизнес-идей) совместное мероприятие с МАГУ и МРИБИ                                                      
17.02.2022 Семинар "Самозанятость -путь к личному успеху"
21.02.2022 Знакомство студентов Мурманского арктического государственного университета с Центром «Мой Бизнес».
28.02.2022 Тренинг "Генерация бизнес идей"
28.02.2022 Обучающая программа " Азбука предпринимателя"   
06.03.2022 Опрос по антикризисным мерам
26.02.-31.03.2022 Тренинг-Курс "Бизнес sMART: эффективное управление командой"
16.03.2022, 17.03.2022, 21.03.2022 Тренинг "Основы бизнес- планирования"
17.03.2022 Тренинг "Финансовая поддержка"
24.03.2022 Семинар " Информационная безопасность и импортозамещение"
24.03.2022 Тренинг "Юридические аспекты и налогообложение"
01.04.2022-22.04.2022 -Тренинг-курс "Шаг за шагом"
07.04.2022 -Практический семинар "Как начать работу с Wildberries. Анализ и выбор ниши на маркетплейсе"
09.04.2022 - Деловая игра по развитию навыков публичного выступления "Говорим смело"
12.04.2022- Тренинг " Работа компании в условиях неопределенности: ориентиры, решения, управление, отношения"
17.04.2022 - Практический семинар "Как начать работу с Wildberries. Анализ и выбор ниши на маркетплейсе"
17.04.2022 - Семинар «Самозанятость – путь к личному успеху!»
21.04.2022 - Семинар «Сервис как способ увеличения прибыли»
22.04.2022- Тренинг "Финансовая поддержка" Апатиты
22.04.2022- Тренинг "Финансовая поддержка" Кировск
28.04.2022- Тренинг "Финансовая поддержка" Полярные Зори
28.04.2022- Тренинг "Финансовая поддержка" Кандалакша
06.05.2022 - Тренинг "Финансовая поддержка» Кола
11.05.2022- Тренинг "Финансовая поддержка» Ловозеро
12.05.2022- Тренинг "Финансовая поддержка» ЗАТО Александровск, Островной, Заозерск, Видяево
16.05.2022- Беседа с молодежью «Из первых уст»
17.05.2022- Тренинг "Финансовая поддержка» Североморск
18.05.2022- Тренинг "Финансовая поддержка» Ковдор
19.05.2022 - Встреча со студентами МАГУ
20.05.2022- Конференция B2B
23.05.2022- Тренинг "Финансовая поддержка"
24.05.2022- Тренинг-игра "Играй-бизнес развивай" в рамках Дней предпринимательства в Мурманской области
26.05.2022- Совета по развитию малого и среднего предпринимательства при Правительстве Мурманской области
29.05.2022- Форум "МЫ есть!"
11.07.2022- Бизнес-старт для начинающих предпринимателей
16.08.2022- Тренинг-курс "Шаг за шагом"
25.08.2022- «Как успеть все и даже больше: личная эффективность и тайм-менеджмент»
09.09.2022 - Деловая игра для предпринимателей и самозанятых по развитию личностных компетенций «Развитие предпринимательских навыков»
22.09.2022 - Практический вебинар "Эффективная презентация продукта и услуги"
23.09.2022 - Тренинг для предпринимателей и самозанятых по эмоциональному интеллекту
29.09.2022 - «Продвижение в социальных сетях: новые возможности для бизнеса»</t>
  </si>
  <si>
    <t>Прием заявок на участие в конкурсе на предоставление финансовой поддержки в виде грантов субъектам малого и среднего предпринимательства, включенным в реестр социальных предприятий, и субъектам малого и среднего предпринимательства, созданным физическими лицами в возрасте до 25 лет включительно, осуществлялся с 22.08.2022 по 30.09.2022</t>
  </si>
  <si>
    <t>Итоги конкурсного отбора будут подведены 17.10.2022</t>
  </si>
  <si>
    <t>312I455272</t>
  </si>
  <si>
    <t>312I455273</t>
  </si>
  <si>
    <t>312I555271</t>
  </si>
  <si>
    <t>По состоянию на 30.09.2022: 
1. обеспечен вывод  16 субъектов МСП на экспорт (94%); 
2. ежегодный объем экспорта субъектов МСП, получивших поддержку центра поддержки экспорта, составил 5,4 млн. долл.США</t>
  </si>
  <si>
    <t>312I555272</t>
  </si>
  <si>
    <t>На территории Мурманской области функционируют следующие организации инфраструктуры поддержки СМСП: ЦПП МО, ЦКР МО, НМКК "ФОРМАП" (Фонд), ЦМИТ, Центр "Мой бизнес"</t>
  </si>
  <si>
    <t>Государственная поддержка в виде оказания комплексных услуг предоставлена 199 субъектам МСП</t>
  </si>
  <si>
    <t>Центром кластерного развития Мурманской области ведётся приём заявлений о вступлении в кластеры: в туристско-рекреационный кластер 32 СМСП; в производственно-пищевой - 7 СМСП; в кластер северного дизайна - 4 СМСП.
Комплексные услуги предоставлены 162 субъектам МСП.
Проведены следующие мероприятия:
1. Выставка Интурмаркет;
2. Круглый стол "Воршоп Санкт-Петербург"
3. Круглый стол "Воркшоп Москва";
4. Выставка Отдых;
5. Круглый стол "Экологический туризм в Мурманской области"</t>
  </si>
  <si>
    <t>Количество самозанятых граждан, получивших услуги, в том числе прошедших программы обучения, составило 107 чел.</t>
  </si>
  <si>
    <t>312I255272</t>
  </si>
  <si>
    <t>целевая статья</t>
  </si>
  <si>
    <t>мероприятие</t>
  </si>
  <si>
    <t>Количество инвесторов, которым оказано содействие в рамках заключенных соглашений с АО "Корпорация развития Мурманской области", 7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4 ед.</t>
  </si>
  <si>
    <t>В рамках системы проектного финансирования поддержку получили 2 проекта (Новый Мурманск, Рыбзавод в с. Умба), одобрен к финансированию проект по строительству придорожного сервиса в с. Ловозеро</t>
  </si>
  <si>
    <t>На сегодняшний день насчитывается 174 резидента АЗРФ с объемом инвестиций 148 млрд рублей и созданием 6262 новых рабочих мест.</t>
  </si>
  <si>
    <t>1 субъект деятельности в сфере промышленности получил финансовую поддержку</t>
  </si>
  <si>
    <t>311046146U</t>
  </si>
  <si>
    <t>31105RП030</t>
  </si>
  <si>
    <t>311L252890</t>
  </si>
  <si>
    <t>Расхождение по кассовому исполнению с данными Министерства финансов МО в сумме 59 254,2 тыс. рублей по подпрограмме 3 "Развитие туризма" связано с образовавшимся кассовым расходом за счет подтвержденных остатков прошлых лет по основному мероприятию 2 "Государственная поддержка субъектов туриндустрии"</t>
  </si>
  <si>
    <t>Проведена комплексная образовательная программа в сфере государственно-частного партнерства, принято участие в стажировке Минпромторга, Российской неделе ГЧП</t>
  </si>
  <si>
    <t>Заключен контракт на комплексную образовательную программу в сфере государственно-частного партнерства на 4,985 млн рублей. Оплата по контракту по факту оказания услуг в 4 квартале 2022 года</t>
  </si>
  <si>
    <t>Субсидия перечисляется в течение года в соответствии с утвержденным графиком</t>
  </si>
  <si>
    <t>Проведены следующие мероприятия: презентация инвестиционного потенциала Мурманской области деловой миссии Франко-российской торговой палаты в ходе встречи с представителями Правительства Мурманской области и предприятий региона (г. Мурманск); презентация инвестиционного потенциала Мурманской области делегации Республики Узбекистан во главе с советником премьер-министра, заведующим департаментом по вопросам защиты прав граждан Республики Узбекистан, осуществляющих временную трудовую деятельность за рубежом, и международного экономического сотрудничества Мехриддином Хайриддиновым в ходе встречи с Губернатором Мурманской области А.В. Чибисом (г. Мурманск).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</si>
</sst>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000"/>
  </numFmts>
  <fonts count="9" x14ac:knownFonts="1">
    <font>
      <sz val="11"/>
      <color theme="1"/>
      <name val="Calibri"/>
      <family val="2"/>
      <charset val="204"/>
      <scheme val="minor"/>
    </font>
    <font>
      <sz val="11"/>
      <color rgb="FF9C0006"/>
      <name val="Calibri"/>
      <family val="2"/>
      <charset val="204"/>
      <scheme val="minor"/>
    </font>
    <font>
      <sz val="10"/>
      <color theme="1"/>
      <name val="Times New Roman"/>
      <family val="1"/>
      <charset val="204"/>
    </font>
    <font>
      <b/>
      <sz val="10"/>
      <color theme="1"/>
      <name val="Times New Roman"/>
      <family val="1"/>
      <charset val="204"/>
    </font>
    <font>
      <b/>
      <sz val="10"/>
      <name val="Times New Roman"/>
      <family val="1"/>
      <charset val="204"/>
    </font>
    <font>
      <strike/>
      <sz val="10"/>
      <color theme="1"/>
      <name val="Times New Roman"/>
      <family val="1"/>
      <charset val="204"/>
    </font>
    <font>
      <sz val="10"/>
      <name val="Times New Roman"/>
      <family val="1"/>
      <charset val="204"/>
    </font>
    <font>
      <b/>
      <sz val="14"/>
      <color theme="1"/>
      <name val="Times New Roman"/>
      <family val="1"/>
      <charset val="204"/>
    </font>
    <font>
      <sz val="10"/>
      <color theme="1"/>
      <name val="Calibri"/>
      <family val="2"/>
      <charset val="204"/>
      <scheme val="minor"/>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2" borderId="0" applyNumberFormat="0" applyBorder="0" applyAlignment="0" applyProtection="0"/>
  </cellStyleXfs>
  <cellXfs count="319">
    <xf numFmtId="0" fontId="0" fillId="0" borderId="0" xfId="0"/>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8" xfId="0" applyFont="1" applyBorder="1" applyAlignment="1">
      <alignment horizontal="center" vertical="top" wrapText="1"/>
    </xf>
    <xf numFmtId="166" fontId="3" fillId="0" borderId="1"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166" fontId="2" fillId="0" borderId="1" xfId="0" applyNumberFormat="1" applyFont="1" applyBorder="1" applyAlignment="1">
      <alignment horizontal="center" vertical="center" wrapText="1"/>
    </xf>
    <xf numFmtId="0" fontId="3" fillId="4" borderId="1" xfId="0" applyFont="1" applyFill="1" applyBorder="1" applyAlignment="1">
      <alignment horizontal="center" vertical="top" wrapText="1"/>
    </xf>
    <xf numFmtId="166"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center" wrapText="1"/>
    </xf>
    <xf numFmtId="166" fontId="2" fillId="6" borderId="1" xfId="0" applyNumberFormat="1" applyFont="1" applyFill="1" applyBorder="1" applyAlignment="1">
      <alignment horizontal="center" vertical="top" wrapText="1"/>
    </xf>
    <xf numFmtId="0" fontId="3" fillId="6" borderId="1" xfId="0" applyFont="1" applyFill="1" applyBorder="1" applyAlignment="1">
      <alignment horizontal="center" vertical="top" wrapText="1"/>
    </xf>
    <xf numFmtId="166" fontId="3" fillId="6" borderId="1" xfId="0" applyNumberFormat="1" applyFont="1" applyFill="1" applyBorder="1" applyAlignment="1">
      <alignment horizontal="center" vertical="top" wrapText="1"/>
    </xf>
    <xf numFmtId="0" fontId="2" fillId="5" borderId="1" xfId="0" applyFont="1" applyFill="1" applyBorder="1" applyAlignment="1">
      <alignment horizontal="center" vertical="top" wrapText="1"/>
    </xf>
    <xf numFmtId="166" fontId="2" fillId="5" borderId="1" xfId="0" applyNumberFormat="1" applyFont="1" applyFill="1" applyBorder="1" applyAlignment="1">
      <alignment horizontal="center" vertical="top" wrapText="1"/>
    </xf>
    <xf numFmtId="0" fontId="3" fillId="6" borderId="1" xfId="0" applyFont="1" applyFill="1" applyBorder="1" applyAlignment="1">
      <alignment horizontal="center" vertical="center" wrapText="1"/>
    </xf>
    <xf numFmtId="166" fontId="3" fillId="5" borderId="1" xfId="0" applyNumberFormat="1" applyFont="1" applyFill="1" applyBorder="1" applyAlignment="1">
      <alignment horizontal="center" vertical="top" wrapText="1"/>
    </xf>
    <xf numFmtId="0" fontId="3" fillId="5"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6" borderId="7" xfId="0" applyFont="1" applyFill="1" applyBorder="1" applyAlignment="1">
      <alignment horizontal="center" vertical="center" wrapText="1"/>
    </xf>
    <xf numFmtId="0" fontId="3" fillId="6" borderId="7" xfId="0" applyFont="1" applyFill="1" applyBorder="1" applyAlignment="1">
      <alignment horizontal="center" vertical="center" wrapText="1"/>
    </xf>
    <xf numFmtId="165" fontId="2" fillId="0" borderId="1" xfId="0" applyNumberFormat="1" applyFont="1" applyBorder="1" applyAlignment="1">
      <alignment horizontal="right" vertical="center" wrapText="1"/>
    </xf>
    <xf numFmtId="165" fontId="2" fillId="3" borderId="1"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3" fillId="4" borderId="1" xfId="0" applyNumberFormat="1" applyFont="1" applyFill="1" applyBorder="1" applyAlignment="1">
      <alignment horizontal="right" vertical="center" wrapText="1"/>
    </xf>
    <xf numFmtId="165" fontId="2" fillId="6" borderId="1" xfId="0" applyNumberFormat="1" applyFont="1" applyFill="1" applyBorder="1" applyAlignment="1">
      <alignment horizontal="right" vertical="center" wrapText="1"/>
    </xf>
    <xf numFmtId="165" fontId="3" fillId="6" borderId="1" xfId="0" applyNumberFormat="1" applyFont="1" applyFill="1" applyBorder="1" applyAlignment="1">
      <alignment horizontal="right" vertical="center" wrapText="1"/>
    </xf>
    <xf numFmtId="165" fontId="2" fillId="5" borderId="1" xfId="0" applyNumberFormat="1" applyFont="1" applyFill="1" applyBorder="1" applyAlignment="1">
      <alignment horizontal="right" vertical="center" wrapText="1"/>
    </xf>
    <xf numFmtId="165" fontId="3" fillId="5" borderId="1" xfId="0" applyNumberFormat="1" applyFont="1" applyFill="1" applyBorder="1" applyAlignment="1">
      <alignment horizontal="right" vertical="center" wrapText="1"/>
    </xf>
    <xf numFmtId="0" fontId="2" fillId="0" borderId="1" xfId="0" applyFont="1" applyBorder="1" applyAlignment="1">
      <alignment horizontal="righ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3" fillId="6" borderId="1" xfId="0" applyFont="1" applyFill="1" applyBorder="1" applyAlignment="1">
      <alignment horizontal="center" vertical="top" wrapText="1"/>
    </xf>
    <xf numFmtId="166" fontId="2" fillId="5" borderId="1"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4" fontId="2" fillId="0" borderId="0" xfId="0" applyNumberFormat="1" applyFont="1" applyAlignment="1">
      <alignment horizontal="center" vertical="center"/>
    </xf>
    <xf numFmtId="166" fontId="3" fillId="4" borderId="1" xfId="0" applyNumberFormat="1" applyFont="1" applyFill="1" applyBorder="1" applyAlignment="1">
      <alignment horizontal="center" vertical="center" wrapText="1"/>
    </xf>
    <xf numFmtId="166" fontId="2" fillId="6" borderId="1" xfId="0" applyNumberFormat="1"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5" fontId="4" fillId="4" borderId="1" xfId="0" applyNumberFormat="1" applyFont="1" applyFill="1" applyBorder="1" applyAlignment="1">
      <alignment horizontal="right" vertical="center" wrapText="1"/>
    </xf>
    <xf numFmtId="166" fontId="4"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165" fontId="2" fillId="0" borderId="1" xfId="0" applyNumberFormat="1" applyFont="1" applyFill="1" applyBorder="1" applyAlignment="1">
      <alignment horizontal="right" vertical="center" wrapText="1"/>
    </xf>
    <xf numFmtId="165" fontId="3"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165" fontId="6" fillId="0" borderId="1" xfId="0" applyNumberFormat="1" applyFont="1" applyFill="1" applyBorder="1" applyAlignment="1">
      <alignment horizontal="right" vertical="center" wrapText="1"/>
    </xf>
    <xf numFmtId="166" fontId="3"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top" wrapText="1"/>
    </xf>
    <xf numFmtId="0" fontId="2" fillId="6" borderId="1" xfId="0" applyFont="1" applyFill="1" applyBorder="1" applyAlignment="1">
      <alignment horizontal="center" vertical="top" wrapText="1"/>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right" vertical="center"/>
    </xf>
    <xf numFmtId="0" fontId="2" fillId="0" borderId="1" xfId="0" applyFont="1" applyFill="1" applyBorder="1" applyAlignment="1">
      <alignment horizontal="right" vertical="center"/>
    </xf>
    <xf numFmtId="0" fontId="3" fillId="0" borderId="1" xfId="0" applyFont="1" applyFill="1" applyBorder="1" applyAlignment="1">
      <alignment horizontal="center" vertical="center" wrapText="1"/>
    </xf>
    <xf numFmtId="0" fontId="0" fillId="0" borderId="0" xfId="0" applyFill="1"/>
    <xf numFmtId="0" fontId="2" fillId="0" borderId="1" xfId="0" applyFont="1" applyFill="1" applyBorder="1" applyAlignment="1">
      <alignment horizontal="center" vertical="top" wrapText="1"/>
    </xf>
    <xf numFmtId="0" fontId="0" fillId="0" borderId="0" xfId="0"/>
    <xf numFmtId="166" fontId="2" fillId="0" borderId="1" xfId="0" applyNumberFormat="1"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165" fontId="3" fillId="5" borderId="1" xfId="0" applyNumberFormat="1" applyFont="1" applyFill="1" applyBorder="1" applyAlignment="1">
      <alignment horizontal="center" vertical="center" wrapText="1"/>
    </xf>
    <xf numFmtId="165" fontId="0" fillId="0" borderId="0" xfId="0" applyNumberFormat="1"/>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8" fillId="0" borderId="0" xfId="0" applyFont="1"/>
    <xf numFmtId="0" fontId="3" fillId="4" borderId="1" xfId="0" applyFont="1" applyFill="1" applyBorder="1" applyAlignment="1">
      <alignment horizontal="center" vertical="top" wrapText="1"/>
    </xf>
    <xf numFmtId="0" fontId="2" fillId="0" borderId="0" xfId="0" applyFont="1"/>
    <xf numFmtId="0" fontId="2" fillId="0" borderId="0" xfId="0" applyFont="1" applyFill="1"/>
    <xf numFmtId="0" fontId="2" fillId="0" borderId="0" xfId="0" applyFont="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66" fontId="2" fillId="0" borderId="2" xfId="0" applyNumberFormat="1" applyFont="1" applyBorder="1" applyAlignment="1">
      <alignment horizontal="center" vertical="top" wrapText="1"/>
    </xf>
    <xf numFmtId="166" fontId="2" fillId="0" borderId="3" xfId="0" applyNumberFormat="1" applyFont="1" applyBorder="1" applyAlignment="1">
      <alignment horizontal="center" vertical="top" wrapText="1"/>
    </xf>
    <xf numFmtId="166" fontId="2" fillId="0" borderId="4" xfId="0" applyNumberFormat="1"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166" fontId="2" fillId="0" borderId="2" xfId="0" applyNumberFormat="1" applyFont="1" applyFill="1" applyBorder="1" applyAlignment="1">
      <alignment horizontal="center" vertical="top" wrapText="1"/>
    </xf>
    <xf numFmtId="166" fontId="2" fillId="0" borderId="3" xfId="0" applyNumberFormat="1" applyFont="1" applyFill="1" applyBorder="1" applyAlignment="1">
      <alignment horizontal="center" vertical="top" wrapText="1"/>
    </xf>
    <xf numFmtId="166" fontId="2" fillId="0" borderId="4" xfId="0" applyNumberFormat="1"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top"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2"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4" xfId="0" applyFont="1" applyFill="1" applyBorder="1" applyAlignment="1">
      <alignment horizontal="center" vertical="top"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2" fillId="5" borderId="2"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5" borderId="4" xfId="0" applyFont="1" applyFill="1" applyBorder="1" applyAlignment="1">
      <alignment horizontal="center" vertical="top"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xf numFmtId="0" fontId="6" fillId="5" borderId="4" xfId="0" applyFont="1" applyFill="1" applyBorder="1" applyAlignment="1">
      <alignment horizontal="left" vertical="top"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6" borderId="1" xfId="0" applyFont="1" applyFill="1" applyBorder="1" applyAlignment="1">
      <alignment horizontal="left" vertical="center"/>
    </xf>
    <xf numFmtId="0" fontId="2" fillId="6" borderId="1" xfId="0" applyFont="1" applyFill="1" applyBorder="1" applyAlignment="1">
      <alignment horizontal="center" vertical="top" wrapText="1"/>
    </xf>
    <xf numFmtId="0" fontId="3" fillId="4" borderId="1" xfId="0" applyFont="1" applyFill="1" applyBorder="1" applyAlignment="1">
      <alignment horizontal="left" vertical="center"/>
    </xf>
    <xf numFmtId="0" fontId="2" fillId="4" borderId="1" xfId="0" applyFont="1" applyFill="1" applyBorder="1" applyAlignment="1">
      <alignment horizontal="center" vertical="top"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top" wrapText="1"/>
    </xf>
    <xf numFmtId="0" fontId="2"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6" borderId="1" xfId="0" applyFont="1" applyFill="1" applyBorder="1" applyAlignment="1">
      <alignment horizontal="left" vertical="top"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xf>
    <xf numFmtId="0" fontId="2" fillId="6" borderId="4" xfId="0" applyFont="1" applyFill="1" applyBorder="1" applyAlignment="1">
      <alignment horizontal="left" vertical="top"/>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2" fillId="0" borderId="1" xfId="0" applyFont="1" applyBorder="1" applyAlignment="1">
      <alignment horizontal="left" vertical="center"/>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166" fontId="2" fillId="5" borderId="2" xfId="0" applyNumberFormat="1" applyFont="1" applyFill="1" applyBorder="1" applyAlignment="1">
      <alignment horizontal="center" vertical="top" wrapText="1"/>
    </xf>
    <xf numFmtId="166" fontId="2" fillId="5" borderId="3" xfId="0" applyNumberFormat="1" applyFont="1" applyFill="1" applyBorder="1" applyAlignment="1">
      <alignment horizontal="center" vertical="top" wrapText="1"/>
    </xf>
    <xf numFmtId="166" fontId="2" fillId="5" borderId="4" xfId="0" applyNumberFormat="1" applyFont="1" applyFill="1" applyBorder="1" applyAlignment="1">
      <alignment horizontal="center" vertical="top" wrapText="1"/>
    </xf>
    <xf numFmtId="0" fontId="6" fillId="5" borderId="2" xfId="0" applyFont="1" applyFill="1" applyBorder="1" applyAlignment="1">
      <alignment horizontal="center" vertical="top" wrapText="1"/>
    </xf>
    <xf numFmtId="0" fontId="6" fillId="5" borderId="3" xfId="0" applyFont="1" applyFill="1" applyBorder="1" applyAlignment="1">
      <alignment horizontal="center" vertical="top" wrapText="1"/>
    </xf>
    <xf numFmtId="0" fontId="6" fillId="5" borderId="4" xfId="0" applyFont="1" applyFill="1" applyBorder="1" applyAlignment="1">
      <alignment horizontal="center" vertical="top" wrapText="1"/>
    </xf>
    <xf numFmtId="0" fontId="6" fillId="5" borderId="1" xfId="0" applyFont="1" applyFill="1" applyBorder="1" applyAlignment="1">
      <alignment horizontal="left" vertical="center" wrapText="1"/>
    </xf>
    <xf numFmtId="0" fontId="5" fillId="5" borderId="2" xfId="0" applyFont="1" applyFill="1" applyBorder="1" applyAlignment="1">
      <alignment horizontal="center" vertical="top" wrapText="1"/>
    </xf>
    <xf numFmtId="0" fontId="5" fillId="5" borderId="3" xfId="0" applyFont="1" applyFill="1" applyBorder="1" applyAlignment="1">
      <alignment horizontal="center" vertical="top" wrapText="1"/>
    </xf>
    <xf numFmtId="0" fontId="5" fillId="5" borderId="4"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49" fontId="2" fillId="0" borderId="2"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0" fontId="2" fillId="0" borderId="1" xfId="0" applyFont="1" applyBorder="1" applyAlignment="1">
      <alignment horizontal="center" vertical="top"/>
    </xf>
    <xf numFmtId="167" fontId="2" fillId="0" borderId="2" xfId="0" applyNumberFormat="1" applyFont="1" applyBorder="1" applyAlignment="1">
      <alignment horizontal="left" vertical="center"/>
    </xf>
    <xf numFmtId="167" fontId="2" fillId="0" borderId="3" xfId="0" applyNumberFormat="1" applyFont="1" applyBorder="1" applyAlignment="1">
      <alignment horizontal="left" vertical="center"/>
    </xf>
    <xf numFmtId="167" fontId="2" fillId="0" borderId="4" xfId="0" applyNumberFormat="1" applyFont="1" applyBorder="1" applyAlignment="1">
      <alignment horizontal="left" vertical="center"/>
    </xf>
    <xf numFmtId="167" fontId="2" fillId="0" borderId="1" xfId="0" applyNumberFormat="1" applyFont="1" applyBorder="1" applyAlignment="1">
      <alignment horizontal="center" vertical="top"/>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64" fontId="3" fillId="0" borderId="2"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3" fillId="0" borderId="1" xfId="0" applyFont="1" applyFill="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4" fontId="6" fillId="3" borderId="2" xfId="0" applyNumberFormat="1"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0" fontId="7" fillId="0" borderId="0" xfId="0" applyFont="1" applyAlignment="1">
      <alignment horizontal="center" vertical="center"/>
    </xf>
    <xf numFmtId="165" fontId="2" fillId="0" borderId="1" xfId="0" applyNumberFormat="1" applyFont="1" applyBorder="1" applyAlignment="1">
      <alignment horizontal="left" vertical="center"/>
    </xf>
  </cellXfs>
  <cellStyles count="2">
    <cellStyle name="Обычный" xfId="0" builtinId="0"/>
    <cellStyle name="Плохой 2" xfId="1"/>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514"/>
  <sheetViews>
    <sheetView tabSelected="1" zoomScale="80" zoomScaleNormal="80" workbookViewId="0">
      <pane ySplit="4" topLeftCell="A413" activePane="bottomLeft" state="frozen"/>
      <selection pane="bottomLeft" activeCell="H420" sqref="H420:H424"/>
    </sheetView>
  </sheetViews>
  <sheetFormatPr defaultRowHeight="15" x14ac:dyDescent="0.25"/>
  <cols>
    <col min="1" max="1" width="9.140625" style="93"/>
    <col min="2" max="2" width="46" customWidth="1"/>
    <col min="3" max="3" width="9.140625" customWidth="1"/>
    <col min="4" max="4" width="15.28515625" customWidth="1"/>
    <col min="5" max="6" width="11.7109375" customWidth="1"/>
    <col min="7" max="7" width="13.140625" customWidth="1"/>
    <col min="8" max="8" width="52.42578125" customWidth="1"/>
    <col min="9" max="9" width="54.28515625" customWidth="1"/>
    <col min="10" max="10" width="10.7109375" customWidth="1"/>
    <col min="11" max="11" width="26.140625" customWidth="1"/>
    <col min="12" max="12" width="32.5703125" customWidth="1"/>
    <col min="14" max="14" width="12.7109375" style="95" hidden="1" customWidth="1"/>
    <col min="15" max="15" width="13.42578125" hidden="1" customWidth="1"/>
  </cols>
  <sheetData>
    <row r="1" spans="1:16" ht="18.75" x14ac:dyDescent="0.25">
      <c r="C1" s="317" t="s">
        <v>334</v>
      </c>
      <c r="D1" s="317"/>
      <c r="E1" s="317"/>
      <c r="F1" s="317"/>
      <c r="G1" s="317"/>
      <c r="H1" s="317"/>
      <c r="I1" s="317"/>
      <c r="J1" s="317"/>
      <c r="K1" s="317"/>
    </row>
    <row r="3" spans="1:16" ht="38.25" customHeight="1" x14ac:dyDescent="0.25">
      <c r="A3" s="298" t="s">
        <v>0</v>
      </c>
      <c r="B3" s="298" t="s">
        <v>1</v>
      </c>
      <c r="C3" s="126" t="s">
        <v>177</v>
      </c>
      <c r="D3" s="126"/>
      <c r="E3" s="126"/>
      <c r="F3" s="126"/>
      <c r="G3" s="301" t="s">
        <v>178</v>
      </c>
      <c r="H3" s="285" t="s">
        <v>179</v>
      </c>
      <c r="I3" s="286"/>
      <c r="J3" s="287"/>
      <c r="K3" s="144" t="s">
        <v>180</v>
      </c>
      <c r="L3" s="144" t="s">
        <v>181</v>
      </c>
      <c r="M3" s="126" t="s">
        <v>182</v>
      </c>
    </row>
    <row r="4" spans="1:16" ht="38.25" x14ac:dyDescent="0.25">
      <c r="A4" s="300"/>
      <c r="B4" s="300"/>
      <c r="C4" s="2" t="s">
        <v>183</v>
      </c>
      <c r="D4" s="3" t="s">
        <v>184</v>
      </c>
      <c r="E4" s="3" t="s">
        <v>185</v>
      </c>
      <c r="F4" s="3" t="s">
        <v>186</v>
      </c>
      <c r="G4" s="301"/>
      <c r="H4" s="2" t="s">
        <v>187</v>
      </c>
      <c r="I4" s="2" t="s">
        <v>188</v>
      </c>
      <c r="J4" s="4" t="s">
        <v>189</v>
      </c>
      <c r="K4" s="146"/>
      <c r="L4" s="146"/>
      <c r="M4" s="126"/>
      <c r="N4" s="97" t="s">
        <v>442</v>
      </c>
      <c r="O4" s="97" t="s">
        <v>443</v>
      </c>
    </row>
    <row r="5" spans="1:16" ht="15" customHeight="1" x14ac:dyDescent="0.25">
      <c r="A5" s="298"/>
      <c r="B5" s="302" t="s">
        <v>2</v>
      </c>
      <c r="C5" s="27" t="s">
        <v>190</v>
      </c>
      <c r="D5" s="72">
        <f>SUM(D6:D9)</f>
        <v>4364631.2881100001</v>
      </c>
      <c r="E5" s="32">
        <f t="shared" ref="E5" si="0">SUM(E6:E9)</f>
        <v>2157314.7940100003</v>
      </c>
      <c r="F5" s="32">
        <f t="shared" ref="F5" si="1">SUM(F6:F9)</f>
        <v>2072879.6114400001</v>
      </c>
      <c r="G5" s="55">
        <f>F5/D5</f>
        <v>0.47492662601005442</v>
      </c>
      <c r="H5" s="288"/>
      <c r="I5" s="39" t="s">
        <v>289</v>
      </c>
      <c r="J5" s="6">
        <f>SUM(J6:J8)</f>
        <v>65</v>
      </c>
      <c r="K5" s="126" t="s">
        <v>191</v>
      </c>
      <c r="L5" s="125" t="s">
        <v>451</v>
      </c>
      <c r="M5" s="292"/>
    </row>
    <row r="6" spans="1:16" x14ac:dyDescent="0.25">
      <c r="A6" s="299"/>
      <c r="B6" s="303"/>
      <c r="C6" s="27" t="s">
        <v>192</v>
      </c>
      <c r="D6" s="72">
        <f t="shared" ref="D6:F9" si="2">D61+D171+D341+D411+D441</f>
        <v>3949255.7937899996</v>
      </c>
      <c r="E6" s="32">
        <f t="shared" si="2"/>
        <v>1777856.9940100003</v>
      </c>
      <c r="F6" s="32">
        <f t="shared" si="2"/>
        <v>1728221.3949700003</v>
      </c>
      <c r="G6" s="55">
        <f t="shared" ref="G6:G7" si="3">F6/D6</f>
        <v>0.43760685182447262</v>
      </c>
      <c r="H6" s="289"/>
      <c r="I6" s="39" t="s">
        <v>193</v>
      </c>
      <c r="J6" s="6">
        <f>J11+J21+J26+J31+J36+J41+J46+J51+J56</f>
        <v>16</v>
      </c>
      <c r="K6" s="126"/>
      <c r="L6" s="291"/>
      <c r="M6" s="293"/>
      <c r="O6" s="85"/>
    </row>
    <row r="7" spans="1:16" x14ac:dyDescent="0.25">
      <c r="A7" s="299"/>
      <c r="B7" s="303"/>
      <c r="C7" s="27" t="s">
        <v>194</v>
      </c>
      <c r="D7" s="72">
        <f t="shared" si="2"/>
        <v>415240.81900000002</v>
      </c>
      <c r="E7" s="32">
        <f t="shared" si="2"/>
        <v>379457.79999999993</v>
      </c>
      <c r="F7" s="32">
        <f t="shared" si="2"/>
        <v>344658.21646999998</v>
      </c>
      <c r="G7" s="55">
        <f t="shared" si="3"/>
        <v>0.83002007678344347</v>
      </c>
      <c r="H7" s="289"/>
      <c r="I7" s="39" t="s">
        <v>195</v>
      </c>
      <c r="J7" s="6">
        <f>J12+J22+J27+J32+J37+J42+J47+J52+J57</f>
        <v>34</v>
      </c>
      <c r="K7" s="126"/>
      <c r="L7" s="291"/>
      <c r="M7" s="293"/>
      <c r="O7" s="85"/>
      <c r="P7" s="85"/>
    </row>
    <row r="8" spans="1:16" x14ac:dyDescent="0.25">
      <c r="A8" s="299"/>
      <c r="B8" s="303"/>
      <c r="C8" s="27" t="s">
        <v>196</v>
      </c>
      <c r="D8" s="72">
        <f t="shared" si="2"/>
        <v>0</v>
      </c>
      <c r="E8" s="32">
        <f t="shared" si="2"/>
        <v>0</v>
      </c>
      <c r="F8" s="32">
        <f t="shared" si="2"/>
        <v>0</v>
      </c>
      <c r="G8" s="55">
        <v>0</v>
      </c>
      <c r="H8" s="289"/>
      <c r="I8" s="39" t="s">
        <v>197</v>
      </c>
      <c r="J8" s="6">
        <f>J13+J23+J28+J33+J38+J43+J48+J53+J58</f>
        <v>15</v>
      </c>
      <c r="K8" s="126"/>
      <c r="L8" s="291"/>
      <c r="M8" s="293"/>
      <c r="O8" s="85"/>
      <c r="P8" s="85"/>
    </row>
    <row r="9" spans="1:16" ht="19.5" customHeight="1" x14ac:dyDescent="0.25">
      <c r="A9" s="300"/>
      <c r="B9" s="304"/>
      <c r="C9" s="27" t="s">
        <v>198</v>
      </c>
      <c r="D9" s="72">
        <f t="shared" si="2"/>
        <v>134.67532</v>
      </c>
      <c r="E9" s="32">
        <f t="shared" si="2"/>
        <v>0</v>
      </c>
      <c r="F9" s="32">
        <f t="shared" si="2"/>
        <v>0</v>
      </c>
      <c r="G9" s="55">
        <v>0</v>
      </c>
      <c r="H9" s="290"/>
      <c r="I9" s="39" t="s">
        <v>199</v>
      </c>
      <c r="J9" s="5">
        <f>(J6+0.5*J7)/J5</f>
        <v>0.50769230769230766</v>
      </c>
      <c r="K9" s="126"/>
      <c r="L9" s="291"/>
      <c r="M9" s="294"/>
    </row>
    <row r="10" spans="1:16" ht="15" customHeight="1" x14ac:dyDescent="0.25">
      <c r="A10" s="298"/>
      <c r="B10" s="250" t="s">
        <v>3</v>
      </c>
      <c r="C10" s="27" t="s">
        <v>190</v>
      </c>
      <c r="D10" s="72">
        <f>SUM(D11:D14)</f>
        <v>776788.10231999995</v>
      </c>
      <c r="E10" s="32">
        <f t="shared" ref="E10" si="4">SUM(E11:E14)</f>
        <v>575670.27502000006</v>
      </c>
      <c r="F10" s="32">
        <f t="shared" ref="F10" si="5">SUM(F11:F14)</f>
        <v>510735.71244999999</v>
      </c>
      <c r="G10" s="55">
        <f>F10/D10</f>
        <v>0.65749682690119404</v>
      </c>
      <c r="H10" s="318"/>
      <c r="I10" s="40" t="s">
        <v>289</v>
      </c>
      <c r="J10" s="84">
        <f>SUM(J11:J13)</f>
        <v>45</v>
      </c>
      <c r="K10" s="126" t="s">
        <v>3</v>
      </c>
      <c r="L10" s="127"/>
      <c r="M10" s="126">
        <v>809</v>
      </c>
    </row>
    <row r="11" spans="1:16" x14ac:dyDescent="0.25">
      <c r="A11" s="299"/>
      <c r="B11" s="251"/>
      <c r="C11" s="2" t="s">
        <v>192</v>
      </c>
      <c r="D11" s="30">
        <f>D71+D76+D96+D131+D141+D151+D161+D166+D176+D206+D246+D251+D256+D266+D271+D276+D291+D306+D331+D411+D446+0.1</f>
        <v>608073.02699999989</v>
      </c>
      <c r="E11" s="30">
        <f t="shared" ref="E11:F14" si="6">E71+E76+E96+E131+E141+E151+E161+E166+E176+E206+E246+E251+E256+E266+E271+E276+E291+E306+E331+E411+E446</f>
        <v>422991.87501999998</v>
      </c>
      <c r="F11" s="30">
        <f t="shared" si="6"/>
        <v>392856.89597999997</v>
      </c>
      <c r="G11" s="7">
        <f t="shared" ref="G11:G14" si="7">F11/D11</f>
        <v>0.64606861106503255</v>
      </c>
      <c r="H11" s="318"/>
      <c r="I11" s="40" t="s">
        <v>193</v>
      </c>
      <c r="J11" s="84">
        <f>COUNTIFS($J$70:$J$514,"да",$M$70:$M$514,"809")</f>
        <v>10</v>
      </c>
      <c r="K11" s="126"/>
      <c r="L11" s="127"/>
      <c r="M11" s="126"/>
    </row>
    <row r="12" spans="1:16" x14ac:dyDescent="0.25">
      <c r="A12" s="299"/>
      <c r="B12" s="251"/>
      <c r="C12" s="2" t="s">
        <v>194</v>
      </c>
      <c r="D12" s="30">
        <f>D72+D77+D97+D132+D142+D152+D162+D167+D177+D207+D247+D252+D257+D267+D272+D277+D292+D307+D332+D412+D447</f>
        <v>168580.40000000002</v>
      </c>
      <c r="E12" s="30">
        <f t="shared" si="6"/>
        <v>152678.40000000002</v>
      </c>
      <c r="F12" s="30">
        <f t="shared" si="6"/>
        <v>117878.81647000001</v>
      </c>
      <c r="G12" s="7">
        <f t="shared" si="7"/>
        <v>0.69924390065511766</v>
      </c>
      <c r="H12" s="318"/>
      <c r="I12" s="40" t="s">
        <v>195</v>
      </c>
      <c r="J12" s="84">
        <f>COUNTIFS($J$70:$J$514,"частично",$M$70:$M$514,"809")</f>
        <v>26</v>
      </c>
      <c r="K12" s="126"/>
      <c r="L12" s="127"/>
      <c r="M12" s="126"/>
    </row>
    <row r="13" spans="1:16" x14ac:dyDescent="0.25">
      <c r="A13" s="299"/>
      <c r="B13" s="251"/>
      <c r="C13" s="2" t="s">
        <v>196</v>
      </c>
      <c r="D13" s="30">
        <f>D73+D78+D98+D133+D143+D153+D163+D168+D178+D208+D248+D253+D258+D268+D273+D278+D293+D308+D333+D413+D448</f>
        <v>0</v>
      </c>
      <c r="E13" s="30">
        <f t="shared" si="6"/>
        <v>0</v>
      </c>
      <c r="F13" s="30">
        <f t="shared" si="6"/>
        <v>0</v>
      </c>
      <c r="G13" s="7">
        <v>0</v>
      </c>
      <c r="H13" s="318"/>
      <c r="I13" s="40" t="s">
        <v>197</v>
      </c>
      <c r="J13" s="84">
        <f>COUNTIFS($J$70:$J$514,"нет",$M$70:$M$514,"809")</f>
        <v>9</v>
      </c>
      <c r="K13" s="126"/>
      <c r="L13" s="127"/>
      <c r="M13" s="126"/>
    </row>
    <row r="14" spans="1:16" x14ac:dyDescent="0.25">
      <c r="A14" s="300"/>
      <c r="B14" s="252"/>
      <c r="C14" s="2" t="s">
        <v>198</v>
      </c>
      <c r="D14" s="30">
        <f>D74+D79+D99+D134+D144+D154+D164+D169+D179+D209+D249+D254+D259+D269+D274+D279+D294+D309+D334+D414+D449</f>
        <v>134.67532</v>
      </c>
      <c r="E14" s="30">
        <f t="shared" si="6"/>
        <v>0</v>
      </c>
      <c r="F14" s="30">
        <f t="shared" si="6"/>
        <v>0</v>
      </c>
      <c r="G14" s="7">
        <f t="shared" si="7"/>
        <v>0</v>
      </c>
      <c r="H14" s="318"/>
      <c r="I14" s="40" t="s">
        <v>199</v>
      </c>
      <c r="J14" s="86">
        <f>(J11+0.5*J12)/J10</f>
        <v>0.51111111111111107</v>
      </c>
      <c r="K14" s="126"/>
      <c r="L14" s="127"/>
      <c r="M14" s="126"/>
    </row>
    <row r="15" spans="1:16" hidden="1" x14ac:dyDescent="0.25">
      <c r="A15" s="298"/>
      <c r="B15" s="250" t="s">
        <v>4</v>
      </c>
      <c r="C15" s="27" t="s">
        <v>190</v>
      </c>
      <c r="D15" s="72">
        <f>SUM(D16:D19)</f>
        <v>0</v>
      </c>
      <c r="E15" s="32">
        <f t="shared" ref="E15" si="8">SUM(E16:E19)</f>
        <v>0</v>
      </c>
      <c r="F15" s="32">
        <f t="shared" ref="F15" si="9">SUM(F16:F19)</f>
        <v>0</v>
      </c>
      <c r="G15" s="55">
        <v>0</v>
      </c>
      <c r="H15" s="281"/>
      <c r="I15" s="40" t="s">
        <v>289</v>
      </c>
      <c r="J15" s="84">
        <f>SUM(J16:J18)</f>
        <v>0</v>
      </c>
      <c r="K15" s="208" t="s">
        <v>4</v>
      </c>
      <c r="L15" s="284"/>
      <c r="M15" s="126">
        <v>807</v>
      </c>
    </row>
    <row r="16" spans="1:16" hidden="1" x14ac:dyDescent="0.25">
      <c r="A16" s="299"/>
      <c r="B16" s="251"/>
      <c r="C16" s="2" t="s">
        <v>192</v>
      </c>
      <c r="D16" s="71">
        <v>0</v>
      </c>
      <c r="E16" s="71">
        <v>0</v>
      </c>
      <c r="F16" s="71">
        <v>0</v>
      </c>
      <c r="G16" s="7">
        <v>0</v>
      </c>
      <c r="H16" s="282"/>
      <c r="I16" s="40" t="s">
        <v>193</v>
      </c>
      <c r="J16" s="84">
        <v>0</v>
      </c>
      <c r="K16" s="208"/>
      <c r="L16" s="284"/>
      <c r="M16" s="126"/>
    </row>
    <row r="17" spans="1:13" hidden="1" x14ac:dyDescent="0.25">
      <c r="A17" s="299"/>
      <c r="B17" s="251"/>
      <c r="C17" s="2" t="s">
        <v>194</v>
      </c>
      <c r="D17" s="71">
        <v>0</v>
      </c>
      <c r="E17" s="71">
        <v>0</v>
      </c>
      <c r="F17" s="71">
        <v>0</v>
      </c>
      <c r="G17" s="7">
        <v>0</v>
      </c>
      <c r="H17" s="282"/>
      <c r="I17" s="40" t="s">
        <v>195</v>
      </c>
      <c r="J17" s="84">
        <v>0</v>
      </c>
      <c r="K17" s="208"/>
      <c r="L17" s="284"/>
      <c r="M17" s="126"/>
    </row>
    <row r="18" spans="1:13" hidden="1" x14ac:dyDescent="0.25">
      <c r="A18" s="299"/>
      <c r="B18" s="251"/>
      <c r="C18" s="2" t="s">
        <v>196</v>
      </c>
      <c r="D18" s="71">
        <v>0</v>
      </c>
      <c r="E18" s="71">
        <v>0</v>
      </c>
      <c r="F18" s="71">
        <v>0</v>
      </c>
      <c r="G18" s="7">
        <v>0</v>
      </c>
      <c r="H18" s="282"/>
      <c r="I18" s="40" t="s">
        <v>197</v>
      </c>
      <c r="J18" s="84">
        <v>0</v>
      </c>
      <c r="K18" s="208"/>
      <c r="L18" s="284"/>
      <c r="M18" s="126"/>
    </row>
    <row r="19" spans="1:13" hidden="1" x14ac:dyDescent="0.25">
      <c r="A19" s="300"/>
      <c r="B19" s="252"/>
      <c r="C19" s="2" t="s">
        <v>198</v>
      </c>
      <c r="D19" s="71">
        <v>0</v>
      </c>
      <c r="E19" s="71">
        <v>0</v>
      </c>
      <c r="F19" s="71">
        <v>0</v>
      </c>
      <c r="G19" s="7">
        <v>0</v>
      </c>
      <c r="H19" s="283"/>
      <c r="I19" s="40" t="s">
        <v>199</v>
      </c>
      <c r="J19" s="86" t="e">
        <f>(J16+0.5*J17)/J15</f>
        <v>#DIV/0!</v>
      </c>
      <c r="K19" s="208"/>
      <c r="L19" s="284"/>
      <c r="M19" s="126"/>
    </row>
    <row r="20" spans="1:13" ht="15" customHeight="1" x14ac:dyDescent="0.25">
      <c r="A20" s="298"/>
      <c r="B20" s="250" t="s">
        <v>5</v>
      </c>
      <c r="C20" s="27" t="s">
        <v>190</v>
      </c>
      <c r="D20" s="72">
        <f>SUM(D21:D24)</f>
        <v>63.706380000000003</v>
      </c>
      <c r="E20" s="32">
        <f t="shared" ref="E20" si="10">SUM(E21:E24)</f>
        <v>44</v>
      </c>
      <c r="F20" s="32">
        <f t="shared" ref="F20" si="11">SUM(F21:F24)</f>
        <v>37.4</v>
      </c>
      <c r="G20" s="55">
        <f>F20/D20</f>
        <v>0.58706835955833614</v>
      </c>
      <c r="H20" s="167"/>
      <c r="I20" s="40" t="s">
        <v>289</v>
      </c>
      <c r="J20" s="84">
        <f>SUM(J21:J23)</f>
        <v>1</v>
      </c>
      <c r="K20" s="155" t="s">
        <v>5</v>
      </c>
      <c r="L20" s="277"/>
      <c r="M20" s="126">
        <v>831</v>
      </c>
    </row>
    <row r="21" spans="1:13" x14ac:dyDescent="0.25">
      <c r="A21" s="299"/>
      <c r="B21" s="251"/>
      <c r="C21" s="2" t="s">
        <v>192</v>
      </c>
      <c r="D21" s="71">
        <f>D261</f>
        <v>63.706380000000003</v>
      </c>
      <c r="E21" s="31">
        <f t="shared" ref="E21:F21" si="12">E261</f>
        <v>44</v>
      </c>
      <c r="F21" s="31">
        <f t="shared" si="12"/>
        <v>37.4</v>
      </c>
      <c r="G21" s="7">
        <f>F21/D21</f>
        <v>0.58706835955833614</v>
      </c>
      <c r="H21" s="168"/>
      <c r="I21" s="40" t="s">
        <v>193</v>
      </c>
      <c r="J21" s="84">
        <v>0</v>
      </c>
      <c r="K21" s="156"/>
      <c r="L21" s="278"/>
      <c r="M21" s="126"/>
    </row>
    <row r="22" spans="1:13" x14ac:dyDescent="0.25">
      <c r="A22" s="299"/>
      <c r="B22" s="251"/>
      <c r="C22" s="2" t="s">
        <v>194</v>
      </c>
      <c r="D22" s="71">
        <f t="shared" ref="D22:F24" si="13">D262</f>
        <v>0</v>
      </c>
      <c r="E22" s="31">
        <f t="shared" si="13"/>
        <v>0</v>
      </c>
      <c r="F22" s="31">
        <f t="shared" si="13"/>
        <v>0</v>
      </c>
      <c r="G22" s="7">
        <v>0</v>
      </c>
      <c r="H22" s="168"/>
      <c r="I22" s="40" t="s">
        <v>195</v>
      </c>
      <c r="J22" s="84">
        <v>1</v>
      </c>
      <c r="K22" s="156"/>
      <c r="L22" s="278"/>
      <c r="M22" s="126"/>
    </row>
    <row r="23" spans="1:13" x14ac:dyDescent="0.25">
      <c r="A23" s="299"/>
      <c r="B23" s="251"/>
      <c r="C23" s="2" t="s">
        <v>196</v>
      </c>
      <c r="D23" s="71">
        <f t="shared" si="13"/>
        <v>0</v>
      </c>
      <c r="E23" s="31">
        <f t="shared" si="13"/>
        <v>0</v>
      </c>
      <c r="F23" s="31">
        <f t="shared" si="13"/>
        <v>0</v>
      </c>
      <c r="G23" s="7">
        <v>0</v>
      </c>
      <c r="H23" s="168"/>
      <c r="I23" s="40" t="s">
        <v>197</v>
      </c>
      <c r="J23" s="84">
        <v>0</v>
      </c>
      <c r="K23" s="156"/>
      <c r="L23" s="278"/>
      <c r="M23" s="126"/>
    </row>
    <row r="24" spans="1:13" x14ac:dyDescent="0.25">
      <c r="A24" s="300"/>
      <c r="B24" s="252"/>
      <c r="C24" s="2" t="s">
        <v>198</v>
      </c>
      <c r="D24" s="71">
        <f t="shared" si="13"/>
        <v>0</v>
      </c>
      <c r="E24" s="31">
        <f t="shared" si="13"/>
        <v>0</v>
      </c>
      <c r="F24" s="31">
        <f t="shared" si="13"/>
        <v>0</v>
      </c>
      <c r="G24" s="7">
        <v>0</v>
      </c>
      <c r="H24" s="169"/>
      <c r="I24" s="40" t="s">
        <v>199</v>
      </c>
      <c r="J24" s="86">
        <f>(J21+0.5*J22)/J20</f>
        <v>0.5</v>
      </c>
      <c r="K24" s="157"/>
      <c r="L24" s="279"/>
      <c r="M24" s="126"/>
    </row>
    <row r="25" spans="1:13" ht="15" customHeight="1" x14ac:dyDescent="0.25">
      <c r="A25" s="298"/>
      <c r="B25" s="250" t="s">
        <v>6</v>
      </c>
      <c r="C25" s="27" t="s">
        <v>190</v>
      </c>
      <c r="D25" s="72">
        <f>SUM(D26:D29)</f>
        <v>1241884</v>
      </c>
      <c r="E25" s="32">
        <f t="shared" ref="E25" si="14">SUM(E26:E29)</f>
        <v>1149999.9480000001</v>
      </c>
      <c r="F25" s="32">
        <f t="shared" ref="F25" si="15">SUM(F26:F29)</f>
        <v>1149999.9480000001</v>
      </c>
      <c r="G25" s="55">
        <f>F25/D25</f>
        <v>0.92601237152584304</v>
      </c>
      <c r="H25" s="259"/>
      <c r="I25" s="40" t="s">
        <v>289</v>
      </c>
      <c r="J25" s="84">
        <f>SUM(J26:J28)</f>
        <v>2</v>
      </c>
      <c r="K25" s="208" t="s">
        <v>6</v>
      </c>
      <c r="L25" s="280"/>
      <c r="M25" s="126">
        <v>810</v>
      </c>
    </row>
    <row r="26" spans="1:13" x14ac:dyDescent="0.25">
      <c r="A26" s="299"/>
      <c r="B26" s="251"/>
      <c r="C26" s="2" t="s">
        <v>192</v>
      </c>
      <c r="D26" s="71">
        <f>D91+D126</f>
        <v>1241884</v>
      </c>
      <c r="E26" s="31">
        <f t="shared" ref="E26:F26" si="16">E91+E126</f>
        <v>1149999.9480000001</v>
      </c>
      <c r="F26" s="31">
        <f t="shared" si="16"/>
        <v>1149999.9480000001</v>
      </c>
      <c r="G26" s="7">
        <f t="shared" ref="G26" si="17">F26/D26</f>
        <v>0.92601237152584304</v>
      </c>
      <c r="H26" s="259"/>
      <c r="I26" s="40" t="s">
        <v>193</v>
      </c>
      <c r="J26" s="87">
        <v>1</v>
      </c>
      <c r="K26" s="208"/>
      <c r="L26" s="280"/>
      <c r="M26" s="126"/>
    </row>
    <row r="27" spans="1:13" x14ac:dyDescent="0.25">
      <c r="A27" s="299"/>
      <c r="B27" s="251"/>
      <c r="C27" s="2" t="s">
        <v>194</v>
      </c>
      <c r="D27" s="71">
        <f t="shared" ref="D27:F29" si="18">D92+D127</f>
        <v>0</v>
      </c>
      <c r="E27" s="31">
        <f t="shared" si="18"/>
        <v>0</v>
      </c>
      <c r="F27" s="31">
        <f t="shared" si="18"/>
        <v>0</v>
      </c>
      <c r="G27" s="7">
        <v>0</v>
      </c>
      <c r="H27" s="259"/>
      <c r="I27" s="40" t="s">
        <v>195</v>
      </c>
      <c r="J27" s="87">
        <v>0</v>
      </c>
      <c r="K27" s="208"/>
      <c r="L27" s="280"/>
      <c r="M27" s="126"/>
    </row>
    <row r="28" spans="1:13" x14ac:dyDescent="0.25">
      <c r="A28" s="299"/>
      <c r="B28" s="251"/>
      <c r="C28" s="2" t="s">
        <v>196</v>
      </c>
      <c r="D28" s="71">
        <f t="shared" si="18"/>
        <v>0</v>
      </c>
      <c r="E28" s="31">
        <f t="shared" si="18"/>
        <v>0</v>
      </c>
      <c r="F28" s="31">
        <f t="shared" si="18"/>
        <v>0</v>
      </c>
      <c r="G28" s="7">
        <v>0</v>
      </c>
      <c r="H28" s="259"/>
      <c r="I28" s="40" t="s">
        <v>197</v>
      </c>
      <c r="J28" s="87">
        <v>1</v>
      </c>
      <c r="K28" s="208"/>
      <c r="L28" s="280"/>
      <c r="M28" s="126"/>
    </row>
    <row r="29" spans="1:13" x14ac:dyDescent="0.25">
      <c r="A29" s="300"/>
      <c r="B29" s="252"/>
      <c r="C29" s="2" t="s">
        <v>198</v>
      </c>
      <c r="D29" s="71">
        <f t="shared" si="18"/>
        <v>0</v>
      </c>
      <c r="E29" s="31">
        <f t="shared" si="18"/>
        <v>0</v>
      </c>
      <c r="F29" s="31">
        <f t="shared" si="18"/>
        <v>0</v>
      </c>
      <c r="G29" s="7">
        <v>0</v>
      </c>
      <c r="H29" s="259"/>
      <c r="I29" s="40" t="s">
        <v>199</v>
      </c>
      <c r="J29" s="86">
        <f>(J26+0.5*J27)/J25</f>
        <v>0.5</v>
      </c>
      <c r="K29" s="208"/>
      <c r="L29" s="280"/>
      <c r="M29" s="126"/>
    </row>
    <row r="30" spans="1:13" ht="15" customHeight="1" x14ac:dyDescent="0.25">
      <c r="A30" s="298"/>
      <c r="B30" s="250" t="s">
        <v>7</v>
      </c>
      <c r="C30" s="27" t="s">
        <v>190</v>
      </c>
      <c r="D30" s="72">
        <f>SUM(D31:D34)</f>
        <v>1509694.6</v>
      </c>
      <c r="E30" s="32">
        <f t="shared" ref="E30" si="19">SUM(E31:E34)</f>
        <v>0</v>
      </c>
      <c r="F30" s="32">
        <f t="shared" ref="F30" si="20">SUM(F31:F34)</f>
        <v>0</v>
      </c>
      <c r="G30" s="55">
        <f>F30/D30</f>
        <v>0</v>
      </c>
      <c r="H30" s="259"/>
      <c r="I30" s="40" t="s">
        <v>289</v>
      </c>
      <c r="J30" s="84">
        <f>SUM(J31:J33)</f>
        <v>1</v>
      </c>
      <c r="K30" s="208" t="s">
        <v>7</v>
      </c>
      <c r="L30" s="127"/>
      <c r="M30" s="126">
        <v>806</v>
      </c>
    </row>
    <row r="31" spans="1:13" x14ac:dyDescent="0.25">
      <c r="A31" s="299"/>
      <c r="B31" s="251"/>
      <c r="C31" s="2" t="s">
        <v>192</v>
      </c>
      <c r="D31" s="71">
        <f>D110</f>
        <v>1509694.6</v>
      </c>
      <c r="E31" s="71">
        <f t="shared" ref="E31:F31" si="21">E110</f>
        <v>0</v>
      </c>
      <c r="F31" s="71">
        <f t="shared" si="21"/>
        <v>0</v>
      </c>
      <c r="G31" s="7">
        <f>E31/D31</f>
        <v>0</v>
      </c>
      <c r="H31" s="259"/>
      <c r="I31" s="40" t="s">
        <v>193</v>
      </c>
      <c r="J31" s="87">
        <v>0</v>
      </c>
      <c r="K31" s="208"/>
      <c r="L31" s="127"/>
      <c r="M31" s="126"/>
    </row>
    <row r="32" spans="1:13" x14ac:dyDescent="0.25">
      <c r="A32" s="299"/>
      <c r="B32" s="251"/>
      <c r="C32" s="2" t="s">
        <v>194</v>
      </c>
      <c r="D32" s="71">
        <v>0</v>
      </c>
      <c r="E32" s="30">
        <v>0</v>
      </c>
      <c r="F32" s="30">
        <v>0</v>
      </c>
      <c r="G32" s="7">
        <v>0</v>
      </c>
      <c r="H32" s="259"/>
      <c r="I32" s="40" t="s">
        <v>195</v>
      </c>
      <c r="J32" s="87">
        <v>0</v>
      </c>
      <c r="K32" s="208"/>
      <c r="L32" s="127"/>
      <c r="M32" s="126"/>
    </row>
    <row r="33" spans="1:13" x14ac:dyDescent="0.25">
      <c r="A33" s="299"/>
      <c r="B33" s="251"/>
      <c r="C33" s="2" t="s">
        <v>196</v>
      </c>
      <c r="D33" s="71">
        <v>0</v>
      </c>
      <c r="E33" s="30">
        <v>0</v>
      </c>
      <c r="F33" s="30">
        <v>0</v>
      </c>
      <c r="G33" s="7">
        <v>0</v>
      </c>
      <c r="H33" s="259"/>
      <c r="I33" s="40" t="s">
        <v>197</v>
      </c>
      <c r="J33" s="87">
        <v>1</v>
      </c>
      <c r="K33" s="208"/>
      <c r="L33" s="127"/>
      <c r="M33" s="126"/>
    </row>
    <row r="34" spans="1:13" x14ac:dyDescent="0.25">
      <c r="A34" s="300"/>
      <c r="B34" s="252"/>
      <c r="C34" s="2" t="s">
        <v>198</v>
      </c>
      <c r="D34" s="71">
        <v>0</v>
      </c>
      <c r="E34" s="30">
        <v>0</v>
      </c>
      <c r="F34" s="30">
        <v>0</v>
      </c>
      <c r="G34" s="7">
        <v>0</v>
      </c>
      <c r="H34" s="259"/>
      <c r="I34" s="40" t="s">
        <v>199</v>
      </c>
      <c r="J34" s="86">
        <f>(J31+0.5*J32)/J30</f>
        <v>0</v>
      </c>
      <c r="K34" s="208"/>
      <c r="L34" s="127"/>
      <c r="M34" s="126"/>
    </row>
    <row r="35" spans="1:13" ht="15" customHeight="1" x14ac:dyDescent="0.25">
      <c r="A35" s="298"/>
      <c r="B35" s="250" t="s">
        <v>8</v>
      </c>
      <c r="C35" s="27" t="s">
        <v>190</v>
      </c>
      <c r="D35" s="72">
        <f>SUM(D36:D39)</f>
        <v>264000</v>
      </c>
      <c r="E35" s="32">
        <f t="shared" ref="E35" si="22">SUM(E36:E39)</f>
        <v>0</v>
      </c>
      <c r="F35" s="32">
        <f t="shared" ref="F35" si="23">SUM(F36:F39)</f>
        <v>0</v>
      </c>
      <c r="G35" s="55">
        <f>F35/D35</f>
        <v>0</v>
      </c>
      <c r="H35" s="259"/>
      <c r="I35" s="40" t="s">
        <v>289</v>
      </c>
      <c r="J35" s="84">
        <f>SUM(J36:J38)</f>
        <v>1</v>
      </c>
      <c r="K35" s="208" t="s">
        <v>8</v>
      </c>
      <c r="L35" s="127"/>
      <c r="M35" s="144">
        <v>814</v>
      </c>
    </row>
    <row r="36" spans="1:13" x14ac:dyDescent="0.25">
      <c r="A36" s="299"/>
      <c r="B36" s="251"/>
      <c r="C36" s="2" t="s">
        <v>192</v>
      </c>
      <c r="D36" s="71">
        <f>D120</f>
        <v>264000</v>
      </c>
      <c r="E36" s="71">
        <f t="shared" ref="E36:F36" si="24">E120</f>
        <v>0</v>
      </c>
      <c r="F36" s="71">
        <f t="shared" si="24"/>
        <v>0</v>
      </c>
      <c r="G36" s="7">
        <f>F36/D36</f>
        <v>0</v>
      </c>
      <c r="H36" s="259"/>
      <c r="I36" s="40" t="s">
        <v>193</v>
      </c>
      <c r="J36" s="84">
        <v>0</v>
      </c>
      <c r="K36" s="208"/>
      <c r="L36" s="127"/>
      <c r="M36" s="145"/>
    </row>
    <row r="37" spans="1:13" x14ac:dyDescent="0.25">
      <c r="A37" s="299"/>
      <c r="B37" s="251"/>
      <c r="C37" s="2" t="s">
        <v>194</v>
      </c>
      <c r="D37" s="71">
        <v>0</v>
      </c>
      <c r="E37" s="30">
        <v>0</v>
      </c>
      <c r="F37" s="30">
        <v>0</v>
      </c>
      <c r="G37" s="56">
        <v>0</v>
      </c>
      <c r="H37" s="259"/>
      <c r="I37" s="40" t="s">
        <v>195</v>
      </c>
      <c r="J37" s="84">
        <v>0</v>
      </c>
      <c r="K37" s="208"/>
      <c r="L37" s="127"/>
      <c r="M37" s="145"/>
    </row>
    <row r="38" spans="1:13" x14ac:dyDescent="0.25">
      <c r="A38" s="299"/>
      <c r="B38" s="251"/>
      <c r="C38" s="2" t="s">
        <v>196</v>
      </c>
      <c r="D38" s="71">
        <v>0</v>
      </c>
      <c r="E38" s="30">
        <v>0</v>
      </c>
      <c r="F38" s="30">
        <v>0</v>
      </c>
      <c r="G38" s="7">
        <v>0</v>
      </c>
      <c r="H38" s="259"/>
      <c r="I38" s="40" t="s">
        <v>197</v>
      </c>
      <c r="J38" s="84">
        <v>1</v>
      </c>
      <c r="K38" s="208"/>
      <c r="L38" s="127"/>
      <c r="M38" s="145"/>
    </row>
    <row r="39" spans="1:13" x14ac:dyDescent="0.25">
      <c r="A39" s="300"/>
      <c r="B39" s="252"/>
      <c r="C39" s="2" t="s">
        <v>198</v>
      </c>
      <c r="D39" s="71">
        <v>0</v>
      </c>
      <c r="E39" s="30">
        <v>0</v>
      </c>
      <c r="F39" s="30">
        <v>0</v>
      </c>
      <c r="G39" s="7">
        <v>0</v>
      </c>
      <c r="H39" s="259"/>
      <c r="I39" s="40" t="s">
        <v>199</v>
      </c>
      <c r="J39" s="86">
        <f>(J36+0.5*J37)/J35</f>
        <v>0</v>
      </c>
      <c r="K39" s="208"/>
      <c r="L39" s="127"/>
      <c r="M39" s="146"/>
    </row>
    <row r="40" spans="1:13" ht="15" customHeight="1" x14ac:dyDescent="0.25">
      <c r="A40" s="298"/>
      <c r="B40" s="250" t="s">
        <v>9</v>
      </c>
      <c r="C40" s="27" t="s">
        <v>190</v>
      </c>
      <c r="D40" s="72">
        <f>SUM(D41:D44)</f>
        <v>77200</v>
      </c>
      <c r="E40" s="32">
        <f t="shared" ref="E40" si="25">SUM(E41:E44)</f>
        <v>0</v>
      </c>
      <c r="F40" s="32">
        <f t="shared" ref="F40" si="26">SUM(F41:F44)</f>
        <v>0</v>
      </c>
      <c r="G40" s="55">
        <f>F40/D40</f>
        <v>0</v>
      </c>
      <c r="H40" s="259"/>
      <c r="I40" s="40" t="s">
        <v>289</v>
      </c>
      <c r="J40" s="84">
        <f>SUM(J41:J43)</f>
        <v>1</v>
      </c>
      <c r="K40" s="208" t="s">
        <v>9</v>
      </c>
      <c r="L40" s="127"/>
      <c r="M40" s="144">
        <v>813</v>
      </c>
    </row>
    <row r="41" spans="1:13" x14ac:dyDescent="0.25">
      <c r="A41" s="299"/>
      <c r="B41" s="251"/>
      <c r="C41" s="2" t="s">
        <v>192</v>
      </c>
      <c r="D41" s="71">
        <f>D116</f>
        <v>77200</v>
      </c>
      <c r="E41" s="31">
        <f t="shared" ref="E41:F41" si="27">E116</f>
        <v>0</v>
      </c>
      <c r="F41" s="31">
        <f t="shared" si="27"/>
        <v>0</v>
      </c>
      <c r="G41" s="7">
        <f t="shared" ref="G41" si="28">F41/D41</f>
        <v>0</v>
      </c>
      <c r="H41" s="259"/>
      <c r="I41" s="40" t="s">
        <v>193</v>
      </c>
      <c r="J41" s="87">
        <v>0</v>
      </c>
      <c r="K41" s="208"/>
      <c r="L41" s="127"/>
      <c r="M41" s="145"/>
    </row>
    <row r="42" spans="1:13" x14ac:dyDescent="0.25">
      <c r="A42" s="299"/>
      <c r="B42" s="251"/>
      <c r="C42" s="2" t="s">
        <v>194</v>
      </c>
      <c r="D42" s="71">
        <f t="shared" ref="D42:F44" si="29">D117</f>
        <v>0</v>
      </c>
      <c r="E42" s="31">
        <f t="shared" si="29"/>
        <v>0</v>
      </c>
      <c r="F42" s="31">
        <f t="shared" si="29"/>
        <v>0</v>
      </c>
      <c r="G42" s="7">
        <v>0</v>
      </c>
      <c r="H42" s="259"/>
      <c r="I42" s="40" t="s">
        <v>195</v>
      </c>
      <c r="J42" s="87">
        <v>0</v>
      </c>
      <c r="K42" s="208"/>
      <c r="L42" s="127"/>
      <c r="M42" s="145"/>
    </row>
    <row r="43" spans="1:13" x14ac:dyDescent="0.25">
      <c r="A43" s="299"/>
      <c r="B43" s="251"/>
      <c r="C43" s="2" t="s">
        <v>196</v>
      </c>
      <c r="D43" s="71">
        <f t="shared" si="29"/>
        <v>0</v>
      </c>
      <c r="E43" s="31">
        <f t="shared" si="29"/>
        <v>0</v>
      </c>
      <c r="F43" s="31">
        <f t="shared" si="29"/>
        <v>0</v>
      </c>
      <c r="G43" s="7">
        <v>0</v>
      </c>
      <c r="H43" s="259"/>
      <c r="I43" s="40" t="s">
        <v>197</v>
      </c>
      <c r="J43" s="87">
        <v>1</v>
      </c>
      <c r="K43" s="208"/>
      <c r="L43" s="127"/>
      <c r="M43" s="145"/>
    </row>
    <row r="44" spans="1:13" x14ac:dyDescent="0.25">
      <c r="A44" s="300"/>
      <c r="B44" s="252"/>
      <c r="C44" s="2" t="s">
        <v>198</v>
      </c>
      <c r="D44" s="71">
        <f t="shared" si="29"/>
        <v>0</v>
      </c>
      <c r="E44" s="31">
        <f t="shared" si="29"/>
        <v>0</v>
      </c>
      <c r="F44" s="31">
        <f t="shared" si="29"/>
        <v>0</v>
      </c>
      <c r="G44" s="7">
        <v>0</v>
      </c>
      <c r="H44" s="259"/>
      <c r="I44" s="40" t="s">
        <v>199</v>
      </c>
      <c r="J44" s="86">
        <f>(J41+0.5*J42)/J40</f>
        <v>0</v>
      </c>
      <c r="K44" s="208"/>
      <c r="L44" s="127"/>
      <c r="M44" s="146"/>
    </row>
    <row r="45" spans="1:13" ht="15" customHeight="1" x14ac:dyDescent="0.25">
      <c r="A45" s="298"/>
      <c r="B45" s="250" t="s">
        <v>10</v>
      </c>
      <c r="C45" s="27" t="s">
        <v>190</v>
      </c>
      <c r="D45" s="72">
        <f>SUM(D46:D49)</f>
        <v>61208.69169</v>
      </c>
      <c r="E45" s="32">
        <f t="shared" ref="E45" si="30">SUM(E46:E49)</f>
        <v>41208.415090000002</v>
      </c>
      <c r="F45" s="32">
        <f t="shared" ref="F45" si="31">SUM(F46:F49)</f>
        <v>41208.415090000002</v>
      </c>
      <c r="G45" s="55">
        <f>F45/D45</f>
        <v>0.67324450093960186</v>
      </c>
      <c r="H45" s="259"/>
      <c r="I45" s="40" t="s">
        <v>289</v>
      </c>
      <c r="J45" s="84">
        <f t="shared" ref="J45" si="32">SUM(J46:J48)</f>
        <v>1</v>
      </c>
      <c r="K45" s="208" t="s">
        <v>10</v>
      </c>
      <c r="L45" s="127"/>
      <c r="M45" s="107">
        <v>824</v>
      </c>
    </row>
    <row r="46" spans="1:13" x14ac:dyDescent="0.25">
      <c r="A46" s="299"/>
      <c r="B46" s="251"/>
      <c r="C46" s="2" t="s">
        <v>192</v>
      </c>
      <c r="D46" s="71">
        <f>D496</f>
        <v>61208.69169</v>
      </c>
      <c r="E46" s="30">
        <f t="shared" ref="E46:F46" si="33">E496</f>
        <v>41208.415090000002</v>
      </c>
      <c r="F46" s="30">
        <f t="shared" si="33"/>
        <v>41208.415090000002</v>
      </c>
      <c r="G46" s="7">
        <f t="shared" ref="G46" si="34">F46/D46</f>
        <v>0.67324450093960186</v>
      </c>
      <c r="H46" s="259"/>
      <c r="I46" s="40" t="s">
        <v>193</v>
      </c>
      <c r="J46" s="87">
        <v>0</v>
      </c>
      <c r="K46" s="208"/>
      <c r="L46" s="127"/>
      <c r="M46" s="108"/>
    </row>
    <row r="47" spans="1:13" x14ac:dyDescent="0.25">
      <c r="A47" s="299"/>
      <c r="B47" s="251"/>
      <c r="C47" s="2" t="s">
        <v>194</v>
      </c>
      <c r="D47" s="71">
        <f t="shared" ref="D47:D49" si="35">D497</f>
        <v>0</v>
      </c>
      <c r="E47" s="30">
        <f t="shared" ref="E47:F47" si="36">E497</f>
        <v>0</v>
      </c>
      <c r="F47" s="30">
        <f t="shared" si="36"/>
        <v>0</v>
      </c>
      <c r="G47" s="7">
        <v>0</v>
      </c>
      <c r="H47" s="259"/>
      <c r="I47" s="40" t="s">
        <v>195</v>
      </c>
      <c r="J47" s="87">
        <v>1</v>
      </c>
      <c r="K47" s="208"/>
      <c r="L47" s="127"/>
      <c r="M47" s="108"/>
    </row>
    <row r="48" spans="1:13" x14ac:dyDescent="0.25">
      <c r="A48" s="299"/>
      <c r="B48" s="251"/>
      <c r="C48" s="2" t="s">
        <v>196</v>
      </c>
      <c r="D48" s="71">
        <f t="shared" si="35"/>
        <v>0</v>
      </c>
      <c r="E48" s="30">
        <f t="shared" ref="E48:F48" si="37">E498</f>
        <v>0</v>
      </c>
      <c r="F48" s="30">
        <f t="shared" si="37"/>
        <v>0</v>
      </c>
      <c r="G48" s="7">
        <v>0</v>
      </c>
      <c r="H48" s="259"/>
      <c r="I48" s="40" t="s">
        <v>197</v>
      </c>
      <c r="J48" s="87">
        <v>0</v>
      </c>
      <c r="K48" s="208"/>
      <c r="L48" s="127"/>
      <c r="M48" s="108"/>
    </row>
    <row r="49" spans="1:13" x14ac:dyDescent="0.25">
      <c r="A49" s="300"/>
      <c r="B49" s="252"/>
      <c r="C49" s="2" t="s">
        <v>198</v>
      </c>
      <c r="D49" s="71">
        <f t="shared" si="35"/>
        <v>0</v>
      </c>
      <c r="E49" s="30">
        <f t="shared" ref="E49:F49" si="38">E499</f>
        <v>0</v>
      </c>
      <c r="F49" s="30">
        <f t="shared" si="38"/>
        <v>0</v>
      </c>
      <c r="G49" s="7">
        <v>0</v>
      </c>
      <c r="H49" s="259"/>
      <c r="I49" s="40" t="s">
        <v>199</v>
      </c>
      <c r="J49" s="86">
        <f t="shared" ref="J49" si="39">(J46+0.5*J47)/J45</f>
        <v>0.5</v>
      </c>
      <c r="K49" s="208"/>
      <c r="L49" s="127"/>
      <c r="M49" s="109"/>
    </row>
    <row r="50" spans="1:13" x14ac:dyDescent="0.25">
      <c r="A50" s="298"/>
      <c r="B50" s="250" t="s">
        <v>11</v>
      </c>
      <c r="C50" s="27" t="s">
        <v>190</v>
      </c>
      <c r="D50" s="72">
        <f>SUM(D51:D54)</f>
        <v>431492.28772000002</v>
      </c>
      <c r="E50" s="32">
        <f t="shared" ref="E50" si="40">SUM(E51:E54)</f>
        <v>390102.79589999997</v>
      </c>
      <c r="F50" s="32">
        <f t="shared" ref="F50" si="41">SUM(F51:F54)</f>
        <v>370608.77589999995</v>
      </c>
      <c r="G50" s="55">
        <f>F50/D50</f>
        <v>0.85890011582429937</v>
      </c>
      <c r="H50" s="259"/>
      <c r="I50" s="40" t="s">
        <v>289</v>
      </c>
      <c r="J50" s="84">
        <f t="shared" ref="J50" si="42">SUM(J51:J53)</f>
        <v>11</v>
      </c>
      <c r="K50" s="208" t="s">
        <v>11</v>
      </c>
      <c r="L50" s="127"/>
      <c r="M50" s="107">
        <v>834</v>
      </c>
    </row>
    <row r="51" spans="1:13" x14ac:dyDescent="0.25">
      <c r="A51" s="299"/>
      <c r="B51" s="251"/>
      <c r="C51" s="2" t="s">
        <v>192</v>
      </c>
      <c r="D51" s="71">
        <f>D341+D506</f>
        <v>184831.86872</v>
      </c>
      <c r="E51" s="71">
        <f t="shared" ref="E51:F51" si="43">E341+E506</f>
        <v>163323.3959</v>
      </c>
      <c r="F51" s="71">
        <f t="shared" si="43"/>
        <v>143829.37589999998</v>
      </c>
      <c r="G51" s="7">
        <f t="shared" ref="G51" si="44">F51/D51</f>
        <v>0.77816329454465294</v>
      </c>
      <c r="H51" s="259"/>
      <c r="I51" s="40" t="s">
        <v>193</v>
      </c>
      <c r="J51" s="87">
        <f>COUNTIFS(J$70:J$514,"да",M$70:M$514,"834")</f>
        <v>4</v>
      </c>
      <c r="K51" s="208"/>
      <c r="L51" s="127"/>
      <c r="M51" s="108"/>
    </row>
    <row r="52" spans="1:13" x14ac:dyDescent="0.25">
      <c r="A52" s="299"/>
      <c r="B52" s="251"/>
      <c r="C52" s="2" t="s">
        <v>194</v>
      </c>
      <c r="D52" s="71">
        <f>D342+D507</f>
        <v>246660.41899999999</v>
      </c>
      <c r="E52" s="71">
        <f t="shared" ref="E52:F52" si="45">E342+E507</f>
        <v>226779.39999999997</v>
      </c>
      <c r="F52" s="71">
        <f t="shared" si="45"/>
        <v>226779.39999999997</v>
      </c>
      <c r="G52" s="7">
        <v>0</v>
      </c>
      <c r="H52" s="259"/>
      <c r="I52" s="40" t="s">
        <v>195</v>
      </c>
      <c r="J52" s="87">
        <f>COUNTIFS(J$70:J$514,"частично",M$70:M$514,"834")</f>
        <v>6</v>
      </c>
      <c r="K52" s="208"/>
      <c r="L52" s="127"/>
      <c r="M52" s="108"/>
    </row>
    <row r="53" spans="1:13" x14ac:dyDescent="0.25">
      <c r="A53" s="299"/>
      <c r="B53" s="251"/>
      <c r="C53" s="2" t="s">
        <v>196</v>
      </c>
      <c r="D53" s="71">
        <f>D343+D508</f>
        <v>0</v>
      </c>
      <c r="E53" s="71">
        <f t="shared" ref="E53:F53" si="46">E343+E508</f>
        <v>0</v>
      </c>
      <c r="F53" s="71">
        <f t="shared" si="46"/>
        <v>0</v>
      </c>
      <c r="G53" s="7">
        <v>0</v>
      </c>
      <c r="H53" s="259"/>
      <c r="I53" s="40" t="s">
        <v>197</v>
      </c>
      <c r="J53" s="87">
        <f>COUNTIFS(J$70:J$514,"нет",M$70:M$514,"834")</f>
        <v>1</v>
      </c>
      <c r="K53" s="208"/>
      <c r="L53" s="127"/>
      <c r="M53" s="108"/>
    </row>
    <row r="54" spans="1:13" x14ac:dyDescent="0.25">
      <c r="A54" s="300"/>
      <c r="B54" s="252"/>
      <c r="C54" s="2" t="s">
        <v>198</v>
      </c>
      <c r="D54" s="71">
        <f>D344+D509</f>
        <v>0</v>
      </c>
      <c r="E54" s="71">
        <f t="shared" ref="E54:F54" si="47">E344+E509</f>
        <v>0</v>
      </c>
      <c r="F54" s="71">
        <f t="shared" si="47"/>
        <v>0</v>
      </c>
      <c r="G54" s="7">
        <v>0</v>
      </c>
      <c r="H54" s="259"/>
      <c r="I54" s="40" t="s">
        <v>199</v>
      </c>
      <c r="J54" s="86">
        <f t="shared" ref="J54" si="48">(J51+0.5*J52)/J50</f>
        <v>0.63636363636363635</v>
      </c>
      <c r="K54" s="208"/>
      <c r="L54" s="127"/>
      <c r="M54" s="109"/>
    </row>
    <row r="55" spans="1:13" ht="15" customHeight="1" x14ac:dyDescent="0.25">
      <c r="A55" s="298"/>
      <c r="B55" s="250" t="s">
        <v>12</v>
      </c>
      <c r="C55" s="27" t="s">
        <v>190</v>
      </c>
      <c r="D55" s="72">
        <f>SUM(D56:D59)</f>
        <v>2300</v>
      </c>
      <c r="E55" s="32">
        <f t="shared" ref="E55" si="49">SUM(E56:E59)</f>
        <v>289.36</v>
      </c>
      <c r="F55" s="32">
        <f t="shared" ref="F55" si="50">SUM(F56:F59)</f>
        <v>289.36</v>
      </c>
      <c r="G55" s="55">
        <f>F55/D55</f>
        <v>0.12580869565217392</v>
      </c>
      <c r="H55" s="259"/>
      <c r="I55" s="40" t="s">
        <v>289</v>
      </c>
      <c r="J55" s="84">
        <f t="shared" ref="J55" si="51">SUM(J56:J58)</f>
        <v>2</v>
      </c>
      <c r="K55" s="208" t="s">
        <v>12</v>
      </c>
      <c r="L55" s="127"/>
      <c r="M55" s="107">
        <v>845</v>
      </c>
    </row>
    <row r="56" spans="1:13" x14ac:dyDescent="0.25">
      <c r="A56" s="299"/>
      <c r="B56" s="251"/>
      <c r="C56" s="2" t="s">
        <v>192</v>
      </c>
      <c r="D56" s="71">
        <f>D81+D86</f>
        <v>2300</v>
      </c>
      <c r="E56" s="30">
        <f t="shared" ref="E56:F56" si="52">E81+E86</f>
        <v>289.36</v>
      </c>
      <c r="F56" s="30">
        <f t="shared" si="52"/>
        <v>289.36</v>
      </c>
      <c r="G56" s="7">
        <f t="shared" ref="G56" si="53">F56/D56</f>
        <v>0.12580869565217392</v>
      </c>
      <c r="H56" s="259"/>
      <c r="I56" s="40" t="s">
        <v>193</v>
      </c>
      <c r="J56" s="87">
        <v>1</v>
      </c>
      <c r="K56" s="208"/>
      <c r="L56" s="127"/>
      <c r="M56" s="108"/>
    </row>
    <row r="57" spans="1:13" x14ac:dyDescent="0.25">
      <c r="A57" s="299"/>
      <c r="B57" s="251"/>
      <c r="C57" s="2" t="s">
        <v>194</v>
      </c>
      <c r="D57" s="71">
        <f t="shared" ref="D57:D59" si="54">D82+D87</f>
        <v>0</v>
      </c>
      <c r="E57" s="30">
        <f t="shared" ref="E57:F57" si="55">E82+E87</f>
        <v>0</v>
      </c>
      <c r="F57" s="30">
        <f t="shared" si="55"/>
        <v>0</v>
      </c>
      <c r="G57" s="7">
        <v>0</v>
      </c>
      <c r="H57" s="259"/>
      <c r="I57" s="40" t="s">
        <v>195</v>
      </c>
      <c r="J57" s="87">
        <v>0</v>
      </c>
      <c r="K57" s="208"/>
      <c r="L57" s="127"/>
      <c r="M57" s="108"/>
    </row>
    <row r="58" spans="1:13" x14ac:dyDescent="0.25">
      <c r="A58" s="299"/>
      <c r="B58" s="251"/>
      <c r="C58" s="2" t="s">
        <v>196</v>
      </c>
      <c r="D58" s="71">
        <f t="shared" si="54"/>
        <v>0</v>
      </c>
      <c r="E58" s="30">
        <f t="shared" ref="E58:F58" si="56">E83+E88</f>
        <v>0</v>
      </c>
      <c r="F58" s="30">
        <f t="shared" si="56"/>
        <v>0</v>
      </c>
      <c r="G58" s="7">
        <v>0</v>
      </c>
      <c r="H58" s="259"/>
      <c r="I58" s="40" t="s">
        <v>197</v>
      </c>
      <c r="J58" s="87">
        <v>1</v>
      </c>
      <c r="K58" s="208"/>
      <c r="L58" s="127"/>
      <c r="M58" s="108"/>
    </row>
    <row r="59" spans="1:13" x14ac:dyDescent="0.25">
      <c r="A59" s="300"/>
      <c r="B59" s="252"/>
      <c r="C59" s="2" t="s">
        <v>198</v>
      </c>
      <c r="D59" s="71">
        <f t="shared" si="54"/>
        <v>0</v>
      </c>
      <c r="E59" s="30">
        <f t="shared" ref="E59:F59" si="57">E84+E89</f>
        <v>0</v>
      </c>
      <c r="F59" s="30">
        <f t="shared" si="57"/>
        <v>0</v>
      </c>
      <c r="G59" s="7">
        <v>0</v>
      </c>
      <c r="H59" s="259"/>
      <c r="I59" s="40" t="s">
        <v>199</v>
      </c>
      <c r="J59" s="86">
        <f t="shared" ref="J59" si="58">(J56+0.5*J57)/J55</f>
        <v>0.5</v>
      </c>
      <c r="K59" s="208"/>
      <c r="L59" s="127"/>
      <c r="M59" s="109"/>
    </row>
    <row r="60" spans="1:13" ht="15" customHeight="1" x14ac:dyDescent="0.25">
      <c r="A60" s="311" t="s">
        <v>13</v>
      </c>
      <c r="B60" s="256" t="s">
        <v>14</v>
      </c>
      <c r="C60" s="47" t="s">
        <v>190</v>
      </c>
      <c r="D60" s="33">
        <f>SUM(D61:D64)</f>
        <v>3420324.0890799998</v>
      </c>
      <c r="E60" s="33">
        <f t="shared" ref="E60" si="59">SUM(E61:E64)</f>
        <v>1440234.7970800004</v>
      </c>
      <c r="F60" s="33">
        <f t="shared" ref="F60" si="60">SUM(F61:F64)</f>
        <v>1430166.6497800003</v>
      </c>
      <c r="G60" s="57">
        <f>F60/D60</f>
        <v>0.41813775903460865</v>
      </c>
      <c r="H60" s="229"/>
      <c r="I60" s="41" t="s">
        <v>289</v>
      </c>
      <c r="J60" s="46">
        <f>J61+J62+J63</f>
        <v>14</v>
      </c>
      <c r="K60" s="276" t="s">
        <v>292</v>
      </c>
      <c r="L60" s="180"/>
      <c r="M60" s="179"/>
    </row>
    <row r="61" spans="1:13" x14ac:dyDescent="0.25">
      <c r="A61" s="312"/>
      <c r="B61" s="257"/>
      <c r="C61" s="47" t="s">
        <v>192</v>
      </c>
      <c r="D61" s="33">
        <f>D66+D96+D106+D131+D141+D151+D161+D166</f>
        <v>3322803.4890799997</v>
      </c>
      <c r="E61" s="33">
        <f t="shared" ref="E61:F61" si="61">E66+E96+E106+E131+E141+E151+E161+E166</f>
        <v>1342714.1970800003</v>
      </c>
      <c r="F61" s="33">
        <f t="shared" si="61"/>
        <v>1336485.8497800003</v>
      </c>
      <c r="G61" s="57">
        <f>F61/D61</f>
        <v>0.40221633755116809</v>
      </c>
      <c r="H61" s="229"/>
      <c r="I61" s="41" t="s">
        <v>193</v>
      </c>
      <c r="J61" s="46">
        <f>COUNTIF($J$70:$J$164,"да")</f>
        <v>4</v>
      </c>
      <c r="K61" s="276"/>
      <c r="L61" s="180"/>
      <c r="M61" s="179"/>
    </row>
    <row r="62" spans="1:13" x14ac:dyDescent="0.25">
      <c r="A62" s="312"/>
      <c r="B62" s="257"/>
      <c r="C62" s="47" t="s">
        <v>194</v>
      </c>
      <c r="D62" s="33">
        <f t="shared" ref="D62:F64" si="62">D67+D97+D107+D132+D142+D152+D162+D167</f>
        <v>97520.6</v>
      </c>
      <c r="E62" s="33">
        <f t="shared" si="62"/>
        <v>97520.6</v>
      </c>
      <c r="F62" s="33">
        <f t="shared" si="62"/>
        <v>93680.8</v>
      </c>
      <c r="G62" s="57">
        <f t="shared" ref="G62" si="63">F62/D62</f>
        <v>0.96062575496869373</v>
      </c>
      <c r="H62" s="229"/>
      <c r="I62" s="41" t="s">
        <v>195</v>
      </c>
      <c r="J62" s="77">
        <f>COUNTIF($J$70:$J$164,"частично")</f>
        <v>5</v>
      </c>
      <c r="K62" s="276"/>
      <c r="L62" s="180"/>
      <c r="M62" s="179"/>
    </row>
    <row r="63" spans="1:13" x14ac:dyDescent="0.25">
      <c r="A63" s="312"/>
      <c r="B63" s="257"/>
      <c r="C63" s="47" t="s">
        <v>196</v>
      </c>
      <c r="D63" s="33">
        <f t="shared" si="62"/>
        <v>0</v>
      </c>
      <c r="E63" s="33">
        <f t="shared" si="62"/>
        <v>0</v>
      </c>
      <c r="F63" s="33">
        <f t="shared" si="62"/>
        <v>0</v>
      </c>
      <c r="G63" s="57">
        <v>0</v>
      </c>
      <c r="H63" s="229"/>
      <c r="I63" s="41" t="s">
        <v>197</v>
      </c>
      <c r="J63" s="77">
        <f>COUNTIF($J$70:$J$164,"нет")</f>
        <v>5</v>
      </c>
      <c r="K63" s="276"/>
      <c r="L63" s="180"/>
      <c r="M63" s="179"/>
    </row>
    <row r="64" spans="1:13" ht="22.5" customHeight="1" x14ac:dyDescent="0.25">
      <c r="A64" s="313"/>
      <c r="B64" s="258"/>
      <c r="C64" s="47" t="s">
        <v>198</v>
      </c>
      <c r="D64" s="33">
        <f t="shared" si="62"/>
        <v>0</v>
      </c>
      <c r="E64" s="33">
        <f t="shared" si="62"/>
        <v>0</v>
      </c>
      <c r="F64" s="33">
        <f t="shared" si="62"/>
        <v>0</v>
      </c>
      <c r="G64" s="57">
        <v>0</v>
      </c>
      <c r="H64" s="229"/>
      <c r="I64" s="41" t="s">
        <v>199</v>
      </c>
      <c r="J64" s="9">
        <f>(J61+0.5*J62)/J60</f>
        <v>0.4642857142857143</v>
      </c>
      <c r="K64" s="276"/>
      <c r="L64" s="180"/>
      <c r="M64" s="179"/>
    </row>
    <row r="65" spans="1:14" ht="59.25" customHeight="1" x14ac:dyDescent="0.25">
      <c r="A65" s="295" t="s">
        <v>15</v>
      </c>
      <c r="B65" s="247" t="s">
        <v>16</v>
      </c>
      <c r="C65" s="50" t="s">
        <v>190</v>
      </c>
      <c r="D65" s="35">
        <f>SUM(D66:D69)</f>
        <v>1258600.6103699999</v>
      </c>
      <c r="E65" s="35">
        <f t="shared" ref="E65" si="64">SUM(E66:E69)</f>
        <v>1251289.9183700001</v>
      </c>
      <c r="F65" s="35">
        <f t="shared" ref="F65" si="65">SUM(F66:F69)</f>
        <v>1251289.9183700001</v>
      </c>
      <c r="G65" s="59">
        <f>F65/D65</f>
        <v>0.99419141231955177</v>
      </c>
      <c r="H65" s="164" t="s">
        <v>294</v>
      </c>
      <c r="I65" s="51" t="s">
        <v>289</v>
      </c>
      <c r="J65" s="49">
        <f>SUM(J66:J68)</f>
        <v>5</v>
      </c>
      <c r="K65" s="243" t="s">
        <v>200</v>
      </c>
      <c r="L65" s="228"/>
      <c r="M65" s="243"/>
    </row>
    <row r="66" spans="1:14" ht="59.25" customHeight="1" x14ac:dyDescent="0.25">
      <c r="A66" s="296"/>
      <c r="B66" s="248"/>
      <c r="C66" s="48" t="s">
        <v>192</v>
      </c>
      <c r="D66" s="34">
        <f>D71+D76+D81+D86+D91</f>
        <v>1258600.6103699999</v>
      </c>
      <c r="E66" s="34">
        <f t="shared" ref="E66:F66" si="66">E71+E76+E81+E86+E91</f>
        <v>1251289.9183700001</v>
      </c>
      <c r="F66" s="34">
        <f t="shared" si="66"/>
        <v>1251289.9183700001</v>
      </c>
      <c r="G66" s="58">
        <f>F66/D66</f>
        <v>0.99419141231955177</v>
      </c>
      <c r="H66" s="227"/>
      <c r="I66" s="51" t="s">
        <v>193</v>
      </c>
      <c r="J66" s="49">
        <f>COUNTIF($J$70:$J$94,"да")</f>
        <v>2</v>
      </c>
      <c r="K66" s="243"/>
      <c r="L66" s="228"/>
      <c r="M66" s="243"/>
    </row>
    <row r="67" spans="1:14" ht="59.25" customHeight="1" x14ac:dyDescent="0.25">
      <c r="A67" s="296"/>
      <c r="B67" s="248"/>
      <c r="C67" s="48" t="s">
        <v>194</v>
      </c>
      <c r="D67" s="34">
        <f t="shared" ref="D67:F67" si="67">D72+D77+D82+D87+D92</f>
        <v>0</v>
      </c>
      <c r="E67" s="34">
        <f t="shared" si="67"/>
        <v>0</v>
      </c>
      <c r="F67" s="34">
        <f t="shared" si="67"/>
        <v>0</v>
      </c>
      <c r="G67" s="58">
        <v>0</v>
      </c>
      <c r="H67" s="227"/>
      <c r="I67" s="51" t="s">
        <v>195</v>
      </c>
      <c r="J67" s="78">
        <f>COUNTIF($J$70:$J$94,"частично")</f>
        <v>2</v>
      </c>
      <c r="K67" s="243"/>
      <c r="L67" s="228"/>
      <c r="M67" s="243"/>
    </row>
    <row r="68" spans="1:14" ht="59.25" customHeight="1" x14ac:dyDescent="0.25">
      <c r="A68" s="296"/>
      <c r="B68" s="248"/>
      <c r="C68" s="48" t="s">
        <v>196</v>
      </c>
      <c r="D68" s="34">
        <f t="shared" ref="D68:F68" si="68">D73+D78+D83+D88+D93</f>
        <v>0</v>
      </c>
      <c r="E68" s="34">
        <f t="shared" si="68"/>
        <v>0</v>
      </c>
      <c r="F68" s="34">
        <f t="shared" si="68"/>
        <v>0</v>
      </c>
      <c r="G68" s="58">
        <v>0</v>
      </c>
      <c r="H68" s="227"/>
      <c r="I68" s="51" t="s">
        <v>197</v>
      </c>
      <c r="J68" s="78">
        <f>COUNTIF($J$70:$J$94,"нет")</f>
        <v>1</v>
      </c>
      <c r="K68" s="243"/>
      <c r="L68" s="228"/>
      <c r="M68" s="243"/>
    </row>
    <row r="69" spans="1:14" ht="59.25" customHeight="1" x14ac:dyDescent="0.25">
      <c r="A69" s="297"/>
      <c r="B69" s="249"/>
      <c r="C69" s="48" t="s">
        <v>198</v>
      </c>
      <c r="D69" s="34">
        <f t="shared" ref="D69:F69" si="69">D74+D79+D84+D89+D94</f>
        <v>0</v>
      </c>
      <c r="E69" s="34">
        <f t="shared" si="69"/>
        <v>0</v>
      </c>
      <c r="F69" s="34">
        <f t="shared" si="69"/>
        <v>0</v>
      </c>
      <c r="G69" s="58">
        <v>0</v>
      </c>
      <c r="H69" s="227"/>
      <c r="I69" s="51" t="s">
        <v>199</v>
      </c>
      <c r="J69" s="11">
        <f>(J66+0.5*J67)/J65</f>
        <v>0.6</v>
      </c>
      <c r="K69" s="243"/>
      <c r="L69" s="228"/>
      <c r="M69" s="243"/>
    </row>
    <row r="70" spans="1:14" ht="24.75" customHeight="1" x14ac:dyDescent="0.25">
      <c r="A70" s="298" t="s">
        <v>17</v>
      </c>
      <c r="B70" s="110" t="s">
        <v>18</v>
      </c>
      <c r="C70" s="27" t="s">
        <v>190</v>
      </c>
      <c r="D70" s="32">
        <f>SUM(D71:D74)</f>
        <v>101000.61036999999</v>
      </c>
      <c r="E70" s="32">
        <f t="shared" ref="E70" si="70">SUM(E71:E74)</f>
        <v>101000.61036999999</v>
      </c>
      <c r="F70" s="32">
        <f t="shared" ref="F70" si="71">SUM(F71:F74)</f>
        <v>101000.61036999999</v>
      </c>
      <c r="G70" s="55">
        <f>F70/D70</f>
        <v>1</v>
      </c>
      <c r="H70" s="135" t="s">
        <v>293</v>
      </c>
      <c r="I70" s="138" t="s">
        <v>444</v>
      </c>
      <c r="J70" s="147" t="s">
        <v>342</v>
      </c>
      <c r="K70" s="126" t="s">
        <v>201</v>
      </c>
      <c r="L70" s="125" t="s">
        <v>348</v>
      </c>
      <c r="M70" s="208">
        <v>809</v>
      </c>
      <c r="N70" s="95">
        <v>3110160050</v>
      </c>
    </row>
    <row r="71" spans="1:14" ht="23.25" customHeight="1" x14ac:dyDescent="0.25">
      <c r="A71" s="299"/>
      <c r="B71" s="111"/>
      <c r="C71" s="45" t="s">
        <v>192</v>
      </c>
      <c r="D71" s="71">
        <v>101000.61036999999</v>
      </c>
      <c r="E71" s="30">
        <v>101000.61036999999</v>
      </c>
      <c r="F71" s="30">
        <v>101000.61036999999</v>
      </c>
      <c r="G71" s="7">
        <f>F71/D71</f>
        <v>1</v>
      </c>
      <c r="H71" s="136"/>
      <c r="I71" s="139"/>
      <c r="J71" s="148"/>
      <c r="K71" s="126"/>
      <c r="L71" s="125"/>
      <c r="M71" s="208"/>
    </row>
    <row r="72" spans="1:14" ht="25.5" customHeight="1" x14ac:dyDescent="0.25">
      <c r="A72" s="299"/>
      <c r="B72" s="111"/>
      <c r="C72" s="45" t="s">
        <v>194</v>
      </c>
      <c r="D72" s="71">
        <v>0</v>
      </c>
      <c r="E72" s="30">
        <v>0</v>
      </c>
      <c r="F72" s="30">
        <v>0</v>
      </c>
      <c r="G72" s="7">
        <v>0</v>
      </c>
      <c r="H72" s="136"/>
      <c r="I72" s="139"/>
      <c r="J72" s="148"/>
      <c r="K72" s="126"/>
      <c r="L72" s="125"/>
      <c r="M72" s="208"/>
    </row>
    <row r="73" spans="1:14" ht="22.5" customHeight="1" x14ac:dyDescent="0.25">
      <c r="A73" s="299"/>
      <c r="B73" s="111"/>
      <c r="C73" s="45" t="s">
        <v>196</v>
      </c>
      <c r="D73" s="71">
        <v>0</v>
      </c>
      <c r="E73" s="30">
        <v>0</v>
      </c>
      <c r="F73" s="30">
        <v>0</v>
      </c>
      <c r="G73" s="7">
        <v>0</v>
      </c>
      <c r="H73" s="136"/>
      <c r="I73" s="139"/>
      <c r="J73" s="148"/>
      <c r="K73" s="126"/>
      <c r="L73" s="125"/>
      <c r="M73" s="208"/>
    </row>
    <row r="74" spans="1:14" ht="27" customHeight="1" x14ac:dyDescent="0.25">
      <c r="A74" s="300"/>
      <c r="B74" s="112"/>
      <c r="C74" s="45" t="s">
        <v>198</v>
      </c>
      <c r="D74" s="71">
        <v>0</v>
      </c>
      <c r="E74" s="30">
        <v>0</v>
      </c>
      <c r="F74" s="30">
        <v>0</v>
      </c>
      <c r="G74" s="3">
        <v>0</v>
      </c>
      <c r="H74" s="137"/>
      <c r="I74" s="140"/>
      <c r="J74" s="149"/>
      <c r="K74" s="126"/>
      <c r="L74" s="125"/>
      <c r="M74" s="208"/>
    </row>
    <row r="75" spans="1:14" ht="21.75" customHeight="1" x14ac:dyDescent="0.25">
      <c r="A75" s="298" t="s">
        <v>19</v>
      </c>
      <c r="B75" s="110" t="s">
        <v>20</v>
      </c>
      <c r="C75" s="27" t="s">
        <v>190</v>
      </c>
      <c r="D75" s="72">
        <f>SUM(D76:D79)</f>
        <v>5300</v>
      </c>
      <c r="E75" s="32">
        <f t="shared" ref="E75" si="72">SUM(E76:E79)</f>
        <v>0</v>
      </c>
      <c r="F75" s="32">
        <f t="shared" ref="F75" si="73">SUM(F76:F79)</f>
        <v>0</v>
      </c>
      <c r="G75" s="55">
        <f>F75/D75</f>
        <v>0</v>
      </c>
      <c r="H75" s="98" t="s">
        <v>202</v>
      </c>
      <c r="I75" s="138" t="s">
        <v>452</v>
      </c>
      <c r="J75" s="104" t="s">
        <v>342</v>
      </c>
      <c r="K75" s="126" t="s">
        <v>3</v>
      </c>
      <c r="L75" s="126" t="s">
        <v>453</v>
      </c>
      <c r="M75" s="144">
        <v>809</v>
      </c>
      <c r="N75" s="95">
        <v>3110129990</v>
      </c>
    </row>
    <row r="76" spans="1:14" ht="21.75" customHeight="1" x14ac:dyDescent="0.25">
      <c r="A76" s="299"/>
      <c r="B76" s="111"/>
      <c r="C76" s="45" t="s">
        <v>192</v>
      </c>
      <c r="D76" s="71">
        <v>5300</v>
      </c>
      <c r="E76" s="30">
        <v>0</v>
      </c>
      <c r="F76" s="30">
        <v>0</v>
      </c>
      <c r="G76" s="7">
        <f>F76/D76</f>
        <v>0</v>
      </c>
      <c r="H76" s="99"/>
      <c r="I76" s="139"/>
      <c r="J76" s="105"/>
      <c r="K76" s="126"/>
      <c r="L76" s="275"/>
      <c r="M76" s="145"/>
    </row>
    <row r="77" spans="1:14" ht="21" customHeight="1" x14ac:dyDescent="0.25">
      <c r="A77" s="299"/>
      <c r="B77" s="111"/>
      <c r="C77" s="45" t="s">
        <v>194</v>
      </c>
      <c r="D77" s="71">
        <v>0</v>
      </c>
      <c r="E77" s="30">
        <v>0</v>
      </c>
      <c r="F77" s="30">
        <v>0</v>
      </c>
      <c r="G77" s="3">
        <v>0</v>
      </c>
      <c r="H77" s="99"/>
      <c r="I77" s="139"/>
      <c r="J77" s="105"/>
      <c r="K77" s="126"/>
      <c r="L77" s="275"/>
      <c r="M77" s="145"/>
    </row>
    <row r="78" spans="1:14" ht="18.75" customHeight="1" x14ac:dyDescent="0.25">
      <c r="A78" s="299"/>
      <c r="B78" s="111"/>
      <c r="C78" s="45" t="s">
        <v>196</v>
      </c>
      <c r="D78" s="71">
        <v>0</v>
      </c>
      <c r="E78" s="30">
        <v>0</v>
      </c>
      <c r="F78" s="30">
        <v>0</v>
      </c>
      <c r="G78" s="3">
        <v>0</v>
      </c>
      <c r="H78" s="99"/>
      <c r="I78" s="139"/>
      <c r="J78" s="105"/>
      <c r="K78" s="126"/>
      <c r="L78" s="275"/>
      <c r="M78" s="145"/>
    </row>
    <row r="79" spans="1:14" ht="18" customHeight="1" x14ac:dyDescent="0.25">
      <c r="A79" s="300"/>
      <c r="B79" s="112"/>
      <c r="C79" s="45" t="s">
        <v>198</v>
      </c>
      <c r="D79" s="71">
        <v>0</v>
      </c>
      <c r="E79" s="30">
        <v>0</v>
      </c>
      <c r="F79" s="30">
        <v>0</v>
      </c>
      <c r="G79" s="3">
        <v>0</v>
      </c>
      <c r="H79" s="100"/>
      <c r="I79" s="140"/>
      <c r="J79" s="106"/>
      <c r="K79" s="126"/>
      <c r="L79" s="275"/>
      <c r="M79" s="146"/>
    </row>
    <row r="80" spans="1:14" ht="15" customHeight="1" x14ac:dyDescent="0.25">
      <c r="A80" s="298" t="s">
        <v>21</v>
      </c>
      <c r="B80" s="250" t="s">
        <v>22</v>
      </c>
      <c r="C80" s="27" t="s">
        <v>190</v>
      </c>
      <c r="D80" s="72">
        <f>SUM(D81:D84)</f>
        <v>2000</v>
      </c>
      <c r="E80" s="32">
        <f t="shared" ref="E80" si="74">SUM(E81:E84)</f>
        <v>0</v>
      </c>
      <c r="F80" s="32">
        <f t="shared" ref="F80" si="75">SUM(F81:F84)</f>
        <v>0</v>
      </c>
      <c r="G80" s="55">
        <f>F80/D80</f>
        <v>0</v>
      </c>
      <c r="H80" s="98" t="s">
        <v>203</v>
      </c>
      <c r="I80" s="138" t="s">
        <v>337</v>
      </c>
      <c r="J80" s="147" t="s">
        <v>335</v>
      </c>
      <c r="K80" s="208" t="s">
        <v>12</v>
      </c>
      <c r="L80" s="125" t="s">
        <v>338</v>
      </c>
      <c r="M80" s="144">
        <v>845</v>
      </c>
    </row>
    <row r="81" spans="1:13" x14ac:dyDescent="0.25">
      <c r="A81" s="299"/>
      <c r="B81" s="251"/>
      <c r="C81" s="45" t="s">
        <v>192</v>
      </c>
      <c r="D81" s="71">
        <v>2000</v>
      </c>
      <c r="E81" s="30">
        <v>0</v>
      </c>
      <c r="F81" s="30">
        <v>0</v>
      </c>
      <c r="G81" s="7">
        <v>0</v>
      </c>
      <c r="H81" s="99"/>
      <c r="I81" s="139"/>
      <c r="J81" s="148"/>
      <c r="K81" s="208"/>
      <c r="L81" s="125"/>
      <c r="M81" s="145"/>
    </row>
    <row r="82" spans="1:13" x14ac:dyDescent="0.25">
      <c r="A82" s="299"/>
      <c r="B82" s="251"/>
      <c r="C82" s="45" t="s">
        <v>194</v>
      </c>
      <c r="D82" s="71">
        <v>0</v>
      </c>
      <c r="E82" s="30">
        <v>0</v>
      </c>
      <c r="F82" s="30">
        <v>0</v>
      </c>
      <c r="G82" s="7">
        <v>0</v>
      </c>
      <c r="H82" s="99"/>
      <c r="I82" s="139"/>
      <c r="J82" s="148"/>
      <c r="K82" s="208"/>
      <c r="L82" s="125"/>
      <c r="M82" s="145"/>
    </row>
    <row r="83" spans="1:13" x14ac:dyDescent="0.25">
      <c r="A83" s="299"/>
      <c r="B83" s="251"/>
      <c r="C83" s="45" t="s">
        <v>196</v>
      </c>
      <c r="D83" s="71">
        <v>0</v>
      </c>
      <c r="E83" s="30">
        <v>0</v>
      </c>
      <c r="F83" s="30">
        <v>0</v>
      </c>
      <c r="G83" s="7">
        <v>0</v>
      </c>
      <c r="H83" s="99"/>
      <c r="I83" s="139"/>
      <c r="J83" s="148"/>
      <c r="K83" s="208"/>
      <c r="L83" s="125"/>
      <c r="M83" s="145"/>
    </row>
    <row r="84" spans="1:13" x14ac:dyDescent="0.25">
      <c r="A84" s="300"/>
      <c r="B84" s="252"/>
      <c r="C84" s="45" t="s">
        <v>198</v>
      </c>
      <c r="D84" s="71">
        <v>0</v>
      </c>
      <c r="E84" s="30">
        <v>0</v>
      </c>
      <c r="F84" s="30">
        <v>0</v>
      </c>
      <c r="G84" s="7">
        <v>0</v>
      </c>
      <c r="H84" s="100"/>
      <c r="I84" s="140"/>
      <c r="J84" s="149"/>
      <c r="K84" s="208"/>
      <c r="L84" s="125"/>
      <c r="M84" s="146"/>
    </row>
    <row r="85" spans="1:13" ht="15" customHeight="1" x14ac:dyDescent="0.25">
      <c r="A85" s="298" t="s">
        <v>23</v>
      </c>
      <c r="B85" s="110" t="s">
        <v>24</v>
      </c>
      <c r="C85" s="27" t="s">
        <v>190</v>
      </c>
      <c r="D85" s="72">
        <f>SUM(D86:D89)</f>
        <v>300</v>
      </c>
      <c r="E85" s="32">
        <f t="shared" ref="E85" si="76">SUM(E86:E89)</f>
        <v>289.36</v>
      </c>
      <c r="F85" s="32">
        <f t="shared" ref="F85" si="77">SUM(F86:F89)</f>
        <v>289.36</v>
      </c>
      <c r="G85" s="55">
        <f>F85/D85</f>
        <v>0.96453333333333335</v>
      </c>
      <c r="H85" s="98" t="s">
        <v>204</v>
      </c>
      <c r="I85" s="138" t="s">
        <v>339</v>
      </c>
      <c r="J85" s="147" t="s">
        <v>340</v>
      </c>
      <c r="K85" s="208" t="s">
        <v>12</v>
      </c>
      <c r="L85" s="125" t="s">
        <v>341</v>
      </c>
      <c r="M85" s="144">
        <v>845</v>
      </c>
    </row>
    <row r="86" spans="1:13" x14ac:dyDescent="0.25">
      <c r="A86" s="299"/>
      <c r="B86" s="111"/>
      <c r="C86" s="45" t="s">
        <v>192</v>
      </c>
      <c r="D86" s="71">
        <v>300</v>
      </c>
      <c r="E86" s="30">
        <v>289.36</v>
      </c>
      <c r="F86" s="30">
        <v>289.36</v>
      </c>
      <c r="G86" s="7">
        <f>F86/D86</f>
        <v>0.96453333333333335</v>
      </c>
      <c r="H86" s="99"/>
      <c r="I86" s="139"/>
      <c r="J86" s="148"/>
      <c r="K86" s="208"/>
      <c r="L86" s="125"/>
      <c r="M86" s="145"/>
    </row>
    <row r="87" spans="1:13" x14ac:dyDescent="0.25">
      <c r="A87" s="299"/>
      <c r="B87" s="111"/>
      <c r="C87" s="45" t="s">
        <v>194</v>
      </c>
      <c r="D87" s="71">
        <v>0</v>
      </c>
      <c r="E87" s="30">
        <v>0</v>
      </c>
      <c r="F87" s="30">
        <v>0</v>
      </c>
      <c r="G87" s="7">
        <v>0</v>
      </c>
      <c r="H87" s="99"/>
      <c r="I87" s="139"/>
      <c r="J87" s="148"/>
      <c r="K87" s="208"/>
      <c r="L87" s="125"/>
      <c r="M87" s="145"/>
    </row>
    <row r="88" spans="1:13" x14ac:dyDescent="0.25">
      <c r="A88" s="299"/>
      <c r="B88" s="111"/>
      <c r="C88" s="45" t="s">
        <v>196</v>
      </c>
      <c r="D88" s="71">
        <v>0</v>
      </c>
      <c r="E88" s="30">
        <v>0</v>
      </c>
      <c r="F88" s="30">
        <v>0</v>
      </c>
      <c r="G88" s="7">
        <v>0</v>
      </c>
      <c r="H88" s="99"/>
      <c r="I88" s="139"/>
      <c r="J88" s="148"/>
      <c r="K88" s="208"/>
      <c r="L88" s="125"/>
      <c r="M88" s="145"/>
    </row>
    <row r="89" spans="1:13" x14ac:dyDescent="0.25">
      <c r="A89" s="300"/>
      <c r="B89" s="112"/>
      <c r="C89" s="45" t="s">
        <v>198</v>
      </c>
      <c r="D89" s="71">
        <v>0</v>
      </c>
      <c r="E89" s="30">
        <v>0</v>
      </c>
      <c r="F89" s="30">
        <v>0</v>
      </c>
      <c r="G89" s="7">
        <v>0</v>
      </c>
      <c r="H89" s="100"/>
      <c r="I89" s="140"/>
      <c r="J89" s="149"/>
      <c r="K89" s="208"/>
      <c r="L89" s="125"/>
      <c r="M89" s="146"/>
    </row>
    <row r="90" spans="1:13" ht="15" customHeight="1" x14ac:dyDescent="0.25">
      <c r="A90" s="298" t="s">
        <v>25</v>
      </c>
      <c r="B90" s="110" t="s">
        <v>287</v>
      </c>
      <c r="C90" s="27" t="s">
        <v>190</v>
      </c>
      <c r="D90" s="72">
        <f>SUM(D91:D94)</f>
        <v>1150000</v>
      </c>
      <c r="E90" s="32">
        <f t="shared" ref="E90" si="78">SUM(E91:E94)</f>
        <v>1149999.9480000001</v>
      </c>
      <c r="F90" s="32">
        <f t="shared" ref="F90" si="79">SUM(F91:F94)</f>
        <v>1149999.9480000001</v>
      </c>
      <c r="G90" s="55">
        <f>F90/D90</f>
        <v>0.99999995478260872</v>
      </c>
      <c r="H90" s="98" t="s">
        <v>205</v>
      </c>
      <c r="I90" s="98" t="s">
        <v>445</v>
      </c>
      <c r="J90" s="104" t="s">
        <v>340</v>
      </c>
      <c r="K90" s="126" t="s">
        <v>206</v>
      </c>
      <c r="L90" s="126" t="s">
        <v>272</v>
      </c>
      <c r="M90" s="144">
        <v>810</v>
      </c>
    </row>
    <row r="91" spans="1:13" x14ac:dyDescent="0.25">
      <c r="A91" s="299"/>
      <c r="B91" s="111"/>
      <c r="C91" s="45" t="s">
        <v>192</v>
      </c>
      <c r="D91" s="71">
        <v>1150000</v>
      </c>
      <c r="E91" s="30">
        <v>1149999.9480000001</v>
      </c>
      <c r="F91" s="30">
        <v>1149999.9480000001</v>
      </c>
      <c r="G91" s="7">
        <f>F91/D91</f>
        <v>0.99999995478260872</v>
      </c>
      <c r="H91" s="99"/>
      <c r="I91" s="99"/>
      <c r="J91" s="105"/>
      <c r="K91" s="126"/>
      <c r="L91" s="275"/>
      <c r="M91" s="145"/>
    </row>
    <row r="92" spans="1:13" x14ac:dyDescent="0.25">
      <c r="A92" s="299"/>
      <c r="B92" s="111"/>
      <c r="C92" s="45" t="s">
        <v>194</v>
      </c>
      <c r="D92" s="71">
        <v>0</v>
      </c>
      <c r="E92" s="30">
        <v>0</v>
      </c>
      <c r="F92" s="30">
        <v>0</v>
      </c>
      <c r="G92" s="3">
        <v>0</v>
      </c>
      <c r="H92" s="99"/>
      <c r="I92" s="99"/>
      <c r="J92" s="105"/>
      <c r="K92" s="126"/>
      <c r="L92" s="275"/>
      <c r="M92" s="145"/>
    </row>
    <row r="93" spans="1:13" x14ac:dyDescent="0.25">
      <c r="A93" s="299"/>
      <c r="B93" s="111"/>
      <c r="C93" s="45" t="s">
        <v>196</v>
      </c>
      <c r="D93" s="30">
        <v>0</v>
      </c>
      <c r="E93" s="30">
        <v>0</v>
      </c>
      <c r="F93" s="30">
        <v>0</v>
      </c>
      <c r="G93" s="3">
        <v>0</v>
      </c>
      <c r="H93" s="99"/>
      <c r="I93" s="99"/>
      <c r="J93" s="105"/>
      <c r="K93" s="126"/>
      <c r="L93" s="275"/>
      <c r="M93" s="145"/>
    </row>
    <row r="94" spans="1:13" x14ac:dyDescent="0.25">
      <c r="A94" s="300"/>
      <c r="B94" s="112"/>
      <c r="C94" s="45" t="s">
        <v>198</v>
      </c>
      <c r="D94" s="30">
        <v>0</v>
      </c>
      <c r="E94" s="30">
        <v>0</v>
      </c>
      <c r="F94" s="30">
        <v>0</v>
      </c>
      <c r="G94" s="3">
        <v>0</v>
      </c>
      <c r="H94" s="100"/>
      <c r="I94" s="100"/>
      <c r="J94" s="106"/>
      <c r="K94" s="126"/>
      <c r="L94" s="275"/>
      <c r="M94" s="146"/>
    </row>
    <row r="95" spans="1:13" ht="54.75" customHeight="1" x14ac:dyDescent="0.25">
      <c r="A95" s="295" t="s">
        <v>26</v>
      </c>
      <c r="B95" s="247" t="s">
        <v>27</v>
      </c>
      <c r="C95" s="50" t="s">
        <v>190</v>
      </c>
      <c r="D95" s="35">
        <f>SUM(D96:D99)</f>
        <v>13296.46341</v>
      </c>
      <c r="E95" s="35">
        <f t="shared" ref="E95" si="80">SUM(E96:E99)</f>
        <v>13296.46341</v>
      </c>
      <c r="F95" s="35">
        <f t="shared" ref="F95" si="81">SUM(F96:F99)</f>
        <v>13296.46341</v>
      </c>
      <c r="G95" s="59">
        <f>F95/D95</f>
        <v>1</v>
      </c>
      <c r="H95" s="205" t="s">
        <v>242</v>
      </c>
      <c r="I95" s="42" t="s">
        <v>289</v>
      </c>
      <c r="J95" s="52">
        <f>SUM(J96:J98)</f>
        <v>1</v>
      </c>
      <c r="K95" s="165" t="s">
        <v>207</v>
      </c>
      <c r="L95" s="187"/>
      <c r="M95" s="173">
        <v>809</v>
      </c>
    </row>
    <row r="96" spans="1:13" ht="54.75" customHeight="1" x14ac:dyDescent="0.25">
      <c r="A96" s="296"/>
      <c r="B96" s="248"/>
      <c r="C96" s="50" t="s">
        <v>192</v>
      </c>
      <c r="D96" s="35">
        <f>D101</f>
        <v>13296.46341</v>
      </c>
      <c r="E96" s="35">
        <f t="shared" ref="E96:F96" si="82">E101</f>
        <v>13296.46341</v>
      </c>
      <c r="F96" s="35">
        <f t="shared" si="82"/>
        <v>13296.46341</v>
      </c>
      <c r="G96" s="59">
        <f>F96/D96</f>
        <v>1</v>
      </c>
      <c r="H96" s="206"/>
      <c r="I96" s="42" t="s">
        <v>193</v>
      </c>
      <c r="J96" s="52">
        <v>1</v>
      </c>
      <c r="K96" s="165"/>
      <c r="L96" s="188"/>
      <c r="M96" s="174"/>
    </row>
    <row r="97" spans="1:14" ht="54.75" customHeight="1" x14ac:dyDescent="0.25">
      <c r="A97" s="296"/>
      <c r="B97" s="248"/>
      <c r="C97" s="50" t="s">
        <v>194</v>
      </c>
      <c r="D97" s="35">
        <f t="shared" ref="D97:D99" si="83">D102</f>
        <v>0</v>
      </c>
      <c r="E97" s="35">
        <f t="shared" ref="E97:F97" si="84">E102</f>
        <v>0</v>
      </c>
      <c r="F97" s="35">
        <f t="shared" si="84"/>
        <v>0</v>
      </c>
      <c r="G97" s="60">
        <v>0</v>
      </c>
      <c r="H97" s="206"/>
      <c r="I97" s="42" t="s">
        <v>195</v>
      </c>
      <c r="J97" s="52">
        <v>0</v>
      </c>
      <c r="K97" s="165"/>
      <c r="L97" s="188"/>
      <c r="M97" s="174"/>
    </row>
    <row r="98" spans="1:14" ht="54.75" customHeight="1" x14ac:dyDescent="0.25">
      <c r="A98" s="296"/>
      <c r="B98" s="248"/>
      <c r="C98" s="50" t="s">
        <v>196</v>
      </c>
      <c r="D98" s="35">
        <f t="shared" si="83"/>
        <v>0</v>
      </c>
      <c r="E98" s="35">
        <f t="shared" ref="E98:F98" si="85">E103</f>
        <v>0</v>
      </c>
      <c r="F98" s="35">
        <f t="shared" si="85"/>
        <v>0</v>
      </c>
      <c r="G98" s="60">
        <v>0</v>
      </c>
      <c r="H98" s="206"/>
      <c r="I98" s="42" t="s">
        <v>197</v>
      </c>
      <c r="J98" s="52">
        <v>0</v>
      </c>
      <c r="K98" s="165"/>
      <c r="L98" s="188"/>
      <c r="M98" s="174"/>
    </row>
    <row r="99" spans="1:14" ht="54.75" customHeight="1" x14ac:dyDescent="0.25">
      <c r="A99" s="297"/>
      <c r="B99" s="249"/>
      <c r="C99" s="50" t="s">
        <v>198</v>
      </c>
      <c r="D99" s="35">
        <f t="shared" si="83"/>
        <v>0</v>
      </c>
      <c r="E99" s="35">
        <f t="shared" ref="E99:F99" si="86">E104</f>
        <v>0</v>
      </c>
      <c r="F99" s="35">
        <f t="shared" si="86"/>
        <v>0</v>
      </c>
      <c r="G99" s="60">
        <v>0</v>
      </c>
      <c r="H99" s="207"/>
      <c r="I99" s="42" t="s">
        <v>199</v>
      </c>
      <c r="J99" s="13">
        <f>(J96+0.5*J97)/J95</f>
        <v>1</v>
      </c>
      <c r="K99" s="165"/>
      <c r="L99" s="189"/>
      <c r="M99" s="175"/>
    </row>
    <row r="100" spans="1:14" ht="19.5" customHeight="1" x14ac:dyDescent="0.25">
      <c r="A100" s="298" t="s">
        <v>28</v>
      </c>
      <c r="B100" s="110" t="s">
        <v>29</v>
      </c>
      <c r="C100" s="27" t="s">
        <v>190</v>
      </c>
      <c r="D100" s="32">
        <f>SUM(D101:D104)</f>
        <v>13296.46341</v>
      </c>
      <c r="E100" s="32">
        <f t="shared" ref="E100" si="87">SUM(E101:E104)</f>
        <v>13296.46341</v>
      </c>
      <c r="F100" s="32">
        <f t="shared" ref="F100" si="88">SUM(F101:F104)</f>
        <v>13296.46341</v>
      </c>
      <c r="G100" s="55">
        <f>F100/D100</f>
        <v>1</v>
      </c>
      <c r="H100" s="98" t="s">
        <v>208</v>
      </c>
      <c r="I100" s="98" t="s">
        <v>446</v>
      </c>
      <c r="J100" s="147" t="s">
        <v>340</v>
      </c>
      <c r="K100" s="126" t="s">
        <v>207</v>
      </c>
      <c r="L100" s="127" t="s">
        <v>272</v>
      </c>
      <c r="M100" s="144">
        <v>809</v>
      </c>
      <c r="N100" s="95">
        <v>3110260090</v>
      </c>
    </row>
    <row r="101" spans="1:14" ht="19.5" customHeight="1" x14ac:dyDescent="0.25">
      <c r="A101" s="299"/>
      <c r="B101" s="111"/>
      <c r="C101" s="45" t="s">
        <v>192</v>
      </c>
      <c r="D101" s="71">
        <v>13296.46341</v>
      </c>
      <c r="E101" s="71">
        <v>13296.46341</v>
      </c>
      <c r="F101" s="71">
        <v>13296.46341</v>
      </c>
      <c r="G101" s="7">
        <f>F101/D101</f>
        <v>1</v>
      </c>
      <c r="H101" s="99"/>
      <c r="I101" s="99"/>
      <c r="J101" s="148"/>
      <c r="K101" s="126"/>
      <c r="L101" s="127"/>
      <c r="M101" s="145"/>
    </row>
    <row r="102" spans="1:14" ht="19.5" customHeight="1" x14ac:dyDescent="0.25">
      <c r="A102" s="299"/>
      <c r="B102" s="111"/>
      <c r="C102" s="45" t="s">
        <v>194</v>
      </c>
      <c r="D102" s="30">
        <v>0</v>
      </c>
      <c r="E102" s="30">
        <v>0</v>
      </c>
      <c r="F102" s="30">
        <v>0</v>
      </c>
      <c r="G102" s="7">
        <v>0</v>
      </c>
      <c r="H102" s="99"/>
      <c r="I102" s="99"/>
      <c r="J102" s="148"/>
      <c r="K102" s="126"/>
      <c r="L102" s="127"/>
      <c r="M102" s="145"/>
    </row>
    <row r="103" spans="1:14" ht="19.5" customHeight="1" x14ac:dyDescent="0.25">
      <c r="A103" s="299"/>
      <c r="B103" s="111"/>
      <c r="C103" s="45" t="s">
        <v>196</v>
      </c>
      <c r="D103" s="30">
        <v>0</v>
      </c>
      <c r="E103" s="30">
        <v>0</v>
      </c>
      <c r="F103" s="30">
        <v>0</v>
      </c>
      <c r="G103" s="7">
        <v>0</v>
      </c>
      <c r="H103" s="99"/>
      <c r="I103" s="99"/>
      <c r="J103" s="148"/>
      <c r="K103" s="126"/>
      <c r="L103" s="127"/>
      <c r="M103" s="145"/>
    </row>
    <row r="104" spans="1:14" ht="19.5" customHeight="1" x14ac:dyDescent="0.25">
      <c r="A104" s="300"/>
      <c r="B104" s="112"/>
      <c r="C104" s="45" t="s">
        <v>198</v>
      </c>
      <c r="D104" s="30">
        <v>0</v>
      </c>
      <c r="E104" s="30">
        <v>0</v>
      </c>
      <c r="F104" s="30">
        <v>0</v>
      </c>
      <c r="G104" s="7">
        <v>0</v>
      </c>
      <c r="H104" s="100"/>
      <c r="I104" s="100"/>
      <c r="J104" s="149"/>
      <c r="K104" s="126"/>
      <c r="L104" s="127"/>
      <c r="M104" s="146"/>
    </row>
    <row r="105" spans="1:14" ht="58.5" customHeight="1" x14ac:dyDescent="0.25">
      <c r="A105" s="295" t="s">
        <v>30</v>
      </c>
      <c r="B105" s="247" t="s">
        <v>31</v>
      </c>
      <c r="C105" s="50" t="s">
        <v>190</v>
      </c>
      <c r="D105" s="35">
        <f>SUM(D106:D109)</f>
        <v>1942778.6</v>
      </c>
      <c r="E105" s="35">
        <f t="shared" ref="E105" si="89">SUM(E106:E109)</f>
        <v>0</v>
      </c>
      <c r="F105" s="35">
        <f t="shared" ref="F105" si="90">SUM(F106:F109)</f>
        <v>0</v>
      </c>
      <c r="G105" s="59">
        <f>F105/D105</f>
        <v>0</v>
      </c>
      <c r="H105" s="205" t="s">
        <v>264</v>
      </c>
      <c r="I105" s="42" t="s">
        <v>289</v>
      </c>
      <c r="J105" s="52">
        <f>SUM(J106:J108)</f>
        <v>4</v>
      </c>
      <c r="K105" s="165" t="s">
        <v>274</v>
      </c>
      <c r="L105" s="187"/>
      <c r="M105" s="173">
        <v>809</v>
      </c>
    </row>
    <row r="106" spans="1:14" ht="58.5" customHeight="1" x14ac:dyDescent="0.25">
      <c r="A106" s="296"/>
      <c r="B106" s="248"/>
      <c r="C106" s="50" t="s">
        <v>192</v>
      </c>
      <c r="D106" s="35">
        <f>D111+D116+D121+D126</f>
        <v>1942778.6</v>
      </c>
      <c r="E106" s="35">
        <f t="shared" ref="E106:F106" si="91">E111+E116+E121+E126</f>
        <v>0</v>
      </c>
      <c r="F106" s="35">
        <f t="shared" si="91"/>
        <v>0</v>
      </c>
      <c r="G106" s="59">
        <f>F106/D106</f>
        <v>0</v>
      </c>
      <c r="H106" s="206"/>
      <c r="I106" s="42" t="s">
        <v>193</v>
      </c>
      <c r="J106" s="52">
        <v>0</v>
      </c>
      <c r="K106" s="165"/>
      <c r="L106" s="188"/>
      <c r="M106" s="174"/>
    </row>
    <row r="107" spans="1:14" ht="58.5" customHeight="1" x14ac:dyDescent="0.25">
      <c r="A107" s="296"/>
      <c r="B107" s="248"/>
      <c r="C107" s="50" t="s">
        <v>194</v>
      </c>
      <c r="D107" s="35">
        <f t="shared" ref="D107:D109" si="92">D112+D117+D122+D127</f>
        <v>0</v>
      </c>
      <c r="E107" s="35">
        <f t="shared" ref="E107:F107" si="93">E112+E117+E122+E127</f>
        <v>0</v>
      </c>
      <c r="F107" s="35">
        <f t="shared" si="93"/>
        <v>0</v>
      </c>
      <c r="G107" s="60">
        <v>0</v>
      </c>
      <c r="H107" s="206"/>
      <c r="I107" s="42" t="s">
        <v>195</v>
      </c>
      <c r="J107" s="52">
        <v>0</v>
      </c>
      <c r="K107" s="165"/>
      <c r="L107" s="188"/>
      <c r="M107" s="174"/>
    </row>
    <row r="108" spans="1:14" ht="58.5" customHeight="1" x14ac:dyDescent="0.25">
      <c r="A108" s="296"/>
      <c r="B108" s="248"/>
      <c r="C108" s="50" t="s">
        <v>196</v>
      </c>
      <c r="D108" s="35">
        <f t="shared" si="92"/>
        <v>0</v>
      </c>
      <c r="E108" s="35">
        <f t="shared" ref="E108:F108" si="94">E113+E118+E123+E128</f>
        <v>0</v>
      </c>
      <c r="F108" s="35">
        <f t="shared" si="94"/>
        <v>0</v>
      </c>
      <c r="G108" s="60">
        <v>0</v>
      </c>
      <c r="H108" s="206"/>
      <c r="I108" s="42" t="s">
        <v>197</v>
      </c>
      <c r="J108" s="52">
        <v>4</v>
      </c>
      <c r="K108" s="165"/>
      <c r="L108" s="188"/>
      <c r="M108" s="174"/>
    </row>
    <row r="109" spans="1:14" ht="58.5" customHeight="1" x14ac:dyDescent="0.25">
      <c r="A109" s="297"/>
      <c r="B109" s="249"/>
      <c r="C109" s="50" t="s">
        <v>198</v>
      </c>
      <c r="D109" s="35">
        <f t="shared" si="92"/>
        <v>0</v>
      </c>
      <c r="E109" s="35">
        <f t="shared" ref="E109:F109" si="95">E114+E119+E124+E129</f>
        <v>0</v>
      </c>
      <c r="F109" s="35">
        <f t="shared" si="95"/>
        <v>0</v>
      </c>
      <c r="G109" s="60">
        <v>0</v>
      </c>
      <c r="H109" s="207"/>
      <c r="I109" s="42" t="s">
        <v>199</v>
      </c>
      <c r="J109" s="13">
        <f>(J106+0.5*J107)/J105</f>
        <v>0</v>
      </c>
      <c r="K109" s="165"/>
      <c r="L109" s="189"/>
      <c r="M109" s="175"/>
    </row>
    <row r="110" spans="1:14" ht="23.25" customHeight="1" x14ac:dyDescent="0.25">
      <c r="A110" s="298" t="s">
        <v>32</v>
      </c>
      <c r="B110" s="260" t="s">
        <v>33</v>
      </c>
      <c r="C110" s="27" t="s">
        <v>190</v>
      </c>
      <c r="D110" s="32">
        <f>SUM(D111:D114)</f>
        <v>1509694.6</v>
      </c>
      <c r="E110" s="32">
        <f t="shared" ref="E110" si="96">SUM(E111:E114)</f>
        <v>0</v>
      </c>
      <c r="F110" s="32">
        <f t="shared" ref="F110" si="97">SUM(F111:F114)</f>
        <v>0</v>
      </c>
      <c r="G110" s="55">
        <f>F110/D110</f>
        <v>0</v>
      </c>
      <c r="H110" s="98" t="s">
        <v>265</v>
      </c>
      <c r="I110" s="135" t="s">
        <v>345</v>
      </c>
      <c r="J110" s="147" t="s">
        <v>335</v>
      </c>
      <c r="K110" s="126" t="s">
        <v>275</v>
      </c>
      <c r="L110" s="125" t="s">
        <v>346</v>
      </c>
      <c r="M110" s="144">
        <v>806</v>
      </c>
    </row>
    <row r="111" spans="1:14" ht="23.25" customHeight="1" x14ac:dyDescent="0.25">
      <c r="A111" s="299"/>
      <c r="B111" s="261"/>
      <c r="C111" s="45" t="s">
        <v>192</v>
      </c>
      <c r="D111" s="71">
        <v>1509694.6</v>
      </c>
      <c r="E111" s="30">
        <v>0</v>
      </c>
      <c r="F111" s="30">
        <v>0</v>
      </c>
      <c r="G111" s="7">
        <f>F111/D111</f>
        <v>0</v>
      </c>
      <c r="H111" s="99"/>
      <c r="I111" s="136"/>
      <c r="J111" s="148"/>
      <c r="K111" s="126"/>
      <c r="L111" s="125"/>
      <c r="M111" s="145"/>
    </row>
    <row r="112" spans="1:14" ht="23.25" customHeight="1" x14ac:dyDescent="0.25">
      <c r="A112" s="299"/>
      <c r="B112" s="261"/>
      <c r="C112" s="45" t="s">
        <v>194</v>
      </c>
      <c r="D112" s="71">
        <v>0</v>
      </c>
      <c r="E112" s="30">
        <v>0</v>
      </c>
      <c r="F112" s="30">
        <v>0</v>
      </c>
      <c r="G112" s="7">
        <v>0</v>
      </c>
      <c r="H112" s="99"/>
      <c r="I112" s="136"/>
      <c r="J112" s="148"/>
      <c r="K112" s="126"/>
      <c r="L112" s="125"/>
      <c r="M112" s="145"/>
    </row>
    <row r="113" spans="1:13" ht="23.25" customHeight="1" x14ac:dyDescent="0.25">
      <c r="A113" s="299"/>
      <c r="B113" s="261"/>
      <c r="C113" s="45" t="s">
        <v>196</v>
      </c>
      <c r="D113" s="71">
        <v>0</v>
      </c>
      <c r="E113" s="30">
        <v>0</v>
      </c>
      <c r="F113" s="30">
        <v>0</v>
      </c>
      <c r="G113" s="7">
        <v>0</v>
      </c>
      <c r="H113" s="99"/>
      <c r="I113" s="136"/>
      <c r="J113" s="148"/>
      <c r="K113" s="126"/>
      <c r="L113" s="125"/>
      <c r="M113" s="145"/>
    </row>
    <row r="114" spans="1:13" ht="23.25" customHeight="1" x14ac:dyDescent="0.25">
      <c r="A114" s="300"/>
      <c r="B114" s="262"/>
      <c r="C114" s="45" t="s">
        <v>198</v>
      </c>
      <c r="D114" s="71">
        <v>0</v>
      </c>
      <c r="E114" s="30">
        <v>0</v>
      </c>
      <c r="F114" s="30">
        <v>0</v>
      </c>
      <c r="G114" s="7">
        <v>0</v>
      </c>
      <c r="H114" s="100"/>
      <c r="I114" s="137"/>
      <c r="J114" s="149"/>
      <c r="K114" s="126"/>
      <c r="L114" s="125"/>
      <c r="M114" s="146"/>
    </row>
    <row r="115" spans="1:13" ht="29.25" customHeight="1" x14ac:dyDescent="0.25">
      <c r="A115" s="298" t="s">
        <v>34</v>
      </c>
      <c r="B115" s="250" t="s">
        <v>35</v>
      </c>
      <c r="C115" s="27" t="s">
        <v>190</v>
      </c>
      <c r="D115" s="72">
        <f>SUM(D116:D119)</f>
        <v>77200</v>
      </c>
      <c r="E115" s="32">
        <f t="shared" ref="E115" si="98">SUM(E116:E119)</f>
        <v>0</v>
      </c>
      <c r="F115" s="32">
        <f t="shared" ref="F115" si="99">SUM(F116:F119)</f>
        <v>0</v>
      </c>
      <c r="G115" s="55">
        <f>F115/D115</f>
        <v>0</v>
      </c>
      <c r="H115" s="98" t="s">
        <v>266</v>
      </c>
      <c r="I115" s="98" t="s">
        <v>359</v>
      </c>
      <c r="J115" s="147" t="s">
        <v>335</v>
      </c>
      <c r="K115" s="126" t="s">
        <v>276</v>
      </c>
      <c r="L115" s="125" t="s">
        <v>360</v>
      </c>
      <c r="M115" s="144">
        <v>813</v>
      </c>
    </row>
    <row r="116" spans="1:13" ht="29.25" customHeight="1" x14ac:dyDescent="0.25">
      <c r="A116" s="299"/>
      <c r="B116" s="251"/>
      <c r="C116" s="45" t="s">
        <v>192</v>
      </c>
      <c r="D116" s="71">
        <v>77200</v>
      </c>
      <c r="E116" s="30">
        <v>0</v>
      </c>
      <c r="F116" s="30">
        <v>0</v>
      </c>
      <c r="G116" s="7">
        <f t="shared" ref="G116" si="100">F116/D116</f>
        <v>0</v>
      </c>
      <c r="H116" s="99"/>
      <c r="I116" s="99"/>
      <c r="J116" s="148"/>
      <c r="K116" s="126"/>
      <c r="L116" s="125"/>
      <c r="M116" s="145"/>
    </row>
    <row r="117" spans="1:13" ht="29.25" customHeight="1" x14ac:dyDescent="0.25">
      <c r="A117" s="299"/>
      <c r="B117" s="251"/>
      <c r="C117" s="45" t="s">
        <v>194</v>
      </c>
      <c r="D117" s="30">
        <v>0</v>
      </c>
      <c r="E117" s="30">
        <v>0</v>
      </c>
      <c r="F117" s="30">
        <v>0</v>
      </c>
      <c r="G117" s="7">
        <v>0</v>
      </c>
      <c r="H117" s="99"/>
      <c r="I117" s="99"/>
      <c r="J117" s="148"/>
      <c r="K117" s="126"/>
      <c r="L117" s="125"/>
      <c r="M117" s="145"/>
    </row>
    <row r="118" spans="1:13" ht="29.25" customHeight="1" x14ac:dyDescent="0.25">
      <c r="A118" s="299"/>
      <c r="B118" s="251"/>
      <c r="C118" s="45" t="s">
        <v>196</v>
      </c>
      <c r="D118" s="30">
        <v>0</v>
      </c>
      <c r="E118" s="30">
        <v>0</v>
      </c>
      <c r="F118" s="30">
        <v>0</v>
      </c>
      <c r="G118" s="7">
        <v>0</v>
      </c>
      <c r="H118" s="99"/>
      <c r="I118" s="99"/>
      <c r="J118" s="148"/>
      <c r="K118" s="126"/>
      <c r="L118" s="125"/>
      <c r="M118" s="145"/>
    </row>
    <row r="119" spans="1:13" ht="29.25" customHeight="1" x14ac:dyDescent="0.25">
      <c r="A119" s="300"/>
      <c r="B119" s="252"/>
      <c r="C119" s="45" t="s">
        <v>198</v>
      </c>
      <c r="D119" s="30">
        <v>0</v>
      </c>
      <c r="E119" s="30">
        <v>0</v>
      </c>
      <c r="F119" s="30">
        <v>0</v>
      </c>
      <c r="G119" s="7">
        <v>0</v>
      </c>
      <c r="H119" s="100"/>
      <c r="I119" s="100"/>
      <c r="J119" s="149"/>
      <c r="K119" s="126"/>
      <c r="L119" s="125"/>
      <c r="M119" s="146"/>
    </row>
    <row r="120" spans="1:13" ht="29.25" customHeight="1" x14ac:dyDescent="0.25">
      <c r="A120" s="298" t="s">
        <v>36</v>
      </c>
      <c r="B120" s="250" t="s">
        <v>37</v>
      </c>
      <c r="C120" s="27" t="s">
        <v>190</v>
      </c>
      <c r="D120" s="32">
        <f>SUM(D121:D124)</f>
        <v>264000</v>
      </c>
      <c r="E120" s="32">
        <f t="shared" ref="E120" si="101">SUM(E121:E124)</f>
        <v>0</v>
      </c>
      <c r="F120" s="32">
        <f t="shared" ref="F120" si="102">SUM(F121:F124)</f>
        <v>0</v>
      </c>
      <c r="G120" s="55">
        <f>F120/D120</f>
        <v>0</v>
      </c>
      <c r="H120" s="98" t="s">
        <v>267</v>
      </c>
      <c r="I120" s="135" t="s">
        <v>352</v>
      </c>
      <c r="J120" s="147" t="s">
        <v>335</v>
      </c>
      <c r="K120" s="126" t="s">
        <v>277</v>
      </c>
      <c r="L120" s="208" t="s">
        <v>353</v>
      </c>
      <c r="M120" s="144">
        <v>814</v>
      </c>
    </row>
    <row r="121" spans="1:13" ht="29.25" customHeight="1" x14ac:dyDescent="0.25">
      <c r="A121" s="299"/>
      <c r="B121" s="251"/>
      <c r="C121" s="45" t="s">
        <v>192</v>
      </c>
      <c r="D121" s="71">
        <v>264000</v>
      </c>
      <c r="E121" s="30">
        <v>0</v>
      </c>
      <c r="F121" s="30">
        <v>0</v>
      </c>
      <c r="G121" s="7">
        <f t="shared" ref="G121" si="103">F121/D121</f>
        <v>0</v>
      </c>
      <c r="H121" s="99"/>
      <c r="I121" s="136"/>
      <c r="J121" s="148"/>
      <c r="K121" s="126"/>
      <c r="L121" s="208"/>
      <c r="M121" s="145"/>
    </row>
    <row r="122" spans="1:13" ht="29.25" customHeight="1" x14ac:dyDescent="0.25">
      <c r="A122" s="299"/>
      <c r="B122" s="251"/>
      <c r="C122" s="45" t="s">
        <v>194</v>
      </c>
      <c r="D122" s="71">
        <v>0</v>
      </c>
      <c r="E122" s="30">
        <v>0</v>
      </c>
      <c r="F122" s="30">
        <v>0</v>
      </c>
      <c r="G122" s="7">
        <v>0</v>
      </c>
      <c r="H122" s="99"/>
      <c r="I122" s="136"/>
      <c r="J122" s="148"/>
      <c r="K122" s="126"/>
      <c r="L122" s="208"/>
      <c r="M122" s="145"/>
    </row>
    <row r="123" spans="1:13" ht="29.25" customHeight="1" x14ac:dyDescent="0.25">
      <c r="A123" s="299"/>
      <c r="B123" s="251"/>
      <c r="C123" s="45" t="s">
        <v>196</v>
      </c>
      <c r="D123" s="71">
        <v>0</v>
      </c>
      <c r="E123" s="30">
        <v>0</v>
      </c>
      <c r="F123" s="30">
        <v>0</v>
      </c>
      <c r="G123" s="7">
        <v>0</v>
      </c>
      <c r="H123" s="99"/>
      <c r="I123" s="136"/>
      <c r="J123" s="148"/>
      <c r="K123" s="126"/>
      <c r="L123" s="208"/>
      <c r="M123" s="145"/>
    </row>
    <row r="124" spans="1:13" ht="29.25" customHeight="1" x14ac:dyDescent="0.25">
      <c r="A124" s="300"/>
      <c r="B124" s="252"/>
      <c r="C124" s="45" t="s">
        <v>198</v>
      </c>
      <c r="D124" s="71">
        <v>0</v>
      </c>
      <c r="E124" s="30">
        <v>0</v>
      </c>
      <c r="F124" s="30">
        <v>0</v>
      </c>
      <c r="G124" s="7">
        <v>0</v>
      </c>
      <c r="H124" s="100"/>
      <c r="I124" s="137"/>
      <c r="J124" s="149"/>
      <c r="K124" s="126"/>
      <c r="L124" s="208"/>
      <c r="M124" s="146"/>
    </row>
    <row r="125" spans="1:13" ht="29.25" customHeight="1" x14ac:dyDescent="0.25">
      <c r="A125" s="298" t="s">
        <v>38</v>
      </c>
      <c r="B125" s="110" t="s">
        <v>39</v>
      </c>
      <c r="C125" s="27" t="s">
        <v>190</v>
      </c>
      <c r="D125" s="72">
        <f>SUM(D126:D129)</f>
        <v>91884</v>
      </c>
      <c r="E125" s="32">
        <f t="shared" ref="E125" si="104">SUM(E126:E129)</f>
        <v>0</v>
      </c>
      <c r="F125" s="32">
        <f t="shared" ref="F125" si="105">SUM(F126:F129)</f>
        <v>0</v>
      </c>
      <c r="G125" s="55">
        <f>F125/D125</f>
        <v>0</v>
      </c>
      <c r="H125" s="98" t="s">
        <v>268</v>
      </c>
      <c r="I125" s="155" t="s">
        <v>272</v>
      </c>
      <c r="J125" s="147" t="s">
        <v>335</v>
      </c>
      <c r="K125" s="208" t="s">
        <v>273</v>
      </c>
      <c r="L125" s="125" t="s">
        <v>398</v>
      </c>
      <c r="M125" s="144">
        <v>810</v>
      </c>
    </row>
    <row r="126" spans="1:13" ht="29.25" customHeight="1" x14ac:dyDescent="0.25">
      <c r="A126" s="299"/>
      <c r="B126" s="111"/>
      <c r="C126" s="45" t="s">
        <v>192</v>
      </c>
      <c r="D126" s="71">
        <v>91884</v>
      </c>
      <c r="E126" s="30">
        <v>0</v>
      </c>
      <c r="F126" s="30">
        <v>0</v>
      </c>
      <c r="G126" s="7">
        <f t="shared" ref="G126" si="106">F126/D126</f>
        <v>0</v>
      </c>
      <c r="H126" s="99"/>
      <c r="I126" s="156"/>
      <c r="J126" s="148"/>
      <c r="K126" s="208"/>
      <c r="L126" s="125"/>
      <c r="M126" s="145"/>
    </row>
    <row r="127" spans="1:13" ht="29.25" customHeight="1" x14ac:dyDescent="0.25">
      <c r="A127" s="299"/>
      <c r="B127" s="111"/>
      <c r="C127" s="45" t="s">
        <v>194</v>
      </c>
      <c r="D127" s="71">
        <v>0</v>
      </c>
      <c r="E127" s="30">
        <v>0</v>
      </c>
      <c r="F127" s="30">
        <v>0</v>
      </c>
      <c r="G127" s="7">
        <v>0</v>
      </c>
      <c r="H127" s="99"/>
      <c r="I127" s="156"/>
      <c r="J127" s="148"/>
      <c r="K127" s="208"/>
      <c r="L127" s="125"/>
      <c r="M127" s="145"/>
    </row>
    <row r="128" spans="1:13" ht="29.25" customHeight="1" x14ac:dyDescent="0.25">
      <c r="A128" s="299"/>
      <c r="B128" s="111"/>
      <c r="C128" s="45" t="s">
        <v>196</v>
      </c>
      <c r="D128" s="30">
        <v>0</v>
      </c>
      <c r="E128" s="30">
        <v>0</v>
      </c>
      <c r="F128" s="30">
        <v>0</v>
      </c>
      <c r="G128" s="7">
        <v>0</v>
      </c>
      <c r="H128" s="99"/>
      <c r="I128" s="156"/>
      <c r="J128" s="148"/>
      <c r="K128" s="208"/>
      <c r="L128" s="125"/>
      <c r="M128" s="145"/>
    </row>
    <row r="129" spans="1:14" ht="29.25" customHeight="1" x14ac:dyDescent="0.25">
      <c r="A129" s="300"/>
      <c r="B129" s="112"/>
      <c r="C129" s="45" t="s">
        <v>198</v>
      </c>
      <c r="D129" s="30">
        <v>0</v>
      </c>
      <c r="E129" s="30">
        <v>0</v>
      </c>
      <c r="F129" s="30">
        <v>0</v>
      </c>
      <c r="G129" s="7">
        <v>0</v>
      </c>
      <c r="H129" s="100"/>
      <c r="I129" s="157"/>
      <c r="J129" s="149"/>
      <c r="K129" s="208"/>
      <c r="L129" s="125"/>
      <c r="M129" s="146"/>
    </row>
    <row r="130" spans="1:14" ht="26.25" customHeight="1" x14ac:dyDescent="0.25">
      <c r="A130" s="295" t="s">
        <v>40</v>
      </c>
      <c r="B130" s="247" t="s">
        <v>41</v>
      </c>
      <c r="C130" s="50" t="s">
        <v>190</v>
      </c>
      <c r="D130" s="35">
        <f>SUM(D131:D134)</f>
        <v>100000</v>
      </c>
      <c r="E130" s="35">
        <f t="shared" ref="E130" si="107">SUM(E131:E134)</f>
        <v>70000</v>
      </c>
      <c r="F130" s="35">
        <f t="shared" ref="F130" si="108">SUM(F131:F134)</f>
        <v>70000</v>
      </c>
      <c r="G130" s="59">
        <f>F130/D130</f>
        <v>0.7</v>
      </c>
      <c r="H130" s="205" t="s">
        <v>269</v>
      </c>
      <c r="I130" s="42" t="s">
        <v>289</v>
      </c>
      <c r="J130" s="52">
        <f>SUM(J131:J133)</f>
        <v>1</v>
      </c>
      <c r="K130" s="165" t="s">
        <v>278</v>
      </c>
      <c r="L130" s="187"/>
      <c r="M130" s="173">
        <v>809</v>
      </c>
    </row>
    <row r="131" spans="1:14" ht="26.25" customHeight="1" x14ac:dyDescent="0.25">
      <c r="A131" s="296"/>
      <c r="B131" s="248"/>
      <c r="C131" s="50" t="s">
        <v>192</v>
      </c>
      <c r="D131" s="35">
        <f>D136</f>
        <v>100000</v>
      </c>
      <c r="E131" s="35">
        <f t="shared" ref="E131:F131" si="109">E136</f>
        <v>70000</v>
      </c>
      <c r="F131" s="35">
        <f t="shared" si="109"/>
        <v>70000</v>
      </c>
      <c r="G131" s="59">
        <f>F131/D131</f>
        <v>0.7</v>
      </c>
      <c r="H131" s="206"/>
      <c r="I131" s="42" t="s">
        <v>193</v>
      </c>
      <c r="J131" s="52">
        <v>0</v>
      </c>
      <c r="K131" s="165"/>
      <c r="L131" s="188"/>
      <c r="M131" s="174"/>
    </row>
    <row r="132" spans="1:14" ht="26.25" customHeight="1" x14ac:dyDescent="0.25">
      <c r="A132" s="296"/>
      <c r="B132" s="248"/>
      <c r="C132" s="50" t="s">
        <v>194</v>
      </c>
      <c r="D132" s="35">
        <f t="shared" ref="D132:D134" si="110">D137</f>
        <v>0</v>
      </c>
      <c r="E132" s="35">
        <f t="shared" ref="E132:F132" si="111">E137</f>
        <v>0</v>
      </c>
      <c r="F132" s="35">
        <f t="shared" si="111"/>
        <v>0</v>
      </c>
      <c r="G132" s="60">
        <v>0</v>
      </c>
      <c r="H132" s="206"/>
      <c r="I132" s="42" t="s">
        <v>195</v>
      </c>
      <c r="J132" s="52">
        <v>1</v>
      </c>
      <c r="K132" s="165"/>
      <c r="L132" s="188"/>
      <c r="M132" s="174"/>
    </row>
    <row r="133" spans="1:14" ht="26.25" customHeight="1" x14ac:dyDescent="0.25">
      <c r="A133" s="296"/>
      <c r="B133" s="248"/>
      <c r="C133" s="50" t="s">
        <v>196</v>
      </c>
      <c r="D133" s="35">
        <f t="shared" si="110"/>
        <v>0</v>
      </c>
      <c r="E133" s="35">
        <f t="shared" ref="E133:F133" si="112">E138</f>
        <v>0</v>
      </c>
      <c r="F133" s="35">
        <f t="shared" si="112"/>
        <v>0</v>
      </c>
      <c r="G133" s="60">
        <v>0</v>
      </c>
      <c r="H133" s="206"/>
      <c r="I133" s="42" t="s">
        <v>197</v>
      </c>
      <c r="J133" s="52">
        <v>0</v>
      </c>
      <c r="K133" s="165"/>
      <c r="L133" s="188"/>
      <c r="M133" s="174"/>
    </row>
    <row r="134" spans="1:14" ht="26.25" customHeight="1" x14ac:dyDescent="0.25">
      <c r="A134" s="297"/>
      <c r="B134" s="249"/>
      <c r="C134" s="50" t="s">
        <v>198</v>
      </c>
      <c r="D134" s="35">
        <f t="shared" si="110"/>
        <v>0</v>
      </c>
      <c r="E134" s="35">
        <f t="shared" ref="E134:F134" si="113">E139</f>
        <v>0</v>
      </c>
      <c r="F134" s="35">
        <f t="shared" si="113"/>
        <v>0</v>
      </c>
      <c r="G134" s="60">
        <v>0</v>
      </c>
      <c r="H134" s="207"/>
      <c r="I134" s="42" t="s">
        <v>199</v>
      </c>
      <c r="J134" s="13">
        <f>(J131+0.5*J132)/J130</f>
        <v>0.5</v>
      </c>
      <c r="K134" s="165"/>
      <c r="L134" s="189"/>
      <c r="M134" s="175"/>
    </row>
    <row r="135" spans="1:14" ht="42" customHeight="1" x14ac:dyDescent="0.25">
      <c r="A135" s="298" t="s">
        <v>42</v>
      </c>
      <c r="B135" s="110" t="s">
        <v>43</v>
      </c>
      <c r="C135" s="27" t="s">
        <v>190</v>
      </c>
      <c r="D135" s="32">
        <f>SUM(D136:D139)</f>
        <v>100000</v>
      </c>
      <c r="E135" s="32">
        <f t="shared" ref="E135" si="114">SUM(E136:E139)</f>
        <v>70000</v>
      </c>
      <c r="F135" s="32">
        <f t="shared" ref="F135" si="115">SUM(F136:F139)</f>
        <v>70000</v>
      </c>
      <c r="G135" s="55">
        <f>F135/D135</f>
        <v>0.7</v>
      </c>
      <c r="H135" s="98" t="s">
        <v>270</v>
      </c>
      <c r="I135" s="98" t="s">
        <v>447</v>
      </c>
      <c r="J135" s="147" t="s">
        <v>342</v>
      </c>
      <c r="K135" s="126" t="s">
        <v>278</v>
      </c>
      <c r="L135" s="125" t="s">
        <v>348</v>
      </c>
      <c r="M135" s="144">
        <v>809</v>
      </c>
      <c r="N135" s="95" t="s">
        <v>448</v>
      </c>
    </row>
    <row r="136" spans="1:14" ht="42" customHeight="1" x14ac:dyDescent="0.25">
      <c r="A136" s="299"/>
      <c r="B136" s="111"/>
      <c r="C136" s="45" t="s">
        <v>192</v>
      </c>
      <c r="D136" s="71">
        <v>100000</v>
      </c>
      <c r="E136" s="30">
        <v>70000</v>
      </c>
      <c r="F136" s="30">
        <v>70000</v>
      </c>
      <c r="G136" s="7">
        <f t="shared" ref="G136" si="116">F136/D136</f>
        <v>0.7</v>
      </c>
      <c r="H136" s="99"/>
      <c r="I136" s="99"/>
      <c r="J136" s="148"/>
      <c r="K136" s="126"/>
      <c r="L136" s="125"/>
      <c r="M136" s="145"/>
    </row>
    <row r="137" spans="1:14" ht="42" customHeight="1" x14ac:dyDescent="0.25">
      <c r="A137" s="299"/>
      <c r="B137" s="111"/>
      <c r="C137" s="45" t="s">
        <v>194</v>
      </c>
      <c r="D137" s="30">
        <v>0</v>
      </c>
      <c r="E137" s="30">
        <v>0</v>
      </c>
      <c r="F137" s="30">
        <v>0</v>
      </c>
      <c r="G137" s="7">
        <v>0</v>
      </c>
      <c r="H137" s="99"/>
      <c r="I137" s="99"/>
      <c r="J137" s="148"/>
      <c r="K137" s="126"/>
      <c r="L137" s="125"/>
      <c r="M137" s="145"/>
    </row>
    <row r="138" spans="1:14" ht="42" customHeight="1" x14ac:dyDescent="0.25">
      <c r="A138" s="299"/>
      <c r="B138" s="111"/>
      <c r="C138" s="45" t="s">
        <v>196</v>
      </c>
      <c r="D138" s="30">
        <v>0</v>
      </c>
      <c r="E138" s="30">
        <v>0</v>
      </c>
      <c r="F138" s="30">
        <v>0</v>
      </c>
      <c r="G138" s="7">
        <v>0</v>
      </c>
      <c r="H138" s="99"/>
      <c r="I138" s="99"/>
      <c r="J138" s="148"/>
      <c r="K138" s="126"/>
      <c r="L138" s="125"/>
      <c r="M138" s="145"/>
    </row>
    <row r="139" spans="1:14" ht="42" customHeight="1" x14ac:dyDescent="0.25">
      <c r="A139" s="300"/>
      <c r="B139" s="112"/>
      <c r="C139" s="45" t="s">
        <v>198</v>
      </c>
      <c r="D139" s="30">
        <v>0</v>
      </c>
      <c r="E139" s="30">
        <v>0</v>
      </c>
      <c r="F139" s="30">
        <v>0</v>
      </c>
      <c r="G139" s="7">
        <v>0</v>
      </c>
      <c r="H139" s="100"/>
      <c r="I139" s="100"/>
      <c r="J139" s="149"/>
      <c r="K139" s="126"/>
      <c r="L139" s="125"/>
      <c r="M139" s="146"/>
    </row>
    <row r="140" spans="1:14" ht="39.75" customHeight="1" x14ac:dyDescent="0.25">
      <c r="A140" s="295" t="s">
        <v>44</v>
      </c>
      <c r="B140" s="247" t="s">
        <v>45</v>
      </c>
      <c r="C140" s="23" t="s">
        <v>190</v>
      </c>
      <c r="D140" s="35">
        <f>SUM(D141:D144)</f>
        <v>86366.768000000011</v>
      </c>
      <c r="E140" s="35">
        <f t="shared" ref="E140" si="117">SUM(E141:E144)</f>
        <v>86366.768000000011</v>
      </c>
      <c r="F140" s="35">
        <f t="shared" ref="F140" si="118">SUM(F141:F144)</f>
        <v>86366.768000000011</v>
      </c>
      <c r="G140" s="59">
        <f>F140/D140</f>
        <v>1</v>
      </c>
      <c r="H140" s="205" t="s">
        <v>295</v>
      </c>
      <c r="I140" s="42" t="s">
        <v>289</v>
      </c>
      <c r="J140" s="12">
        <f>SUM(J141:J143)</f>
        <v>1</v>
      </c>
      <c r="K140" s="165" t="s">
        <v>278</v>
      </c>
      <c r="L140" s="187"/>
      <c r="M140" s="173">
        <v>809</v>
      </c>
    </row>
    <row r="141" spans="1:14" ht="39.75" customHeight="1" x14ac:dyDescent="0.25">
      <c r="A141" s="296"/>
      <c r="B141" s="248"/>
      <c r="C141" s="16" t="s">
        <v>192</v>
      </c>
      <c r="D141" s="35">
        <f>D146</f>
        <v>863.66800000000001</v>
      </c>
      <c r="E141" s="35">
        <f t="shared" ref="E141:F141" si="119">E146</f>
        <v>863.66800000000001</v>
      </c>
      <c r="F141" s="35">
        <f t="shared" si="119"/>
        <v>863.66800000000001</v>
      </c>
      <c r="G141" s="59">
        <f t="shared" ref="G141" si="120">F141/D141</f>
        <v>1</v>
      </c>
      <c r="H141" s="206"/>
      <c r="I141" s="42" t="s">
        <v>193</v>
      </c>
      <c r="J141" s="12">
        <v>0</v>
      </c>
      <c r="K141" s="165"/>
      <c r="L141" s="188"/>
      <c r="M141" s="174"/>
    </row>
    <row r="142" spans="1:14" ht="39.75" customHeight="1" x14ac:dyDescent="0.25">
      <c r="A142" s="296"/>
      <c r="B142" s="248"/>
      <c r="C142" s="16" t="s">
        <v>194</v>
      </c>
      <c r="D142" s="35">
        <f t="shared" ref="D142:D144" si="121">D147</f>
        <v>85503.1</v>
      </c>
      <c r="E142" s="35">
        <f t="shared" ref="E142:F142" si="122">E147</f>
        <v>85503.1</v>
      </c>
      <c r="F142" s="35">
        <f t="shared" si="122"/>
        <v>85503.1</v>
      </c>
      <c r="G142" s="59">
        <v>0</v>
      </c>
      <c r="H142" s="206"/>
      <c r="I142" s="42" t="s">
        <v>195</v>
      </c>
      <c r="J142" s="12">
        <v>1</v>
      </c>
      <c r="K142" s="165"/>
      <c r="L142" s="188"/>
      <c r="M142" s="174"/>
    </row>
    <row r="143" spans="1:14" ht="39.75" customHeight="1" x14ac:dyDescent="0.25">
      <c r="A143" s="296"/>
      <c r="B143" s="248"/>
      <c r="C143" s="16" t="s">
        <v>196</v>
      </c>
      <c r="D143" s="35">
        <f t="shared" si="121"/>
        <v>0</v>
      </c>
      <c r="E143" s="35">
        <f t="shared" ref="E143:F143" si="123">E148</f>
        <v>0</v>
      </c>
      <c r="F143" s="35">
        <f t="shared" si="123"/>
        <v>0</v>
      </c>
      <c r="G143" s="59">
        <v>0</v>
      </c>
      <c r="H143" s="206"/>
      <c r="I143" s="42" t="s">
        <v>197</v>
      </c>
      <c r="J143" s="12">
        <v>0</v>
      </c>
      <c r="K143" s="165"/>
      <c r="L143" s="188"/>
      <c r="M143" s="174"/>
    </row>
    <row r="144" spans="1:14" ht="39.75" customHeight="1" x14ac:dyDescent="0.25">
      <c r="A144" s="297"/>
      <c r="B144" s="249"/>
      <c r="C144" s="16" t="s">
        <v>198</v>
      </c>
      <c r="D144" s="35">
        <f t="shared" si="121"/>
        <v>0</v>
      </c>
      <c r="E144" s="35">
        <f t="shared" ref="E144:F144" si="124">E149</f>
        <v>0</v>
      </c>
      <c r="F144" s="35">
        <f t="shared" si="124"/>
        <v>0</v>
      </c>
      <c r="G144" s="59">
        <v>0</v>
      </c>
      <c r="H144" s="207"/>
      <c r="I144" s="42" t="s">
        <v>199</v>
      </c>
      <c r="J144" s="13">
        <f>(J141+0.5*J142)/J140</f>
        <v>0.5</v>
      </c>
      <c r="K144" s="165"/>
      <c r="L144" s="189"/>
      <c r="M144" s="175"/>
    </row>
    <row r="145" spans="1:14" ht="32.25" customHeight="1" x14ac:dyDescent="0.25">
      <c r="A145" s="298" t="s">
        <v>46</v>
      </c>
      <c r="B145" s="110" t="s">
        <v>47</v>
      </c>
      <c r="C145" s="27" t="s">
        <v>190</v>
      </c>
      <c r="D145" s="32">
        <f>SUM(D146:D149)</f>
        <v>86366.768000000011</v>
      </c>
      <c r="E145" s="32">
        <f t="shared" ref="E145" si="125">SUM(E146:E149)</f>
        <v>86366.768000000011</v>
      </c>
      <c r="F145" s="32">
        <f t="shared" ref="F145" si="126">SUM(F146:F149)</f>
        <v>86366.768000000011</v>
      </c>
      <c r="G145" s="55">
        <f>F145/D145</f>
        <v>1</v>
      </c>
      <c r="H145" s="98" t="s">
        <v>271</v>
      </c>
      <c r="I145" s="98" t="s">
        <v>447</v>
      </c>
      <c r="J145" s="104" t="s">
        <v>342</v>
      </c>
      <c r="K145" s="126" t="s">
        <v>278</v>
      </c>
      <c r="L145" s="208" t="s">
        <v>348</v>
      </c>
      <c r="M145" s="144">
        <v>809</v>
      </c>
      <c r="N145" s="95" t="s">
        <v>449</v>
      </c>
    </row>
    <row r="146" spans="1:14" ht="32.25" customHeight="1" x14ac:dyDescent="0.25">
      <c r="A146" s="299"/>
      <c r="B146" s="111"/>
      <c r="C146" s="22" t="s">
        <v>192</v>
      </c>
      <c r="D146" s="71">
        <v>863.66800000000001</v>
      </c>
      <c r="E146" s="71">
        <v>863.66800000000001</v>
      </c>
      <c r="F146" s="71">
        <v>863.66800000000001</v>
      </c>
      <c r="G146" s="7">
        <f t="shared" ref="G146:G147" si="127">F146/D146</f>
        <v>1</v>
      </c>
      <c r="H146" s="99"/>
      <c r="I146" s="99"/>
      <c r="J146" s="105"/>
      <c r="K146" s="126"/>
      <c r="L146" s="208"/>
      <c r="M146" s="145"/>
    </row>
    <row r="147" spans="1:14" ht="32.25" customHeight="1" x14ac:dyDescent="0.25">
      <c r="A147" s="299"/>
      <c r="B147" s="111"/>
      <c r="C147" s="22" t="s">
        <v>194</v>
      </c>
      <c r="D147" s="71">
        <v>85503.1</v>
      </c>
      <c r="E147" s="71">
        <v>85503.1</v>
      </c>
      <c r="F147" s="71">
        <v>85503.1</v>
      </c>
      <c r="G147" s="7">
        <f t="shared" si="127"/>
        <v>1</v>
      </c>
      <c r="H147" s="99"/>
      <c r="I147" s="99"/>
      <c r="J147" s="105"/>
      <c r="K147" s="126"/>
      <c r="L147" s="208"/>
      <c r="M147" s="145"/>
    </row>
    <row r="148" spans="1:14" ht="32.25" customHeight="1" x14ac:dyDescent="0.25">
      <c r="A148" s="299"/>
      <c r="B148" s="111"/>
      <c r="C148" s="2" t="s">
        <v>196</v>
      </c>
      <c r="D148" s="30">
        <v>0</v>
      </c>
      <c r="E148" s="30">
        <v>0</v>
      </c>
      <c r="F148" s="30">
        <v>0</v>
      </c>
      <c r="G148" s="7">
        <v>0</v>
      </c>
      <c r="H148" s="99"/>
      <c r="I148" s="99"/>
      <c r="J148" s="105"/>
      <c r="K148" s="126"/>
      <c r="L148" s="208"/>
      <c r="M148" s="145"/>
    </row>
    <row r="149" spans="1:14" ht="32.25" customHeight="1" x14ac:dyDescent="0.25">
      <c r="A149" s="300"/>
      <c r="B149" s="112"/>
      <c r="C149" s="2" t="s">
        <v>198</v>
      </c>
      <c r="D149" s="30">
        <v>0</v>
      </c>
      <c r="E149" s="30">
        <v>0</v>
      </c>
      <c r="F149" s="30">
        <v>0</v>
      </c>
      <c r="G149" s="7">
        <v>0</v>
      </c>
      <c r="H149" s="100"/>
      <c r="I149" s="100"/>
      <c r="J149" s="106"/>
      <c r="K149" s="126"/>
      <c r="L149" s="208"/>
      <c r="M149" s="146"/>
    </row>
    <row r="150" spans="1:14" ht="15" customHeight="1" x14ac:dyDescent="0.25">
      <c r="A150" s="212" t="s">
        <v>48</v>
      </c>
      <c r="B150" s="253" t="s">
        <v>49</v>
      </c>
      <c r="C150" s="25" t="s">
        <v>190</v>
      </c>
      <c r="D150" s="37">
        <f>SUM(D151:D154)</f>
        <v>19281.647300000001</v>
      </c>
      <c r="E150" s="37">
        <f t="shared" ref="E150" si="128">SUM(E151:E154)</f>
        <v>19281.647300000001</v>
      </c>
      <c r="F150" s="37">
        <f t="shared" ref="F150" si="129">SUM(F151:F154)</f>
        <v>9213.5</v>
      </c>
      <c r="G150" s="62">
        <f>F150/D150</f>
        <v>0.47783780382706198</v>
      </c>
      <c r="H150" s="190" t="s">
        <v>243</v>
      </c>
      <c r="I150" s="43" t="s">
        <v>289</v>
      </c>
      <c r="J150" s="14">
        <f>SUM(J151:J153)</f>
        <v>1</v>
      </c>
      <c r="K150" s="199" t="s">
        <v>209</v>
      </c>
      <c r="L150" s="270"/>
      <c r="M150" s="199">
        <v>809</v>
      </c>
    </row>
    <row r="151" spans="1:14" x14ac:dyDescent="0.25">
      <c r="A151" s="213"/>
      <c r="B151" s="254"/>
      <c r="C151" s="20" t="s">
        <v>192</v>
      </c>
      <c r="D151" s="36">
        <f>D156</f>
        <v>7264.1472999999996</v>
      </c>
      <c r="E151" s="36">
        <f t="shared" ref="E151:F151" si="130">E156</f>
        <v>7264.1472999999996</v>
      </c>
      <c r="F151" s="36">
        <f t="shared" si="130"/>
        <v>1035.8</v>
      </c>
      <c r="G151" s="53">
        <v>0</v>
      </c>
      <c r="H151" s="191"/>
      <c r="I151" s="43" t="s">
        <v>193</v>
      </c>
      <c r="J151" s="14">
        <v>0</v>
      </c>
      <c r="K151" s="200"/>
      <c r="L151" s="271"/>
      <c r="M151" s="200"/>
    </row>
    <row r="152" spans="1:14" x14ac:dyDescent="0.25">
      <c r="A152" s="213"/>
      <c r="B152" s="254"/>
      <c r="C152" s="20" t="s">
        <v>194</v>
      </c>
      <c r="D152" s="36">
        <f t="shared" ref="D152:F152" si="131">D157</f>
        <v>12017.5</v>
      </c>
      <c r="E152" s="36">
        <f t="shared" si="131"/>
        <v>12017.5</v>
      </c>
      <c r="F152" s="36">
        <f t="shared" si="131"/>
        <v>8177.7</v>
      </c>
      <c r="G152" s="53">
        <f t="shared" ref="G152" si="132">F152/D152</f>
        <v>0.6804826294986478</v>
      </c>
      <c r="H152" s="191"/>
      <c r="I152" s="43" t="s">
        <v>195</v>
      </c>
      <c r="J152" s="14">
        <v>1</v>
      </c>
      <c r="K152" s="200"/>
      <c r="L152" s="271"/>
      <c r="M152" s="200"/>
    </row>
    <row r="153" spans="1:14" x14ac:dyDescent="0.25">
      <c r="A153" s="213"/>
      <c r="B153" s="254"/>
      <c r="C153" s="20" t="s">
        <v>196</v>
      </c>
      <c r="D153" s="36">
        <f t="shared" ref="D153:F153" si="133">D158</f>
        <v>0</v>
      </c>
      <c r="E153" s="36">
        <f t="shared" si="133"/>
        <v>0</v>
      </c>
      <c r="F153" s="36">
        <f t="shared" si="133"/>
        <v>0</v>
      </c>
      <c r="G153" s="53">
        <v>0</v>
      </c>
      <c r="H153" s="191"/>
      <c r="I153" s="43" t="s">
        <v>197</v>
      </c>
      <c r="J153" s="14">
        <v>0</v>
      </c>
      <c r="K153" s="200"/>
      <c r="L153" s="271"/>
      <c r="M153" s="200"/>
    </row>
    <row r="154" spans="1:14" x14ac:dyDescent="0.25">
      <c r="A154" s="214"/>
      <c r="B154" s="255"/>
      <c r="C154" s="20" t="s">
        <v>198</v>
      </c>
      <c r="D154" s="36">
        <f t="shared" ref="D154:F154" si="134">D159</f>
        <v>0</v>
      </c>
      <c r="E154" s="36">
        <f t="shared" si="134"/>
        <v>0</v>
      </c>
      <c r="F154" s="36">
        <f t="shared" si="134"/>
        <v>0</v>
      </c>
      <c r="G154" s="53">
        <v>0</v>
      </c>
      <c r="H154" s="192"/>
      <c r="I154" s="43" t="s">
        <v>199</v>
      </c>
      <c r="J154" s="15">
        <f>(J151+0.5*J152)/J150</f>
        <v>0.5</v>
      </c>
      <c r="K154" s="201"/>
      <c r="L154" s="272"/>
      <c r="M154" s="201"/>
    </row>
    <row r="155" spans="1:14" ht="25.5" customHeight="1" x14ac:dyDescent="0.25">
      <c r="A155" s="298" t="s">
        <v>50</v>
      </c>
      <c r="B155" s="250" t="s">
        <v>51</v>
      </c>
      <c r="C155" s="27" t="s">
        <v>190</v>
      </c>
      <c r="D155" s="32">
        <f>SUM(D156:D159)</f>
        <v>19281.647300000001</v>
      </c>
      <c r="E155" s="32">
        <f t="shared" ref="E155" si="135">SUM(E156:E159)</f>
        <v>19281.647300000001</v>
      </c>
      <c r="F155" s="32">
        <f t="shared" ref="F155" si="136">SUM(F156:F159)</f>
        <v>9213.5</v>
      </c>
      <c r="G155" s="55">
        <f>F155/D155</f>
        <v>0.47783780382706198</v>
      </c>
      <c r="H155" s="98" t="s">
        <v>210</v>
      </c>
      <c r="I155" s="138" t="s">
        <v>349</v>
      </c>
      <c r="J155" s="152" t="s">
        <v>342</v>
      </c>
      <c r="K155" s="144" t="s">
        <v>3</v>
      </c>
      <c r="L155" s="104" t="s">
        <v>351</v>
      </c>
      <c r="M155" s="144">
        <v>809</v>
      </c>
      <c r="N155" s="95" t="s">
        <v>450</v>
      </c>
    </row>
    <row r="156" spans="1:14" ht="24.75" customHeight="1" x14ac:dyDescent="0.25">
      <c r="A156" s="299"/>
      <c r="B156" s="251"/>
      <c r="C156" s="2" t="s">
        <v>192</v>
      </c>
      <c r="D156" s="30">
        <v>7264.1472999999996</v>
      </c>
      <c r="E156" s="30">
        <v>7264.1472999999996</v>
      </c>
      <c r="F156" s="30">
        <v>1035.8</v>
      </c>
      <c r="G156" s="7">
        <f t="shared" ref="G156:G157" si="137">F156/D156</f>
        <v>0.1425907208682291</v>
      </c>
      <c r="H156" s="99"/>
      <c r="I156" s="139"/>
      <c r="J156" s="153"/>
      <c r="K156" s="145"/>
      <c r="L156" s="273"/>
      <c r="M156" s="145"/>
    </row>
    <row r="157" spans="1:14" ht="27" customHeight="1" x14ac:dyDescent="0.25">
      <c r="A157" s="299"/>
      <c r="B157" s="251"/>
      <c r="C157" s="2" t="s">
        <v>194</v>
      </c>
      <c r="D157" s="71">
        <v>12017.5</v>
      </c>
      <c r="E157" s="71">
        <v>12017.5</v>
      </c>
      <c r="F157" s="71">
        <v>8177.7</v>
      </c>
      <c r="G157" s="7">
        <f t="shared" si="137"/>
        <v>0.6804826294986478</v>
      </c>
      <c r="H157" s="99"/>
      <c r="I157" s="139"/>
      <c r="J157" s="153"/>
      <c r="K157" s="145"/>
      <c r="L157" s="273"/>
      <c r="M157" s="145"/>
    </row>
    <row r="158" spans="1:14" ht="27" customHeight="1" x14ac:dyDescent="0.25">
      <c r="A158" s="299"/>
      <c r="B158" s="251"/>
      <c r="C158" s="2" t="s">
        <v>196</v>
      </c>
      <c r="D158" s="30">
        <v>0</v>
      </c>
      <c r="E158" s="30">
        <v>0</v>
      </c>
      <c r="F158" s="30">
        <v>0</v>
      </c>
      <c r="G158" s="7">
        <v>0</v>
      </c>
      <c r="H158" s="99"/>
      <c r="I158" s="139"/>
      <c r="J158" s="153"/>
      <c r="K158" s="145"/>
      <c r="L158" s="273"/>
      <c r="M158" s="145"/>
    </row>
    <row r="159" spans="1:14" ht="30.75" customHeight="1" x14ac:dyDescent="0.25">
      <c r="A159" s="300"/>
      <c r="B159" s="252"/>
      <c r="C159" s="2" t="s">
        <v>198</v>
      </c>
      <c r="D159" s="30">
        <v>0</v>
      </c>
      <c r="E159" s="30">
        <v>0</v>
      </c>
      <c r="F159" s="30">
        <v>0</v>
      </c>
      <c r="G159" s="7">
        <v>0</v>
      </c>
      <c r="H159" s="100"/>
      <c r="I159" s="140"/>
      <c r="J159" s="154"/>
      <c r="K159" s="146"/>
      <c r="L159" s="274"/>
      <c r="M159" s="146"/>
    </row>
    <row r="160" spans="1:14" ht="20.25" customHeight="1" x14ac:dyDescent="0.25">
      <c r="A160" s="212" t="s">
        <v>52</v>
      </c>
      <c r="B160" s="253" t="s">
        <v>53</v>
      </c>
      <c r="C160" s="25" t="s">
        <v>190</v>
      </c>
      <c r="D160" s="37">
        <f>SUM(D161:D164)</f>
        <v>0</v>
      </c>
      <c r="E160" s="37">
        <f t="shared" ref="E160" si="138">SUM(E161:E164)</f>
        <v>0</v>
      </c>
      <c r="F160" s="37">
        <f t="shared" ref="F160" si="139">SUM(F161:F164)</f>
        <v>0</v>
      </c>
      <c r="G160" s="62">
        <v>0</v>
      </c>
      <c r="H160" s="190" t="s">
        <v>244</v>
      </c>
      <c r="I160" s="190" t="s">
        <v>350</v>
      </c>
      <c r="J160" s="263" t="s">
        <v>340</v>
      </c>
      <c r="K160" s="199" t="s">
        <v>3</v>
      </c>
      <c r="L160" s="266" t="s">
        <v>272</v>
      </c>
      <c r="M160" s="199">
        <v>809</v>
      </c>
    </row>
    <row r="161" spans="1:13" ht="18.75" customHeight="1" x14ac:dyDescent="0.25">
      <c r="A161" s="213"/>
      <c r="B161" s="254"/>
      <c r="C161" s="20" t="s">
        <v>192</v>
      </c>
      <c r="D161" s="36">
        <v>0</v>
      </c>
      <c r="E161" s="36">
        <v>0</v>
      </c>
      <c r="F161" s="36">
        <v>0</v>
      </c>
      <c r="G161" s="53">
        <v>0</v>
      </c>
      <c r="H161" s="191"/>
      <c r="I161" s="191"/>
      <c r="J161" s="264"/>
      <c r="K161" s="200"/>
      <c r="L161" s="267"/>
      <c r="M161" s="200"/>
    </row>
    <row r="162" spans="1:13" ht="20.25" customHeight="1" x14ac:dyDescent="0.25">
      <c r="A162" s="213"/>
      <c r="B162" s="254"/>
      <c r="C162" s="20" t="s">
        <v>194</v>
      </c>
      <c r="D162" s="36">
        <v>0</v>
      </c>
      <c r="E162" s="36">
        <v>0</v>
      </c>
      <c r="F162" s="36">
        <v>0</v>
      </c>
      <c r="G162" s="53">
        <v>0</v>
      </c>
      <c r="H162" s="191"/>
      <c r="I162" s="191"/>
      <c r="J162" s="264"/>
      <c r="K162" s="200"/>
      <c r="L162" s="267"/>
      <c r="M162" s="200"/>
    </row>
    <row r="163" spans="1:13" ht="23.25" customHeight="1" x14ac:dyDescent="0.25">
      <c r="A163" s="213"/>
      <c r="B163" s="254"/>
      <c r="C163" s="20" t="s">
        <v>196</v>
      </c>
      <c r="D163" s="36">
        <v>0</v>
      </c>
      <c r="E163" s="36">
        <v>0</v>
      </c>
      <c r="F163" s="36">
        <v>0</v>
      </c>
      <c r="G163" s="53">
        <v>0</v>
      </c>
      <c r="H163" s="191"/>
      <c r="I163" s="191"/>
      <c r="J163" s="264"/>
      <c r="K163" s="200"/>
      <c r="L163" s="267"/>
      <c r="M163" s="200"/>
    </row>
    <row r="164" spans="1:13" ht="20.25" customHeight="1" x14ac:dyDescent="0.25">
      <c r="A164" s="214"/>
      <c r="B164" s="255"/>
      <c r="C164" s="20" t="s">
        <v>198</v>
      </c>
      <c r="D164" s="36">
        <v>0</v>
      </c>
      <c r="E164" s="36">
        <v>0</v>
      </c>
      <c r="F164" s="36">
        <v>0</v>
      </c>
      <c r="G164" s="53">
        <v>0</v>
      </c>
      <c r="H164" s="192"/>
      <c r="I164" s="192"/>
      <c r="J164" s="265"/>
      <c r="K164" s="201"/>
      <c r="L164" s="268"/>
      <c r="M164" s="201"/>
    </row>
    <row r="165" spans="1:13" ht="21.75" customHeight="1" x14ac:dyDescent="0.25">
      <c r="A165" s="212" t="s">
        <v>54</v>
      </c>
      <c r="B165" s="253" t="s">
        <v>55</v>
      </c>
      <c r="C165" s="25" t="s">
        <v>190</v>
      </c>
      <c r="D165" s="37">
        <f>SUM(D166:D169)</f>
        <v>0</v>
      </c>
      <c r="E165" s="37">
        <f t="shared" ref="E165:F165" si="140">SUM(E166:E169)</f>
        <v>0</v>
      </c>
      <c r="F165" s="37">
        <f t="shared" si="140"/>
        <v>0</v>
      </c>
      <c r="G165" s="62">
        <v>0</v>
      </c>
      <c r="H165" s="231" t="s">
        <v>211</v>
      </c>
      <c r="I165" s="269" t="s">
        <v>279</v>
      </c>
      <c r="J165" s="233" t="s">
        <v>272</v>
      </c>
      <c r="K165" s="199" t="s">
        <v>3</v>
      </c>
      <c r="L165" s="233" t="s">
        <v>272</v>
      </c>
      <c r="M165" s="232">
        <v>809</v>
      </c>
    </row>
    <row r="166" spans="1:13" ht="20.25" customHeight="1" x14ac:dyDescent="0.25">
      <c r="A166" s="213"/>
      <c r="B166" s="254"/>
      <c r="C166" s="24" t="s">
        <v>192</v>
      </c>
      <c r="D166" s="36">
        <v>0</v>
      </c>
      <c r="E166" s="36">
        <v>0</v>
      </c>
      <c r="F166" s="36">
        <v>0</v>
      </c>
      <c r="G166" s="53">
        <v>0</v>
      </c>
      <c r="H166" s="231"/>
      <c r="I166" s="269"/>
      <c r="J166" s="233"/>
      <c r="K166" s="200"/>
      <c r="L166" s="233"/>
      <c r="M166" s="232"/>
    </row>
    <row r="167" spans="1:13" ht="16.5" customHeight="1" x14ac:dyDescent="0.25">
      <c r="A167" s="213"/>
      <c r="B167" s="254"/>
      <c r="C167" s="24" t="s">
        <v>194</v>
      </c>
      <c r="D167" s="36">
        <v>0</v>
      </c>
      <c r="E167" s="36">
        <v>0</v>
      </c>
      <c r="F167" s="36">
        <v>0</v>
      </c>
      <c r="G167" s="53">
        <v>0</v>
      </c>
      <c r="H167" s="231"/>
      <c r="I167" s="269"/>
      <c r="J167" s="233"/>
      <c r="K167" s="200"/>
      <c r="L167" s="233"/>
      <c r="M167" s="232"/>
    </row>
    <row r="168" spans="1:13" ht="17.25" customHeight="1" x14ac:dyDescent="0.25">
      <c r="A168" s="213"/>
      <c r="B168" s="254"/>
      <c r="C168" s="24" t="s">
        <v>196</v>
      </c>
      <c r="D168" s="36">
        <v>0</v>
      </c>
      <c r="E168" s="36">
        <v>0</v>
      </c>
      <c r="F168" s="36">
        <v>0</v>
      </c>
      <c r="G168" s="53">
        <v>0</v>
      </c>
      <c r="H168" s="231"/>
      <c r="I168" s="269"/>
      <c r="J168" s="233"/>
      <c r="K168" s="200"/>
      <c r="L168" s="233"/>
      <c r="M168" s="232"/>
    </row>
    <row r="169" spans="1:13" ht="17.25" customHeight="1" x14ac:dyDescent="0.25">
      <c r="A169" s="214"/>
      <c r="B169" s="255"/>
      <c r="C169" s="24" t="s">
        <v>198</v>
      </c>
      <c r="D169" s="36">
        <v>0</v>
      </c>
      <c r="E169" s="36">
        <v>0</v>
      </c>
      <c r="F169" s="36">
        <v>0</v>
      </c>
      <c r="G169" s="53">
        <v>0</v>
      </c>
      <c r="H169" s="231"/>
      <c r="I169" s="269"/>
      <c r="J169" s="233"/>
      <c r="K169" s="201"/>
      <c r="L169" s="233"/>
      <c r="M169" s="232"/>
    </row>
    <row r="170" spans="1:13" ht="24.75" customHeight="1" x14ac:dyDescent="0.25">
      <c r="A170" s="311" t="s">
        <v>56</v>
      </c>
      <c r="B170" s="256" t="s">
        <v>57</v>
      </c>
      <c r="C170" s="63" t="s">
        <v>190</v>
      </c>
      <c r="D170" s="64">
        <f>SUM(D171:D174)</f>
        <v>236450.07768999998</v>
      </c>
      <c r="E170" s="64">
        <f t="shared" ref="E170" si="141">SUM(E171:E174)</f>
        <v>157398.64842000001</v>
      </c>
      <c r="F170" s="64">
        <f t="shared" ref="F170" si="142">SUM(F171:F174)</f>
        <v>112803.43115</v>
      </c>
      <c r="G170" s="65">
        <f>F170/D170</f>
        <v>0.4770708144908794</v>
      </c>
      <c r="H170" s="218"/>
      <c r="I170" s="41" t="s">
        <v>289</v>
      </c>
      <c r="J170" s="8">
        <f>SUM(J171:J173)</f>
        <v>26</v>
      </c>
      <c r="K170" s="179" t="s">
        <v>280</v>
      </c>
      <c r="L170" s="180"/>
      <c r="M170" s="179"/>
    </row>
    <row r="171" spans="1:13" ht="23.25" customHeight="1" x14ac:dyDescent="0.25">
      <c r="A171" s="312"/>
      <c r="B171" s="257"/>
      <c r="C171" s="10" t="s">
        <v>192</v>
      </c>
      <c r="D171" s="33">
        <f t="shared" ref="D171:F174" si="143">D176+D206+D241+D276+D291+D306+D331</f>
        <v>165255.60236999998</v>
      </c>
      <c r="E171" s="33">
        <f t="shared" si="143"/>
        <v>102240.84842000001</v>
      </c>
      <c r="F171" s="33">
        <f t="shared" si="143"/>
        <v>88605.414680000002</v>
      </c>
      <c r="G171" s="57">
        <f>F171/D171</f>
        <v>0.53617192645376344</v>
      </c>
      <c r="H171" s="219"/>
      <c r="I171" s="41" t="s">
        <v>193</v>
      </c>
      <c r="J171" s="8">
        <f>J176+J206+J241+J276+J291+J306+J331</f>
        <v>6</v>
      </c>
      <c r="K171" s="179"/>
      <c r="L171" s="180"/>
      <c r="M171" s="179"/>
    </row>
    <row r="172" spans="1:13" ht="21" customHeight="1" x14ac:dyDescent="0.25">
      <c r="A172" s="312"/>
      <c r="B172" s="257"/>
      <c r="C172" s="10" t="s">
        <v>194</v>
      </c>
      <c r="D172" s="33">
        <f t="shared" si="143"/>
        <v>71059.8</v>
      </c>
      <c r="E172" s="33">
        <f t="shared" si="143"/>
        <v>55157.799999999996</v>
      </c>
      <c r="F172" s="33">
        <f t="shared" si="143"/>
        <v>24198.016470000002</v>
      </c>
      <c r="G172" s="57">
        <f>F172/D172</f>
        <v>0.34053032051877435</v>
      </c>
      <c r="H172" s="219"/>
      <c r="I172" s="41" t="s">
        <v>195</v>
      </c>
      <c r="J172" s="8">
        <f>J177+J207+J242+J277+J292+J307+J332</f>
        <v>15</v>
      </c>
      <c r="K172" s="179"/>
      <c r="L172" s="180"/>
      <c r="M172" s="179"/>
    </row>
    <row r="173" spans="1:13" ht="24.75" customHeight="1" x14ac:dyDescent="0.25">
      <c r="A173" s="312"/>
      <c r="B173" s="257"/>
      <c r="C173" s="10" t="s">
        <v>196</v>
      </c>
      <c r="D173" s="33">
        <f t="shared" si="143"/>
        <v>0</v>
      </c>
      <c r="E173" s="33">
        <f t="shared" si="143"/>
        <v>0</v>
      </c>
      <c r="F173" s="33">
        <f t="shared" si="143"/>
        <v>0</v>
      </c>
      <c r="G173" s="57">
        <v>0</v>
      </c>
      <c r="H173" s="219"/>
      <c r="I173" s="41" t="s">
        <v>197</v>
      </c>
      <c r="J173" s="8">
        <f>J178+J208+J243+J278+J293+J308+J333</f>
        <v>5</v>
      </c>
      <c r="K173" s="179"/>
      <c r="L173" s="180"/>
      <c r="M173" s="179"/>
    </row>
    <row r="174" spans="1:13" ht="26.25" customHeight="1" x14ac:dyDescent="0.25">
      <c r="A174" s="313"/>
      <c r="B174" s="258"/>
      <c r="C174" s="10" t="s">
        <v>198</v>
      </c>
      <c r="D174" s="33">
        <f t="shared" si="143"/>
        <v>134.67532</v>
      </c>
      <c r="E174" s="33">
        <f t="shared" si="143"/>
        <v>0</v>
      </c>
      <c r="F174" s="33">
        <f t="shared" si="143"/>
        <v>0</v>
      </c>
      <c r="G174" s="57">
        <f t="shared" ref="G174:G211" si="144">F174/D174</f>
        <v>0</v>
      </c>
      <c r="H174" s="220"/>
      <c r="I174" s="41" t="s">
        <v>199</v>
      </c>
      <c r="J174" s="9">
        <f>(J171+0.5*J172)/J170</f>
        <v>0.51923076923076927</v>
      </c>
      <c r="K174" s="179"/>
      <c r="L174" s="180"/>
      <c r="M174" s="179"/>
    </row>
    <row r="175" spans="1:13" ht="25.5" customHeight="1" x14ac:dyDescent="0.25">
      <c r="A175" s="295" t="s">
        <v>58</v>
      </c>
      <c r="B175" s="247" t="s">
        <v>59</v>
      </c>
      <c r="C175" s="23" t="s">
        <v>190</v>
      </c>
      <c r="D175" s="35">
        <f>SUM(D176:D179)</f>
        <v>89565.8</v>
      </c>
      <c r="E175" s="35">
        <f t="shared" ref="E175" si="145">SUM(E176:E179)</f>
        <v>44749.24581</v>
      </c>
      <c r="F175" s="35">
        <f t="shared" ref="F175" si="146">SUM(F176:F179)</f>
        <v>44749.24581</v>
      </c>
      <c r="G175" s="59">
        <f>F175/D175</f>
        <v>0.49962425177913888</v>
      </c>
      <c r="H175" s="244" t="s">
        <v>245</v>
      </c>
      <c r="I175" s="42" t="s">
        <v>289</v>
      </c>
      <c r="J175" s="12">
        <f>SUM(J176:J178)</f>
        <v>5</v>
      </c>
      <c r="K175" s="165" t="s">
        <v>281</v>
      </c>
      <c r="L175" s="166"/>
      <c r="M175" s="165"/>
    </row>
    <row r="176" spans="1:13" ht="25.5" customHeight="1" x14ac:dyDescent="0.25">
      <c r="A176" s="296"/>
      <c r="B176" s="248"/>
      <c r="C176" s="16" t="s">
        <v>192</v>
      </c>
      <c r="D176" s="35">
        <f>D181+D186+D191+D196+D201</f>
        <v>89565.8</v>
      </c>
      <c r="E176" s="35">
        <f t="shared" ref="E176:F176" si="147">E181+E186+E191+E196+E201</f>
        <v>44749.24581</v>
      </c>
      <c r="F176" s="35">
        <f t="shared" si="147"/>
        <v>44749.24581</v>
      </c>
      <c r="G176" s="59">
        <f t="shared" si="144"/>
        <v>0.49962425177913888</v>
      </c>
      <c r="H176" s="245"/>
      <c r="I176" s="42" t="s">
        <v>193</v>
      </c>
      <c r="J176" s="52">
        <f>COUNTIF($J$180:$J$204,"да")</f>
        <v>1</v>
      </c>
      <c r="K176" s="165"/>
      <c r="L176" s="166"/>
      <c r="M176" s="165"/>
    </row>
    <row r="177" spans="1:14" ht="25.5" customHeight="1" x14ac:dyDescent="0.25">
      <c r="A177" s="296"/>
      <c r="B177" s="248"/>
      <c r="C177" s="16" t="s">
        <v>194</v>
      </c>
      <c r="D177" s="35">
        <f t="shared" ref="D177:D179" si="148">D182+D187+D192+D197+D202</f>
        <v>0</v>
      </c>
      <c r="E177" s="35">
        <f t="shared" ref="E177:F179" si="149">E182+E187+E192+E197+E202</f>
        <v>0</v>
      </c>
      <c r="F177" s="35">
        <f t="shared" si="149"/>
        <v>0</v>
      </c>
      <c r="G177" s="59">
        <v>0</v>
      </c>
      <c r="H177" s="245"/>
      <c r="I177" s="42" t="s">
        <v>195</v>
      </c>
      <c r="J177" s="52">
        <f>COUNTIF($J$180:$J$204,"частично")</f>
        <v>4</v>
      </c>
      <c r="K177" s="165"/>
      <c r="L177" s="166"/>
      <c r="M177" s="165"/>
    </row>
    <row r="178" spans="1:14" ht="25.5" customHeight="1" x14ac:dyDescent="0.25">
      <c r="A178" s="296"/>
      <c r="B178" s="248"/>
      <c r="C178" s="16" t="s">
        <v>196</v>
      </c>
      <c r="D178" s="35">
        <f t="shared" si="148"/>
        <v>0</v>
      </c>
      <c r="E178" s="35">
        <f t="shared" si="149"/>
        <v>0</v>
      </c>
      <c r="F178" s="35">
        <f t="shared" si="149"/>
        <v>0</v>
      </c>
      <c r="G178" s="59">
        <v>0</v>
      </c>
      <c r="H178" s="245"/>
      <c r="I178" s="42" t="s">
        <v>197</v>
      </c>
      <c r="J178" s="52">
        <f>COUNTIF($J$180:$J$204,"нет")</f>
        <v>0</v>
      </c>
      <c r="K178" s="165"/>
      <c r="L178" s="166"/>
      <c r="M178" s="165"/>
    </row>
    <row r="179" spans="1:14" ht="25.5" customHeight="1" x14ac:dyDescent="0.25">
      <c r="A179" s="297"/>
      <c r="B179" s="249"/>
      <c r="C179" s="16" t="s">
        <v>198</v>
      </c>
      <c r="D179" s="35">
        <f t="shared" si="148"/>
        <v>0</v>
      </c>
      <c r="E179" s="35">
        <f t="shared" si="149"/>
        <v>0</v>
      </c>
      <c r="F179" s="35">
        <f t="shared" si="149"/>
        <v>0</v>
      </c>
      <c r="G179" s="59">
        <v>0</v>
      </c>
      <c r="H179" s="246"/>
      <c r="I179" s="42" t="s">
        <v>199</v>
      </c>
      <c r="J179" s="13">
        <f>(J176+0.5*J177)/J175</f>
        <v>0.6</v>
      </c>
      <c r="K179" s="165"/>
      <c r="L179" s="166"/>
      <c r="M179" s="165"/>
    </row>
    <row r="180" spans="1:14" ht="21.75" customHeight="1" x14ac:dyDescent="0.25">
      <c r="A180" s="298" t="s">
        <v>60</v>
      </c>
      <c r="B180" s="250" t="s">
        <v>61</v>
      </c>
      <c r="C180" s="27" t="s">
        <v>190</v>
      </c>
      <c r="D180" s="32">
        <f>SUM(D181:D184)</f>
        <v>10000</v>
      </c>
      <c r="E180" s="32">
        <f t="shared" ref="E180" si="150">SUM(E181:E184)</f>
        <v>6000</v>
      </c>
      <c r="F180" s="32">
        <f t="shared" ref="F180" si="151">SUM(F181:F184)</f>
        <v>6000</v>
      </c>
      <c r="G180" s="55">
        <f>F180/D180</f>
        <v>0.6</v>
      </c>
      <c r="H180" s="98" t="s">
        <v>296</v>
      </c>
      <c r="I180" s="98" t="s">
        <v>401</v>
      </c>
      <c r="J180" s="147" t="s">
        <v>342</v>
      </c>
      <c r="K180" s="144" t="s">
        <v>282</v>
      </c>
      <c r="L180" s="147" t="s">
        <v>402</v>
      </c>
      <c r="M180" s="126">
        <v>809</v>
      </c>
      <c r="N180" s="95">
        <v>3120161400</v>
      </c>
    </row>
    <row r="181" spans="1:14" ht="18" customHeight="1" x14ac:dyDescent="0.25">
      <c r="A181" s="299"/>
      <c r="B181" s="251"/>
      <c r="C181" s="2" t="s">
        <v>192</v>
      </c>
      <c r="D181" s="71">
        <v>10000</v>
      </c>
      <c r="E181" s="31">
        <v>6000</v>
      </c>
      <c r="F181" s="31">
        <v>6000</v>
      </c>
      <c r="G181" s="7">
        <f t="shared" ref="G181:G186" si="152">F181/D181</f>
        <v>0.6</v>
      </c>
      <c r="H181" s="99"/>
      <c r="I181" s="99"/>
      <c r="J181" s="148"/>
      <c r="K181" s="145"/>
      <c r="L181" s="148"/>
      <c r="M181" s="126"/>
    </row>
    <row r="182" spans="1:14" ht="18" customHeight="1" x14ac:dyDescent="0.25">
      <c r="A182" s="299"/>
      <c r="B182" s="251"/>
      <c r="C182" s="2" t="s">
        <v>194</v>
      </c>
      <c r="D182" s="71">
        <v>0</v>
      </c>
      <c r="E182" s="71">
        <v>0</v>
      </c>
      <c r="F182" s="71">
        <v>0</v>
      </c>
      <c r="G182" s="7">
        <v>0</v>
      </c>
      <c r="H182" s="99"/>
      <c r="I182" s="99"/>
      <c r="J182" s="148"/>
      <c r="K182" s="145"/>
      <c r="L182" s="148"/>
      <c r="M182" s="126"/>
    </row>
    <row r="183" spans="1:14" ht="15.75" customHeight="1" x14ac:dyDescent="0.25">
      <c r="A183" s="299"/>
      <c r="B183" s="251"/>
      <c r="C183" s="2" t="s">
        <v>196</v>
      </c>
      <c r="D183" s="71">
        <v>0</v>
      </c>
      <c r="E183" s="71">
        <v>0</v>
      </c>
      <c r="F183" s="71">
        <v>0</v>
      </c>
      <c r="G183" s="7">
        <v>0</v>
      </c>
      <c r="H183" s="99"/>
      <c r="I183" s="99"/>
      <c r="J183" s="148"/>
      <c r="K183" s="145"/>
      <c r="L183" s="148"/>
      <c r="M183" s="126"/>
    </row>
    <row r="184" spans="1:14" ht="18" customHeight="1" x14ac:dyDescent="0.25">
      <c r="A184" s="300"/>
      <c r="B184" s="252"/>
      <c r="C184" s="2" t="s">
        <v>198</v>
      </c>
      <c r="D184" s="71">
        <v>0</v>
      </c>
      <c r="E184" s="71">
        <v>0</v>
      </c>
      <c r="F184" s="71">
        <v>0</v>
      </c>
      <c r="G184" s="7">
        <v>0</v>
      </c>
      <c r="H184" s="100"/>
      <c r="I184" s="100"/>
      <c r="J184" s="149"/>
      <c r="K184" s="146"/>
      <c r="L184" s="149"/>
      <c r="M184" s="126"/>
    </row>
    <row r="185" spans="1:14" ht="15" customHeight="1" x14ac:dyDescent="0.25">
      <c r="A185" s="314" t="s">
        <v>62</v>
      </c>
      <c r="B185" s="250" t="s">
        <v>63</v>
      </c>
      <c r="C185" s="27" t="s">
        <v>190</v>
      </c>
      <c r="D185" s="72">
        <f>SUM(D186:D189)</f>
        <v>3600</v>
      </c>
      <c r="E185" s="72">
        <f t="shared" ref="E185" si="153">SUM(E186:E189)</f>
        <v>3600</v>
      </c>
      <c r="F185" s="32">
        <f t="shared" ref="F185" si="154">SUM(F186:F189)</f>
        <v>3600</v>
      </c>
      <c r="G185" s="55">
        <f>F185/D185</f>
        <v>1</v>
      </c>
      <c r="H185" s="98" t="s">
        <v>212</v>
      </c>
      <c r="I185" s="98" t="s">
        <v>403</v>
      </c>
      <c r="J185" s="147" t="s">
        <v>342</v>
      </c>
      <c r="K185" s="144" t="s">
        <v>282</v>
      </c>
      <c r="L185" s="126" t="s">
        <v>404</v>
      </c>
      <c r="M185" s="126">
        <v>809</v>
      </c>
      <c r="N185" s="95">
        <v>3120161410</v>
      </c>
    </row>
    <row r="186" spans="1:14" ht="15" customHeight="1" x14ac:dyDescent="0.25">
      <c r="A186" s="315"/>
      <c r="B186" s="251"/>
      <c r="C186" s="2" t="s">
        <v>192</v>
      </c>
      <c r="D186" s="71">
        <v>3600</v>
      </c>
      <c r="E186" s="71">
        <v>3600</v>
      </c>
      <c r="F186" s="71">
        <v>3600</v>
      </c>
      <c r="G186" s="7">
        <f t="shared" si="152"/>
        <v>1</v>
      </c>
      <c r="H186" s="99"/>
      <c r="I186" s="99"/>
      <c r="J186" s="148"/>
      <c r="K186" s="145"/>
      <c r="L186" s="126"/>
      <c r="M186" s="126"/>
    </row>
    <row r="187" spans="1:14" x14ac:dyDescent="0.25">
      <c r="A187" s="315"/>
      <c r="B187" s="251"/>
      <c r="C187" s="2" t="s">
        <v>194</v>
      </c>
      <c r="D187" s="71">
        <v>0</v>
      </c>
      <c r="E187" s="71">
        <v>0</v>
      </c>
      <c r="F187" s="31">
        <v>0</v>
      </c>
      <c r="G187" s="7">
        <v>0</v>
      </c>
      <c r="H187" s="99"/>
      <c r="I187" s="99"/>
      <c r="J187" s="148"/>
      <c r="K187" s="145"/>
      <c r="L187" s="126"/>
      <c r="M187" s="126"/>
    </row>
    <row r="188" spans="1:14" x14ac:dyDescent="0.25">
      <c r="A188" s="315"/>
      <c r="B188" s="251"/>
      <c r="C188" s="2" t="s">
        <v>196</v>
      </c>
      <c r="D188" s="71">
        <v>0</v>
      </c>
      <c r="E188" s="71">
        <v>0</v>
      </c>
      <c r="F188" s="31">
        <v>0</v>
      </c>
      <c r="G188" s="7">
        <v>0</v>
      </c>
      <c r="H188" s="99"/>
      <c r="I188" s="99"/>
      <c r="J188" s="148"/>
      <c r="K188" s="145"/>
      <c r="L188" s="126"/>
      <c r="M188" s="126"/>
    </row>
    <row r="189" spans="1:14" x14ac:dyDescent="0.25">
      <c r="A189" s="316"/>
      <c r="B189" s="252"/>
      <c r="C189" s="2" t="s">
        <v>198</v>
      </c>
      <c r="D189" s="71">
        <v>0</v>
      </c>
      <c r="E189" s="71">
        <v>0</v>
      </c>
      <c r="F189" s="31">
        <v>0</v>
      </c>
      <c r="G189" s="7">
        <v>0</v>
      </c>
      <c r="H189" s="100"/>
      <c r="I189" s="100"/>
      <c r="J189" s="149"/>
      <c r="K189" s="146"/>
      <c r="L189" s="126"/>
      <c r="M189" s="126"/>
    </row>
    <row r="190" spans="1:14" ht="22.5" customHeight="1" x14ac:dyDescent="0.25">
      <c r="A190" s="314" t="s">
        <v>64</v>
      </c>
      <c r="B190" s="250" t="s">
        <v>291</v>
      </c>
      <c r="C190" s="27" t="s">
        <v>190</v>
      </c>
      <c r="D190" s="72">
        <f>SUM(D191:D194)</f>
        <v>12965.8</v>
      </c>
      <c r="E190" s="72">
        <f t="shared" ref="E190" si="155">SUM(E191:E194)</f>
        <v>5595.1688100000001</v>
      </c>
      <c r="F190" s="32">
        <f t="shared" ref="F190" si="156">SUM(F191:F194)</f>
        <v>5595.1688100000001</v>
      </c>
      <c r="G190" s="55">
        <f>F190/D190</f>
        <v>0.43153286415030312</v>
      </c>
      <c r="H190" s="98" t="s">
        <v>213</v>
      </c>
      <c r="I190" s="138" t="s">
        <v>406</v>
      </c>
      <c r="J190" s="147" t="s">
        <v>342</v>
      </c>
      <c r="K190" s="144" t="s">
        <v>3</v>
      </c>
      <c r="L190" s="127" t="s">
        <v>405</v>
      </c>
      <c r="M190" s="126">
        <v>809</v>
      </c>
      <c r="N190" s="95">
        <v>3120170550</v>
      </c>
    </row>
    <row r="191" spans="1:14" ht="21.75" customHeight="1" x14ac:dyDescent="0.25">
      <c r="A191" s="315"/>
      <c r="B191" s="251"/>
      <c r="C191" s="2" t="s">
        <v>192</v>
      </c>
      <c r="D191" s="71">
        <v>12965.8</v>
      </c>
      <c r="E191" s="74">
        <v>5595.1688100000001</v>
      </c>
      <c r="F191" s="74">
        <v>5595.1688100000001</v>
      </c>
      <c r="G191" s="7">
        <f t="shared" si="144"/>
        <v>0.43153286415030312</v>
      </c>
      <c r="H191" s="99"/>
      <c r="I191" s="139"/>
      <c r="J191" s="148"/>
      <c r="K191" s="145"/>
      <c r="L191" s="127"/>
      <c r="M191" s="126"/>
    </row>
    <row r="192" spans="1:14" ht="22.5" customHeight="1" x14ac:dyDescent="0.25">
      <c r="A192" s="315"/>
      <c r="B192" s="251"/>
      <c r="C192" s="2" t="s">
        <v>194</v>
      </c>
      <c r="D192" s="71">
        <v>0</v>
      </c>
      <c r="E192" s="71">
        <v>0</v>
      </c>
      <c r="F192" s="30">
        <v>0</v>
      </c>
      <c r="G192" s="7">
        <v>0</v>
      </c>
      <c r="H192" s="99"/>
      <c r="I192" s="139"/>
      <c r="J192" s="148"/>
      <c r="K192" s="145"/>
      <c r="L192" s="127"/>
      <c r="M192" s="126"/>
    </row>
    <row r="193" spans="1:14" ht="25.5" customHeight="1" x14ac:dyDescent="0.25">
      <c r="A193" s="315"/>
      <c r="B193" s="251"/>
      <c r="C193" s="2" t="s">
        <v>196</v>
      </c>
      <c r="D193" s="71">
        <v>0</v>
      </c>
      <c r="E193" s="71">
        <v>0</v>
      </c>
      <c r="F193" s="30">
        <v>0</v>
      </c>
      <c r="G193" s="7">
        <v>0</v>
      </c>
      <c r="H193" s="99"/>
      <c r="I193" s="139"/>
      <c r="J193" s="148"/>
      <c r="K193" s="145"/>
      <c r="L193" s="127"/>
      <c r="M193" s="126"/>
    </row>
    <row r="194" spans="1:14" ht="30" customHeight="1" x14ac:dyDescent="0.25">
      <c r="A194" s="316"/>
      <c r="B194" s="252"/>
      <c r="C194" s="2" t="s">
        <v>198</v>
      </c>
      <c r="D194" s="71">
        <v>0</v>
      </c>
      <c r="E194" s="71">
        <v>0</v>
      </c>
      <c r="F194" s="30">
        <v>0</v>
      </c>
      <c r="G194" s="7">
        <v>0</v>
      </c>
      <c r="H194" s="100"/>
      <c r="I194" s="140"/>
      <c r="J194" s="149"/>
      <c r="K194" s="146"/>
      <c r="L194" s="127"/>
      <c r="M194" s="126"/>
    </row>
    <row r="195" spans="1:14" ht="18.75" customHeight="1" x14ac:dyDescent="0.25">
      <c r="A195" s="298" t="s">
        <v>65</v>
      </c>
      <c r="B195" s="250" t="s">
        <v>66</v>
      </c>
      <c r="C195" s="27" t="s">
        <v>190</v>
      </c>
      <c r="D195" s="72">
        <f>SUM(D196:D199)</f>
        <v>60000</v>
      </c>
      <c r="E195" s="72">
        <f t="shared" ref="E195" si="157">SUM(E196:E199)</f>
        <v>26920.799999999999</v>
      </c>
      <c r="F195" s="32">
        <f t="shared" ref="F195" si="158">SUM(F196:F199)</f>
        <v>26920.799999999999</v>
      </c>
      <c r="G195" s="55">
        <f>F195/D195</f>
        <v>0.44867999999999997</v>
      </c>
      <c r="H195" s="98" t="s">
        <v>297</v>
      </c>
      <c r="I195" s="138" t="s">
        <v>408</v>
      </c>
      <c r="J195" s="147" t="s">
        <v>342</v>
      </c>
      <c r="K195" s="144" t="s">
        <v>214</v>
      </c>
      <c r="L195" s="127" t="s">
        <v>407</v>
      </c>
      <c r="M195" s="144">
        <v>809</v>
      </c>
      <c r="N195" s="95">
        <v>3120161420</v>
      </c>
    </row>
    <row r="196" spans="1:14" ht="19.5" customHeight="1" x14ac:dyDescent="0.25">
      <c r="A196" s="299"/>
      <c r="B196" s="251"/>
      <c r="C196" s="2" t="s">
        <v>192</v>
      </c>
      <c r="D196" s="71">
        <v>60000</v>
      </c>
      <c r="E196" s="71">
        <v>26920.799999999999</v>
      </c>
      <c r="F196" s="71">
        <v>26920.799999999999</v>
      </c>
      <c r="G196" s="7">
        <f t="shared" si="144"/>
        <v>0.44867999999999997</v>
      </c>
      <c r="H196" s="99"/>
      <c r="I196" s="139"/>
      <c r="J196" s="148"/>
      <c r="K196" s="145"/>
      <c r="L196" s="127"/>
      <c r="M196" s="145"/>
    </row>
    <row r="197" spans="1:14" x14ac:dyDescent="0.25">
      <c r="A197" s="299"/>
      <c r="B197" s="251"/>
      <c r="C197" s="2" t="s">
        <v>194</v>
      </c>
      <c r="D197" s="71">
        <v>0</v>
      </c>
      <c r="E197" s="71">
        <v>0</v>
      </c>
      <c r="F197" s="30">
        <v>0</v>
      </c>
      <c r="G197" s="7">
        <v>0</v>
      </c>
      <c r="H197" s="99"/>
      <c r="I197" s="139"/>
      <c r="J197" s="148"/>
      <c r="K197" s="145"/>
      <c r="L197" s="127"/>
      <c r="M197" s="145"/>
    </row>
    <row r="198" spans="1:14" ht="15" customHeight="1" x14ac:dyDescent="0.25">
      <c r="A198" s="299"/>
      <c r="B198" s="251"/>
      <c r="C198" s="2" t="s">
        <v>196</v>
      </c>
      <c r="D198" s="71">
        <v>0</v>
      </c>
      <c r="E198" s="71">
        <v>0</v>
      </c>
      <c r="F198" s="30">
        <v>0</v>
      </c>
      <c r="G198" s="7">
        <v>0</v>
      </c>
      <c r="H198" s="99"/>
      <c r="I198" s="139"/>
      <c r="J198" s="148"/>
      <c r="K198" s="145"/>
      <c r="L198" s="127"/>
      <c r="M198" s="145"/>
    </row>
    <row r="199" spans="1:14" x14ac:dyDescent="0.25">
      <c r="A199" s="300"/>
      <c r="B199" s="252"/>
      <c r="C199" s="2" t="s">
        <v>198</v>
      </c>
      <c r="D199" s="71">
        <v>0</v>
      </c>
      <c r="E199" s="71">
        <v>0</v>
      </c>
      <c r="F199" s="30">
        <v>0</v>
      </c>
      <c r="G199" s="7">
        <v>0</v>
      </c>
      <c r="H199" s="100"/>
      <c r="I199" s="140"/>
      <c r="J199" s="149"/>
      <c r="K199" s="146"/>
      <c r="L199" s="127"/>
      <c r="M199" s="146"/>
    </row>
    <row r="200" spans="1:14" ht="15" customHeight="1" x14ac:dyDescent="0.25">
      <c r="A200" s="298" t="s">
        <v>67</v>
      </c>
      <c r="B200" s="250" t="s">
        <v>68</v>
      </c>
      <c r="C200" s="27" t="s">
        <v>190</v>
      </c>
      <c r="D200" s="72">
        <f>SUM(D201:D204)</f>
        <v>3000</v>
      </c>
      <c r="E200" s="72">
        <f t="shared" ref="E200" si="159">SUM(E201:E204)</f>
        <v>2633.277</v>
      </c>
      <c r="F200" s="32">
        <f t="shared" ref="F200" si="160">SUM(F201:F204)</f>
        <v>2633.277</v>
      </c>
      <c r="G200" s="55">
        <f>F200/D200</f>
        <v>0.87775900000000007</v>
      </c>
      <c r="H200" s="121" t="s">
        <v>215</v>
      </c>
      <c r="I200" s="234" t="s">
        <v>409</v>
      </c>
      <c r="J200" s="104" t="s">
        <v>340</v>
      </c>
      <c r="K200" s="144" t="s">
        <v>214</v>
      </c>
      <c r="L200" s="125" t="s">
        <v>418</v>
      </c>
      <c r="M200" s="126">
        <v>809</v>
      </c>
      <c r="N200" s="95">
        <v>3120161430</v>
      </c>
    </row>
    <row r="201" spans="1:14" x14ac:dyDescent="0.25">
      <c r="A201" s="299"/>
      <c r="B201" s="251"/>
      <c r="C201" s="2" t="s">
        <v>192</v>
      </c>
      <c r="D201" s="71">
        <v>3000</v>
      </c>
      <c r="E201" s="71">
        <v>2633.277</v>
      </c>
      <c r="F201" s="71">
        <v>2633.277</v>
      </c>
      <c r="G201" s="7">
        <f t="shared" si="144"/>
        <v>0.87775900000000007</v>
      </c>
      <c r="H201" s="121"/>
      <c r="I201" s="234"/>
      <c r="J201" s="105"/>
      <c r="K201" s="145"/>
      <c r="L201" s="125"/>
      <c r="M201" s="126"/>
    </row>
    <row r="202" spans="1:14" x14ac:dyDescent="0.25">
      <c r="A202" s="299"/>
      <c r="B202" s="251"/>
      <c r="C202" s="2" t="s">
        <v>194</v>
      </c>
      <c r="D202" s="71">
        <v>0</v>
      </c>
      <c r="E202" s="71">
        <v>0</v>
      </c>
      <c r="F202" s="30">
        <v>0</v>
      </c>
      <c r="G202" s="7">
        <v>0</v>
      </c>
      <c r="H202" s="121"/>
      <c r="I202" s="234"/>
      <c r="J202" s="105"/>
      <c r="K202" s="145"/>
      <c r="L202" s="125"/>
      <c r="M202" s="126"/>
    </row>
    <row r="203" spans="1:14" x14ac:dyDescent="0.25">
      <c r="A203" s="299"/>
      <c r="B203" s="251"/>
      <c r="C203" s="2" t="s">
        <v>196</v>
      </c>
      <c r="D203" s="30">
        <v>0</v>
      </c>
      <c r="E203" s="30">
        <v>0</v>
      </c>
      <c r="F203" s="30">
        <v>0</v>
      </c>
      <c r="G203" s="7">
        <v>0</v>
      </c>
      <c r="H203" s="121"/>
      <c r="I203" s="234"/>
      <c r="J203" s="105"/>
      <c r="K203" s="145"/>
      <c r="L203" s="125"/>
      <c r="M203" s="126"/>
    </row>
    <row r="204" spans="1:14" ht="15" customHeight="1" x14ac:dyDescent="0.25">
      <c r="A204" s="300"/>
      <c r="B204" s="252"/>
      <c r="C204" s="2" t="s">
        <v>198</v>
      </c>
      <c r="D204" s="30">
        <v>0</v>
      </c>
      <c r="E204" s="30">
        <v>0</v>
      </c>
      <c r="F204" s="30">
        <v>0</v>
      </c>
      <c r="G204" s="7">
        <v>0</v>
      </c>
      <c r="H204" s="121"/>
      <c r="I204" s="234"/>
      <c r="J204" s="106"/>
      <c r="K204" s="146"/>
      <c r="L204" s="125"/>
      <c r="M204" s="126"/>
    </row>
    <row r="205" spans="1:14" ht="22.5" customHeight="1" x14ac:dyDescent="0.25">
      <c r="A205" s="295" t="s">
        <v>69</v>
      </c>
      <c r="B205" s="247" t="s">
        <v>70</v>
      </c>
      <c r="C205" s="23" t="s">
        <v>190</v>
      </c>
      <c r="D205" s="35">
        <f>SUM(D206:D209)</f>
        <v>25192.39572</v>
      </c>
      <c r="E205" s="35">
        <f t="shared" ref="E205" si="161">SUM(E206:E209)</f>
        <v>11911.375600000001</v>
      </c>
      <c r="F205" s="35">
        <f t="shared" ref="F205" si="162">SUM(F206:F209)</f>
        <v>11911.375600000001</v>
      </c>
      <c r="G205" s="59">
        <f>F205/D205</f>
        <v>0.47281631061962381</v>
      </c>
      <c r="H205" s="242" t="s">
        <v>246</v>
      </c>
      <c r="I205" s="42" t="s">
        <v>289</v>
      </c>
      <c r="J205" s="12">
        <f>SUM(J206:J208)</f>
        <v>6</v>
      </c>
      <c r="K205" s="173" t="s">
        <v>283</v>
      </c>
      <c r="L205" s="166"/>
      <c r="M205" s="165"/>
    </row>
    <row r="206" spans="1:14" ht="22.5" customHeight="1" x14ac:dyDescent="0.25">
      <c r="A206" s="296"/>
      <c r="B206" s="248"/>
      <c r="C206" s="16" t="s">
        <v>192</v>
      </c>
      <c r="D206" s="35">
        <f>D211+D216+D221+D226+D231+D236</f>
        <v>25192.39572</v>
      </c>
      <c r="E206" s="35">
        <f t="shared" ref="E206:F206" si="163">E211+E216+E221+E226+E231+E236</f>
        <v>11911.375600000001</v>
      </c>
      <c r="F206" s="35">
        <f t="shared" si="163"/>
        <v>11911.375600000001</v>
      </c>
      <c r="G206" s="59">
        <f t="shared" si="144"/>
        <v>0.47281631061962381</v>
      </c>
      <c r="H206" s="242"/>
      <c r="I206" s="42" t="s">
        <v>193</v>
      </c>
      <c r="J206" s="52">
        <f>COUNTIF($J$210:$J$239,"да")</f>
        <v>3</v>
      </c>
      <c r="K206" s="174"/>
      <c r="L206" s="166"/>
      <c r="M206" s="165"/>
    </row>
    <row r="207" spans="1:14" ht="22.5" customHeight="1" x14ac:dyDescent="0.25">
      <c r="A207" s="296"/>
      <c r="B207" s="248"/>
      <c r="C207" s="16" t="s">
        <v>194</v>
      </c>
      <c r="D207" s="35">
        <f t="shared" ref="D207:F209" si="164">D212+D217+D222+D227+D232+D237</f>
        <v>0</v>
      </c>
      <c r="E207" s="35">
        <f t="shared" si="164"/>
        <v>0</v>
      </c>
      <c r="F207" s="35">
        <f t="shared" si="164"/>
        <v>0</v>
      </c>
      <c r="G207" s="59">
        <v>0</v>
      </c>
      <c r="H207" s="242"/>
      <c r="I207" s="42" t="s">
        <v>195</v>
      </c>
      <c r="J207" s="52">
        <f>COUNTIF($J$210:$J$239,"частично")</f>
        <v>1</v>
      </c>
      <c r="K207" s="174"/>
      <c r="L207" s="166"/>
      <c r="M207" s="165"/>
    </row>
    <row r="208" spans="1:14" ht="22.5" customHeight="1" x14ac:dyDescent="0.25">
      <c r="A208" s="296"/>
      <c r="B208" s="248"/>
      <c r="C208" s="16" t="s">
        <v>196</v>
      </c>
      <c r="D208" s="35">
        <f t="shared" si="164"/>
        <v>0</v>
      </c>
      <c r="E208" s="35">
        <f t="shared" si="164"/>
        <v>0</v>
      </c>
      <c r="F208" s="35">
        <f t="shared" si="164"/>
        <v>0</v>
      </c>
      <c r="G208" s="59">
        <v>0</v>
      </c>
      <c r="H208" s="242"/>
      <c r="I208" s="42" t="s">
        <v>197</v>
      </c>
      <c r="J208" s="52">
        <f>COUNTIF($J$210:$J$239,"нет")</f>
        <v>2</v>
      </c>
      <c r="K208" s="174"/>
      <c r="L208" s="166"/>
      <c r="M208" s="165"/>
    </row>
    <row r="209" spans="1:15" ht="22.5" customHeight="1" x14ac:dyDescent="0.25">
      <c r="A209" s="297"/>
      <c r="B209" s="249"/>
      <c r="C209" s="16" t="s">
        <v>198</v>
      </c>
      <c r="D209" s="35">
        <f t="shared" si="164"/>
        <v>0</v>
      </c>
      <c r="E209" s="35">
        <f t="shared" si="164"/>
        <v>0</v>
      </c>
      <c r="F209" s="35">
        <f t="shared" si="164"/>
        <v>0</v>
      </c>
      <c r="G209" s="59">
        <v>0</v>
      </c>
      <c r="H209" s="242"/>
      <c r="I209" s="42" t="s">
        <v>199</v>
      </c>
      <c r="J209" s="13">
        <f>(J206+0.5*J207)/J205</f>
        <v>0.58333333333333337</v>
      </c>
      <c r="K209" s="175"/>
      <c r="L209" s="166"/>
      <c r="M209" s="165"/>
    </row>
    <row r="210" spans="1:15" ht="18.75" customHeight="1" x14ac:dyDescent="0.25">
      <c r="A210" s="305" t="s">
        <v>71</v>
      </c>
      <c r="B210" s="250" t="s">
        <v>72</v>
      </c>
      <c r="C210" s="27" t="s">
        <v>190</v>
      </c>
      <c r="D210" s="32">
        <f>SUM(D211:D214)</f>
        <v>4000</v>
      </c>
      <c r="E210" s="32">
        <f t="shared" ref="E210" si="165">SUM(E211:E214)</f>
        <v>3901.9304000000002</v>
      </c>
      <c r="F210" s="32">
        <f t="shared" ref="F210" si="166">SUM(F211:F214)</f>
        <v>3901.9304000000002</v>
      </c>
      <c r="G210" s="55">
        <f>F210/D210</f>
        <v>0.97548260000000009</v>
      </c>
      <c r="H210" s="121" t="s">
        <v>247</v>
      </c>
      <c r="I210" s="167" t="s">
        <v>413</v>
      </c>
      <c r="J210" s="127" t="s">
        <v>340</v>
      </c>
      <c r="K210" s="127" t="s">
        <v>298</v>
      </c>
      <c r="L210" s="127" t="s">
        <v>272</v>
      </c>
      <c r="M210" s="126">
        <v>809</v>
      </c>
      <c r="N210" s="95">
        <v>3120262040</v>
      </c>
      <c r="O210" s="95">
        <v>3120200009</v>
      </c>
    </row>
    <row r="211" spans="1:15" ht="18.75" customHeight="1" x14ac:dyDescent="0.25">
      <c r="A211" s="306"/>
      <c r="B211" s="251"/>
      <c r="C211" s="1" t="s">
        <v>192</v>
      </c>
      <c r="D211" s="71">
        <v>4000</v>
      </c>
      <c r="E211" s="71">
        <v>3901.9304000000002</v>
      </c>
      <c r="F211" s="71">
        <v>3901.9304000000002</v>
      </c>
      <c r="G211" s="7">
        <f t="shared" si="144"/>
        <v>0.97548260000000009</v>
      </c>
      <c r="H211" s="121"/>
      <c r="I211" s="168"/>
      <c r="J211" s="127"/>
      <c r="K211" s="127"/>
      <c r="L211" s="127"/>
      <c r="M211" s="126"/>
      <c r="O211" s="95"/>
    </row>
    <row r="212" spans="1:15" ht="18.75" customHeight="1" x14ac:dyDescent="0.25">
      <c r="A212" s="306"/>
      <c r="B212" s="251"/>
      <c r="C212" s="1" t="s">
        <v>194</v>
      </c>
      <c r="D212" s="30">
        <v>0</v>
      </c>
      <c r="E212" s="30">
        <v>0</v>
      </c>
      <c r="F212" s="30">
        <v>0</v>
      </c>
      <c r="G212" s="7">
        <v>0</v>
      </c>
      <c r="H212" s="121"/>
      <c r="I212" s="168"/>
      <c r="J212" s="127"/>
      <c r="K212" s="127"/>
      <c r="L212" s="127"/>
      <c r="M212" s="126"/>
      <c r="O212" s="95"/>
    </row>
    <row r="213" spans="1:15" ht="18.75" customHeight="1" x14ac:dyDescent="0.25">
      <c r="A213" s="306"/>
      <c r="B213" s="251"/>
      <c r="C213" s="1" t="s">
        <v>196</v>
      </c>
      <c r="D213" s="30">
        <v>0</v>
      </c>
      <c r="E213" s="30">
        <v>0</v>
      </c>
      <c r="F213" s="30">
        <v>0</v>
      </c>
      <c r="G213" s="7">
        <v>0</v>
      </c>
      <c r="H213" s="121"/>
      <c r="I213" s="168"/>
      <c r="J213" s="127"/>
      <c r="K213" s="127"/>
      <c r="L213" s="127"/>
      <c r="M213" s="126"/>
      <c r="O213" s="95"/>
    </row>
    <row r="214" spans="1:15" ht="18.75" customHeight="1" x14ac:dyDescent="0.25">
      <c r="A214" s="307"/>
      <c r="B214" s="252"/>
      <c r="C214" s="1" t="s">
        <v>198</v>
      </c>
      <c r="D214" s="30">
        <v>0</v>
      </c>
      <c r="E214" s="30">
        <v>0</v>
      </c>
      <c r="F214" s="30">
        <v>0</v>
      </c>
      <c r="G214" s="7">
        <v>0</v>
      </c>
      <c r="H214" s="121"/>
      <c r="I214" s="169"/>
      <c r="J214" s="127"/>
      <c r="K214" s="127"/>
      <c r="L214" s="127"/>
      <c r="M214" s="126"/>
      <c r="O214" s="95"/>
    </row>
    <row r="215" spans="1:15" ht="18.75" customHeight="1" x14ac:dyDescent="0.25">
      <c r="A215" s="298" t="s">
        <v>73</v>
      </c>
      <c r="B215" s="250" t="s">
        <v>74</v>
      </c>
      <c r="C215" s="27" t="s">
        <v>190</v>
      </c>
      <c r="D215" s="72">
        <f>SUM(D216:D219)</f>
        <v>9000</v>
      </c>
      <c r="E215" s="72">
        <f t="shared" ref="E215" si="167">SUM(E216:E219)</f>
        <v>1193.89345</v>
      </c>
      <c r="F215" s="72">
        <f t="shared" ref="F215" si="168">SUM(F216:F219)</f>
        <v>1193.89345</v>
      </c>
      <c r="G215" s="75">
        <f>F215/D215</f>
        <v>0.13265482777777779</v>
      </c>
      <c r="H215" s="121" t="s">
        <v>247</v>
      </c>
      <c r="I215" s="132" t="s">
        <v>414</v>
      </c>
      <c r="J215" s="123" t="s">
        <v>342</v>
      </c>
      <c r="K215" s="123" t="s">
        <v>298</v>
      </c>
      <c r="L215" s="125" t="s">
        <v>415</v>
      </c>
      <c r="M215" s="124">
        <v>809</v>
      </c>
      <c r="N215" s="95">
        <v>3120262040</v>
      </c>
      <c r="O215" s="95">
        <v>3120200011</v>
      </c>
    </row>
    <row r="216" spans="1:15" ht="18.75" customHeight="1" x14ac:dyDescent="0.25">
      <c r="A216" s="299"/>
      <c r="B216" s="251"/>
      <c r="C216" s="54" t="s">
        <v>192</v>
      </c>
      <c r="D216" s="71">
        <v>9000</v>
      </c>
      <c r="E216" s="71">
        <v>1193.89345</v>
      </c>
      <c r="F216" s="71">
        <v>1193.89345</v>
      </c>
      <c r="G216" s="76">
        <f t="shared" ref="G216" si="169">F216/D216</f>
        <v>0.13265482777777779</v>
      </c>
      <c r="H216" s="121"/>
      <c r="I216" s="133"/>
      <c r="J216" s="123"/>
      <c r="K216" s="123"/>
      <c r="L216" s="125"/>
      <c r="M216" s="124"/>
      <c r="O216" s="95"/>
    </row>
    <row r="217" spans="1:15" ht="18.75" customHeight="1" x14ac:dyDescent="0.25">
      <c r="A217" s="299"/>
      <c r="B217" s="251"/>
      <c r="C217" s="54" t="s">
        <v>194</v>
      </c>
      <c r="D217" s="71">
        <v>0</v>
      </c>
      <c r="E217" s="30">
        <v>0</v>
      </c>
      <c r="F217" s="30">
        <v>0</v>
      </c>
      <c r="G217" s="76">
        <v>0</v>
      </c>
      <c r="H217" s="121"/>
      <c r="I217" s="133"/>
      <c r="J217" s="123"/>
      <c r="K217" s="123"/>
      <c r="L217" s="125"/>
      <c r="M217" s="124"/>
      <c r="O217" s="95"/>
    </row>
    <row r="218" spans="1:15" ht="18.75" customHeight="1" x14ac:dyDescent="0.25">
      <c r="A218" s="299"/>
      <c r="B218" s="251"/>
      <c r="C218" s="54" t="s">
        <v>196</v>
      </c>
      <c r="D218" s="71">
        <v>0</v>
      </c>
      <c r="E218" s="30">
        <v>0</v>
      </c>
      <c r="F218" s="30">
        <v>0</v>
      </c>
      <c r="G218" s="76">
        <v>0</v>
      </c>
      <c r="H218" s="121"/>
      <c r="I218" s="133"/>
      <c r="J218" s="123"/>
      <c r="K218" s="123"/>
      <c r="L218" s="125"/>
      <c r="M218" s="124"/>
      <c r="O218" s="95"/>
    </row>
    <row r="219" spans="1:15" ht="18.75" customHeight="1" x14ac:dyDescent="0.25">
      <c r="A219" s="300"/>
      <c r="B219" s="252"/>
      <c r="C219" s="54" t="s">
        <v>198</v>
      </c>
      <c r="D219" s="71">
        <v>0</v>
      </c>
      <c r="E219" s="30">
        <v>0</v>
      </c>
      <c r="F219" s="30">
        <v>0</v>
      </c>
      <c r="G219" s="76">
        <v>0</v>
      </c>
      <c r="H219" s="121"/>
      <c r="I219" s="134"/>
      <c r="J219" s="123"/>
      <c r="K219" s="123"/>
      <c r="L219" s="125"/>
      <c r="M219" s="124"/>
      <c r="O219" s="95"/>
    </row>
    <row r="220" spans="1:15" ht="18.75" customHeight="1" x14ac:dyDescent="0.25">
      <c r="A220" s="298" t="s">
        <v>75</v>
      </c>
      <c r="B220" s="250" t="s">
        <v>76</v>
      </c>
      <c r="C220" s="27" t="s">
        <v>190</v>
      </c>
      <c r="D220" s="72">
        <f>SUM(D221:D224)</f>
        <v>3000</v>
      </c>
      <c r="E220" s="72">
        <f t="shared" ref="E220" si="170">SUM(E221:E224)</f>
        <v>2815.5517500000001</v>
      </c>
      <c r="F220" s="72">
        <f t="shared" ref="F220" si="171">SUM(F221:F224)</f>
        <v>2815.5517500000001</v>
      </c>
      <c r="G220" s="75">
        <f>F220/D220</f>
        <v>0.93851725000000008</v>
      </c>
      <c r="H220" s="121" t="s">
        <v>247</v>
      </c>
      <c r="I220" s="129" t="s">
        <v>416</v>
      </c>
      <c r="J220" s="125" t="s">
        <v>340</v>
      </c>
      <c r="K220" s="125" t="s">
        <v>298</v>
      </c>
      <c r="L220" s="125" t="s">
        <v>417</v>
      </c>
      <c r="M220" s="124">
        <v>809</v>
      </c>
      <c r="N220" s="95">
        <v>3120262040</v>
      </c>
      <c r="O220" s="95">
        <v>3120200012</v>
      </c>
    </row>
    <row r="221" spans="1:15" ht="18.75" customHeight="1" x14ac:dyDescent="0.25">
      <c r="A221" s="299"/>
      <c r="B221" s="251"/>
      <c r="C221" s="54" t="s">
        <v>192</v>
      </c>
      <c r="D221" s="71">
        <v>3000</v>
      </c>
      <c r="E221" s="71">
        <v>2815.5517500000001</v>
      </c>
      <c r="F221" s="71">
        <v>2815.5517500000001</v>
      </c>
      <c r="G221" s="76">
        <f t="shared" ref="G221" si="172">F221/D221</f>
        <v>0.93851725000000008</v>
      </c>
      <c r="H221" s="121"/>
      <c r="I221" s="130"/>
      <c r="J221" s="125"/>
      <c r="K221" s="125"/>
      <c r="L221" s="125"/>
      <c r="M221" s="124"/>
      <c r="O221" s="95"/>
    </row>
    <row r="222" spans="1:15" ht="18.75" customHeight="1" x14ac:dyDescent="0.25">
      <c r="A222" s="299"/>
      <c r="B222" s="251"/>
      <c r="C222" s="54" t="s">
        <v>194</v>
      </c>
      <c r="D222" s="71">
        <v>0</v>
      </c>
      <c r="E222" s="30">
        <v>0</v>
      </c>
      <c r="F222" s="30">
        <v>0</v>
      </c>
      <c r="G222" s="76">
        <v>0</v>
      </c>
      <c r="H222" s="121"/>
      <c r="I222" s="130"/>
      <c r="J222" s="125"/>
      <c r="K222" s="125"/>
      <c r="L222" s="125"/>
      <c r="M222" s="124"/>
      <c r="O222" s="95"/>
    </row>
    <row r="223" spans="1:15" ht="18.75" customHeight="1" x14ac:dyDescent="0.25">
      <c r="A223" s="299"/>
      <c r="B223" s="251"/>
      <c r="C223" s="54" t="s">
        <v>196</v>
      </c>
      <c r="D223" s="71">
        <v>0</v>
      </c>
      <c r="E223" s="30">
        <v>0</v>
      </c>
      <c r="F223" s="30">
        <v>0</v>
      </c>
      <c r="G223" s="76">
        <v>0</v>
      </c>
      <c r="H223" s="121"/>
      <c r="I223" s="130"/>
      <c r="J223" s="125"/>
      <c r="K223" s="125"/>
      <c r="L223" s="125"/>
      <c r="M223" s="124"/>
    </row>
    <row r="224" spans="1:15" ht="18.75" customHeight="1" x14ac:dyDescent="0.25">
      <c r="A224" s="300"/>
      <c r="B224" s="252"/>
      <c r="C224" s="54" t="s">
        <v>198</v>
      </c>
      <c r="D224" s="71">
        <v>0</v>
      </c>
      <c r="E224" s="30">
        <v>0</v>
      </c>
      <c r="F224" s="30">
        <v>0</v>
      </c>
      <c r="G224" s="76">
        <v>0</v>
      </c>
      <c r="H224" s="121"/>
      <c r="I224" s="131"/>
      <c r="J224" s="125"/>
      <c r="K224" s="125"/>
      <c r="L224" s="125"/>
      <c r="M224" s="124"/>
    </row>
    <row r="225" spans="1:15" ht="18.75" customHeight="1" x14ac:dyDescent="0.25">
      <c r="A225" s="298" t="s">
        <v>77</v>
      </c>
      <c r="B225" s="250" t="s">
        <v>78</v>
      </c>
      <c r="C225" s="27" t="s">
        <v>190</v>
      </c>
      <c r="D225" s="72">
        <f>SUM(D226:D229)</f>
        <v>4000</v>
      </c>
      <c r="E225" s="72">
        <f t="shared" ref="E225" si="173">SUM(E226:E229)</f>
        <v>4000</v>
      </c>
      <c r="F225" s="72">
        <f t="shared" ref="F225" si="174">SUM(F226:F229)</f>
        <v>4000</v>
      </c>
      <c r="G225" s="75">
        <f>F225/D225</f>
        <v>1</v>
      </c>
      <c r="H225" s="121" t="s">
        <v>247</v>
      </c>
      <c r="I225" s="129" t="s">
        <v>412</v>
      </c>
      <c r="J225" s="123" t="s">
        <v>340</v>
      </c>
      <c r="K225" s="123" t="s">
        <v>298</v>
      </c>
      <c r="L225" s="125" t="s">
        <v>272</v>
      </c>
      <c r="M225" s="124">
        <v>809</v>
      </c>
      <c r="N225" s="95">
        <v>3120262040</v>
      </c>
      <c r="O225" s="95">
        <v>3120200013</v>
      </c>
    </row>
    <row r="226" spans="1:15" ht="18.75" customHeight="1" x14ac:dyDescent="0.25">
      <c r="A226" s="299"/>
      <c r="B226" s="251"/>
      <c r="C226" s="54" t="s">
        <v>192</v>
      </c>
      <c r="D226" s="71">
        <v>4000</v>
      </c>
      <c r="E226" s="71">
        <v>4000</v>
      </c>
      <c r="F226" s="71">
        <v>4000</v>
      </c>
      <c r="G226" s="76">
        <f t="shared" ref="G226" si="175">F226/D226</f>
        <v>1</v>
      </c>
      <c r="H226" s="121"/>
      <c r="I226" s="130"/>
      <c r="J226" s="123"/>
      <c r="K226" s="123"/>
      <c r="L226" s="125"/>
      <c r="M226" s="124"/>
    </row>
    <row r="227" spans="1:15" ht="18.75" customHeight="1" x14ac:dyDescent="0.25">
      <c r="A227" s="299"/>
      <c r="B227" s="251"/>
      <c r="C227" s="54" t="s">
        <v>194</v>
      </c>
      <c r="D227" s="71">
        <v>0</v>
      </c>
      <c r="E227" s="71">
        <v>0</v>
      </c>
      <c r="F227" s="71">
        <v>0</v>
      </c>
      <c r="G227" s="76">
        <v>0</v>
      </c>
      <c r="H227" s="121"/>
      <c r="I227" s="130"/>
      <c r="J227" s="123"/>
      <c r="K227" s="123"/>
      <c r="L227" s="125"/>
      <c r="M227" s="124"/>
    </row>
    <row r="228" spans="1:15" ht="18.75" customHeight="1" x14ac:dyDescent="0.25">
      <c r="A228" s="299"/>
      <c r="B228" s="251"/>
      <c r="C228" s="54" t="s">
        <v>196</v>
      </c>
      <c r="D228" s="71">
        <v>0</v>
      </c>
      <c r="E228" s="71">
        <v>0</v>
      </c>
      <c r="F228" s="71">
        <v>0</v>
      </c>
      <c r="G228" s="76">
        <v>0</v>
      </c>
      <c r="H228" s="121"/>
      <c r="I228" s="130"/>
      <c r="J228" s="123"/>
      <c r="K228" s="123"/>
      <c r="L228" s="125"/>
      <c r="M228" s="124"/>
    </row>
    <row r="229" spans="1:15" ht="18.75" customHeight="1" x14ac:dyDescent="0.25">
      <c r="A229" s="300"/>
      <c r="B229" s="252"/>
      <c r="C229" s="54" t="s">
        <v>198</v>
      </c>
      <c r="D229" s="71">
        <v>0</v>
      </c>
      <c r="E229" s="71">
        <v>0</v>
      </c>
      <c r="F229" s="71">
        <v>0</v>
      </c>
      <c r="G229" s="76">
        <v>0</v>
      </c>
      <c r="H229" s="121"/>
      <c r="I229" s="131"/>
      <c r="J229" s="123"/>
      <c r="K229" s="123"/>
      <c r="L229" s="125"/>
      <c r="M229" s="124"/>
    </row>
    <row r="230" spans="1:15" s="85" customFormat="1" ht="18.75" customHeight="1" x14ac:dyDescent="0.25">
      <c r="A230" s="298" t="s">
        <v>299</v>
      </c>
      <c r="B230" s="260" t="s">
        <v>300</v>
      </c>
      <c r="C230" s="27" t="s">
        <v>190</v>
      </c>
      <c r="D230" s="72">
        <f>SUM(D231:D234)</f>
        <v>1597</v>
      </c>
      <c r="E230" s="72">
        <f t="shared" ref="E230:F230" si="176">SUM(E231:E234)</f>
        <v>0</v>
      </c>
      <c r="F230" s="72">
        <f t="shared" si="176"/>
        <v>0</v>
      </c>
      <c r="G230" s="75">
        <f>F230/D230</f>
        <v>0</v>
      </c>
      <c r="H230" s="98" t="s">
        <v>248</v>
      </c>
      <c r="I230" s="107" t="s">
        <v>272</v>
      </c>
      <c r="J230" s="101" t="s">
        <v>335</v>
      </c>
      <c r="K230" s="101" t="s">
        <v>298</v>
      </c>
      <c r="L230" s="104" t="s">
        <v>410</v>
      </c>
      <c r="M230" s="107">
        <v>809</v>
      </c>
      <c r="N230" s="95">
        <v>3120260290</v>
      </c>
    </row>
    <row r="231" spans="1:15" s="85" customFormat="1" ht="18.75" customHeight="1" x14ac:dyDescent="0.25">
      <c r="A231" s="299"/>
      <c r="B231" s="261"/>
      <c r="C231" s="54" t="s">
        <v>192</v>
      </c>
      <c r="D231" s="71">
        <v>1597</v>
      </c>
      <c r="E231" s="71">
        <v>0</v>
      </c>
      <c r="F231" s="71">
        <v>0</v>
      </c>
      <c r="G231" s="76">
        <f t="shared" ref="G231" si="177">F231/D231</f>
        <v>0</v>
      </c>
      <c r="H231" s="99"/>
      <c r="I231" s="108"/>
      <c r="J231" s="102"/>
      <c r="K231" s="102"/>
      <c r="L231" s="105"/>
      <c r="M231" s="108"/>
      <c r="N231" s="95"/>
    </row>
    <row r="232" spans="1:15" s="85" customFormat="1" ht="18.75" customHeight="1" x14ac:dyDescent="0.25">
      <c r="A232" s="299"/>
      <c r="B232" s="261"/>
      <c r="C232" s="54" t="s">
        <v>194</v>
      </c>
      <c r="D232" s="71">
        <v>0</v>
      </c>
      <c r="E232" s="71">
        <v>0</v>
      </c>
      <c r="F232" s="71">
        <v>0</v>
      </c>
      <c r="G232" s="76">
        <v>0</v>
      </c>
      <c r="H232" s="99"/>
      <c r="I232" s="108"/>
      <c r="J232" s="102"/>
      <c r="K232" s="102"/>
      <c r="L232" s="105"/>
      <c r="M232" s="108"/>
      <c r="N232" s="95"/>
    </row>
    <row r="233" spans="1:15" s="85" customFormat="1" ht="18.75" customHeight="1" x14ac:dyDescent="0.25">
      <c r="A233" s="299"/>
      <c r="B233" s="261"/>
      <c r="C233" s="54" t="s">
        <v>196</v>
      </c>
      <c r="D233" s="71">
        <v>0</v>
      </c>
      <c r="E233" s="71">
        <v>0</v>
      </c>
      <c r="F233" s="71">
        <v>0</v>
      </c>
      <c r="G233" s="76">
        <v>0</v>
      </c>
      <c r="H233" s="99"/>
      <c r="I233" s="108"/>
      <c r="J233" s="102"/>
      <c r="K233" s="102"/>
      <c r="L233" s="105"/>
      <c r="M233" s="108"/>
      <c r="N233" s="95"/>
    </row>
    <row r="234" spans="1:15" s="85" customFormat="1" ht="18.75" customHeight="1" x14ac:dyDescent="0.25">
      <c r="A234" s="300"/>
      <c r="B234" s="262"/>
      <c r="C234" s="54" t="s">
        <v>198</v>
      </c>
      <c r="D234" s="71">
        <v>0</v>
      </c>
      <c r="E234" s="71">
        <v>0</v>
      </c>
      <c r="F234" s="71">
        <v>0</v>
      </c>
      <c r="G234" s="76">
        <v>0</v>
      </c>
      <c r="H234" s="100"/>
      <c r="I234" s="109"/>
      <c r="J234" s="103"/>
      <c r="K234" s="103"/>
      <c r="L234" s="106"/>
      <c r="M234" s="109"/>
      <c r="N234" s="95"/>
    </row>
    <row r="235" spans="1:15" ht="18.75" customHeight="1" x14ac:dyDescent="0.25">
      <c r="A235" s="298" t="s">
        <v>79</v>
      </c>
      <c r="B235" s="250" t="s">
        <v>80</v>
      </c>
      <c r="C235" s="27" t="s">
        <v>190</v>
      </c>
      <c r="D235" s="72">
        <f>SUM(D236:D239)</f>
        <v>3595.39572</v>
      </c>
      <c r="E235" s="72">
        <f t="shared" ref="E235" si="178">SUM(E236:E239)</f>
        <v>0</v>
      </c>
      <c r="F235" s="72">
        <f t="shared" ref="F235" si="179">SUM(F236:F239)</f>
        <v>0</v>
      </c>
      <c r="G235" s="75">
        <f>F235/D235</f>
        <v>0</v>
      </c>
      <c r="H235" s="121" t="s">
        <v>248</v>
      </c>
      <c r="I235" s="107" t="s">
        <v>272</v>
      </c>
      <c r="J235" s="123" t="s">
        <v>335</v>
      </c>
      <c r="K235" s="123" t="s">
        <v>298</v>
      </c>
      <c r="L235" s="125" t="s">
        <v>411</v>
      </c>
      <c r="M235" s="124">
        <v>809</v>
      </c>
      <c r="N235" s="95">
        <v>3120262040</v>
      </c>
      <c r="O235" s="95">
        <v>3120200015</v>
      </c>
    </row>
    <row r="236" spans="1:15" ht="18.75" customHeight="1" x14ac:dyDescent="0.25">
      <c r="A236" s="299"/>
      <c r="B236" s="251"/>
      <c r="C236" s="54" t="s">
        <v>192</v>
      </c>
      <c r="D236" s="71">
        <v>3595.39572</v>
      </c>
      <c r="E236" s="71">
        <v>0</v>
      </c>
      <c r="F236" s="71">
        <v>0</v>
      </c>
      <c r="G236" s="76">
        <f t="shared" ref="G236" si="180">F236/D236</f>
        <v>0</v>
      </c>
      <c r="H236" s="121"/>
      <c r="I236" s="108"/>
      <c r="J236" s="123"/>
      <c r="K236" s="123"/>
      <c r="L236" s="125"/>
      <c r="M236" s="124"/>
    </row>
    <row r="237" spans="1:15" ht="18.75" customHeight="1" x14ac:dyDescent="0.25">
      <c r="A237" s="299"/>
      <c r="B237" s="251"/>
      <c r="C237" s="54" t="s">
        <v>194</v>
      </c>
      <c r="D237" s="71">
        <v>0</v>
      </c>
      <c r="E237" s="71">
        <v>0</v>
      </c>
      <c r="F237" s="71">
        <v>0</v>
      </c>
      <c r="G237" s="76">
        <v>0</v>
      </c>
      <c r="H237" s="121"/>
      <c r="I237" s="108"/>
      <c r="J237" s="123"/>
      <c r="K237" s="123"/>
      <c r="L237" s="125"/>
      <c r="M237" s="124"/>
    </row>
    <row r="238" spans="1:15" ht="18.75" customHeight="1" x14ac:dyDescent="0.25">
      <c r="A238" s="299"/>
      <c r="B238" s="251"/>
      <c r="C238" s="54" t="s">
        <v>196</v>
      </c>
      <c r="D238" s="71">
        <v>0</v>
      </c>
      <c r="E238" s="71">
        <v>0</v>
      </c>
      <c r="F238" s="71">
        <v>0</v>
      </c>
      <c r="G238" s="76">
        <v>0</v>
      </c>
      <c r="H238" s="121"/>
      <c r="I238" s="108"/>
      <c r="J238" s="123"/>
      <c r="K238" s="123"/>
      <c r="L238" s="125"/>
      <c r="M238" s="124"/>
    </row>
    <row r="239" spans="1:15" ht="18.75" customHeight="1" x14ac:dyDescent="0.25">
      <c r="A239" s="300"/>
      <c r="B239" s="252"/>
      <c r="C239" s="54" t="s">
        <v>198</v>
      </c>
      <c r="D239" s="71">
        <v>0</v>
      </c>
      <c r="E239" s="71">
        <v>0</v>
      </c>
      <c r="F239" s="71">
        <v>0</v>
      </c>
      <c r="G239" s="76">
        <v>0</v>
      </c>
      <c r="H239" s="121"/>
      <c r="I239" s="109"/>
      <c r="J239" s="123"/>
      <c r="K239" s="123"/>
      <c r="L239" s="125"/>
      <c r="M239" s="124"/>
    </row>
    <row r="240" spans="1:15" ht="21.75" customHeight="1" x14ac:dyDescent="0.25">
      <c r="A240" s="295" t="s">
        <v>81</v>
      </c>
      <c r="B240" s="247" t="s">
        <v>82</v>
      </c>
      <c r="C240" s="23" t="s">
        <v>190</v>
      </c>
      <c r="D240" s="35">
        <f>SUM(D241:D244)</f>
        <v>5616.2725100000007</v>
      </c>
      <c r="E240" s="35">
        <f t="shared" ref="E240" si="181">SUM(E241:E244)</f>
        <v>4800.4622399999998</v>
      </c>
      <c r="F240" s="35">
        <f t="shared" ref="F240" si="182">SUM(F241:F244)</f>
        <v>2291.0520000000001</v>
      </c>
      <c r="G240" s="59">
        <f>F240/D240</f>
        <v>0.40793106031103177</v>
      </c>
      <c r="H240" s="242" t="s">
        <v>246</v>
      </c>
      <c r="I240" s="42" t="s">
        <v>289</v>
      </c>
      <c r="J240" s="91">
        <f>SUM(J241:J243)</f>
        <v>6</v>
      </c>
      <c r="K240" s="243" t="s">
        <v>284</v>
      </c>
      <c r="L240" s="228"/>
      <c r="M240" s="243"/>
    </row>
    <row r="241" spans="1:14" ht="21.75" customHeight="1" x14ac:dyDescent="0.25">
      <c r="A241" s="296"/>
      <c r="B241" s="248"/>
      <c r="C241" s="28" t="s">
        <v>192</v>
      </c>
      <c r="D241" s="34">
        <f>D246+D251+D256+D261+D266+D271</f>
        <v>5353.49719</v>
      </c>
      <c r="E241" s="34">
        <f t="shared" ref="E241:F241" si="183">E246+E251+E256+E261+E266+E271</f>
        <v>4800.4622399999998</v>
      </c>
      <c r="F241" s="34">
        <f t="shared" si="183"/>
        <v>2291.0520000000001</v>
      </c>
      <c r="G241" s="58">
        <f>F241/D241</f>
        <v>0.42795427338218145</v>
      </c>
      <c r="H241" s="242"/>
      <c r="I241" s="42" t="s">
        <v>193</v>
      </c>
      <c r="J241" s="91">
        <f>COUNTIF($J$245:$J$274,"да")</f>
        <v>1</v>
      </c>
      <c r="K241" s="243"/>
      <c r="L241" s="228"/>
      <c r="M241" s="243"/>
    </row>
    <row r="242" spans="1:14" ht="21.75" customHeight="1" x14ac:dyDescent="0.25">
      <c r="A242" s="296"/>
      <c r="B242" s="248"/>
      <c r="C242" s="28" t="s">
        <v>194</v>
      </c>
      <c r="D242" s="34">
        <f t="shared" ref="D242:F244" si="184">D247+D252+D257+D262+D267+D272</f>
        <v>128.1</v>
      </c>
      <c r="E242" s="34">
        <f t="shared" si="184"/>
        <v>0</v>
      </c>
      <c r="F242" s="34">
        <f t="shared" si="184"/>
        <v>0</v>
      </c>
      <c r="G242" s="58">
        <f>F242/D242</f>
        <v>0</v>
      </c>
      <c r="H242" s="242"/>
      <c r="I242" s="42" t="s">
        <v>195</v>
      </c>
      <c r="J242" s="91">
        <f>COUNTIF($J$245:$J$274,"частично")</f>
        <v>3</v>
      </c>
      <c r="K242" s="243"/>
      <c r="L242" s="228"/>
      <c r="M242" s="243"/>
    </row>
    <row r="243" spans="1:14" ht="21.75" customHeight="1" x14ac:dyDescent="0.25">
      <c r="A243" s="296"/>
      <c r="B243" s="248"/>
      <c r="C243" s="28" t="s">
        <v>196</v>
      </c>
      <c r="D243" s="34">
        <f t="shared" si="184"/>
        <v>0</v>
      </c>
      <c r="E243" s="34">
        <f t="shared" si="184"/>
        <v>0</v>
      </c>
      <c r="F243" s="34">
        <f t="shared" si="184"/>
        <v>0</v>
      </c>
      <c r="G243" s="58">
        <v>0</v>
      </c>
      <c r="H243" s="242"/>
      <c r="I243" s="42" t="s">
        <v>197</v>
      </c>
      <c r="J243" s="91">
        <f>COUNTIF($J$245:$J$274,"нет")</f>
        <v>2</v>
      </c>
      <c r="K243" s="243"/>
      <c r="L243" s="228"/>
      <c r="M243" s="243"/>
    </row>
    <row r="244" spans="1:14" ht="21.75" customHeight="1" x14ac:dyDescent="0.25">
      <c r="A244" s="297"/>
      <c r="B244" s="249"/>
      <c r="C244" s="28" t="s">
        <v>198</v>
      </c>
      <c r="D244" s="34">
        <f t="shared" si="184"/>
        <v>134.67532</v>
      </c>
      <c r="E244" s="34">
        <f t="shared" si="184"/>
        <v>0</v>
      </c>
      <c r="F244" s="34">
        <f t="shared" si="184"/>
        <v>0</v>
      </c>
      <c r="G244" s="58">
        <f>F244/D244</f>
        <v>0</v>
      </c>
      <c r="H244" s="242"/>
      <c r="I244" s="42" t="s">
        <v>199</v>
      </c>
      <c r="J244" s="13">
        <f>(J241+0.5*J242)/J240</f>
        <v>0.41666666666666669</v>
      </c>
      <c r="K244" s="243"/>
      <c r="L244" s="228"/>
      <c r="M244" s="243"/>
    </row>
    <row r="245" spans="1:14" ht="19.5" customHeight="1" x14ac:dyDescent="0.25">
      <c r="A245" s="298" t="s">
        <v>83</v>
      </c>
      <c r="B245" s="250" t="s">
        <v>84</v>
      </c>
      <c r="C245" s="27" t="s">
        <v>190</v>
      </c>
      <c r="D245" s="72">
        <f>SUM(D246:D249)</f>
        <v>500</v>
      </c>
      <c r="E245" s="72">
        <f t="shared" ref="E245" si="185">SUM(E246:E249)</f>
        <v>500</v>
      </c>
      <c r="F245" s="72">
        <f t="shared" ref="F245" si="186">SUM(F246:F249)</f>
        <v>500</v>
      </c>
      <c r="G245" s="75">
        <f>F245/D245</f>
        <v>1</v>
      </c>
      <c r="H245" s="121" t="s">
        <v>216</v>
      </c>
      <c r="I245" s="234" t="s">
        <v>419</v>
      </c>
      <c r="J245" s="127" t="s">
        <v>340</v>
      </c>
      <c r="K245" s="126" t="s">
        <v>3</v>
      </c>
      <c r="L245" s="127" t="s">
        <v>272</v>
      </c>
      <c r="M245" s="126">
        <v>809</v>
      </c>
      <c r="N245" s="95">
        <v>3120361450</v>
      </c>
    </row>
    <row r="246" spans="1:14" ht="19.5" customHeight="1" x14ac:dyDescent="0.25">
      <c r="A246" s="299"/>
      <c r="B246" s="251"/>
      <c r="C246" s="1" t="s">
        <v>192</v>
      </c>
      <c r="D246" s="71">
        <v>500</v>
      </c>
      <c r="E246" s="71">
        <v>500</v>
      </c>
      <c r="F246" s="71">
        <v>500</v>
      </c>
      <c r="G246" s="76">
        <f>F246/D246</f>
        <v>1</v>
      </c>
      <c r="H246" s="121"/>
      <c r="I246" s="234"/>
      <c r="J246" s="127"/>
      <c r="K246" s="126"/>
      <c r="L246" s="127"/>
      <c r="M246" s="126"/>
    </row>
    <row r="247" spans="1:14" ht="19.5" customHeight="1" x14ac:dyDescent="0.25">
      <c r="A247" s="299"/>
      <c r="B247" s="251"/>
      <c r="C247" s="1" t="s">
        <v>194</v>
      </c>
      <c r="D247" s="71">
        <v>0</v>
      </c>
      <c r="E247" s="71">
        <v>0</v>
      </c>
      <c r="F247" s="71">
        <v>0</v>
      </c>
      <c r="G247" s="76">
        <v>0</v>
      </c>
      <c r="H247" s="121"/>
      <c r="I247" s="234"/>
      <c r="J247" s="127"/>
      <c r="K247" s="126"/>
      <c r="L247" s="127"/>
      <c r="M247" s="126"/>
    </row>
    <row r="248" spans="1:14" ht="19.5" customHeight="1" x14ac:dyDescent="0.25">
      <c r="A248" s="299"/>
      <c r="B248" s="251"/>
      <c r="C248" s="1" t="s">
        <v>196</v>
      </c>
      <c r="D248" s="71">
        <v>0</v>
      </c>
      <c r="E248" s="71">
        <v>0</v>
      </c>
      <c r="F248" s="71">
        <v>0</v>
      </c>
      <c r="G248" s="76">
        <v>0</v>
      </c>
      <c r="H248" s="121"/>
      <c r="I248" s="234"/>
      <c r="J248" s="127"/>
      <c r="K248" s="126"/>
      <c r="L248" s="127"/>
      <c r="M248" s="126"/>
    </row>
    <row r="249" spans="1:14" ht="19.5" customHeight="1" x14ac:dyDescent="0.25">
      <c r="A249" s="300"/>
      <c r="B249" s="252"/>
      <c r="C249" s="1" t="s">
        <v>198</v>
      </c>
      <c r="D249" s="71">
        <v>0</v>
      </c>
      <c r="E249" s="71">
        <v>0</v>
      </c>
      <c r="F249" s="71">
        <v>0</v>
      </c>
      <c r="G249" s="76">
        <v>0</v>
      </c>
      <c r="H249" s="121"/>
      <c r="I249" s="234"/>
      <c r="J249" s="127"/>
      <c r="K249" s="126"/>
      <c r="L249" s="127"/>
      <c r="M249" s="126"/>
    </row>
    <row r="250" spans="1:14" ht="19.5" customHeight="1" x14ac:dyDescent="0.25">
      <c r="A250" s="298" t="s">
        <v>85</v>
      </c>
      <c r="B250" s="250" t="s">
        <v>86</v>
      </c>
      <c r="C250" s="27" t="s">
        <v>190</v>
      </c>
      <c r="D250" s="72">
        <f>SUM(D251:D254)</f>
        <v>200</v>
      </c>
      <c r="E250" s="72">
        <f t="shared" ref="E250" si="187">SUM(E251:E254)</f>
        <v>0</v>
      </c>
      <c r="F250" s="72">
        <f t="shared" ref="F250" si="188">SUM(F251:F254)</f>
        <v>0</v>
      </c>
      <c r="G250" s="75">
        <f>F250/D250</f>
        <v>0</v>
      </c>
      <c r="H250" s="121" t="s">
        <v>217</v>
      </c>
      <c r="I250" s="126" t="s">
        <v>272</v>
      </c>
      <c r="J250" s="127" t="s">
        <v>335</v>
      </c>
      <c r="K250" s="126" t="s">
        <v>3</v>
      </c>
      <c r="L250" s="125" t="s">
        <v>420</v>
      </c>
      <c r="M250" s="126">
        <v>809</v>
      </c>
      <c r="N250" s="95">
        <v>3120329990</v>
      </c>
    </row>
    <row r="251" spans="1:14" ht="19.5" customHeight="1" x14ac:dyDescent="0.25">
      <c r="A251" s="299"/>
      <c r="B251" s="251"/>
      <c r="C251" s="2" t="s">
        <v>192</v>
      </c>
      <c r="D251" s="71">
        <v>200</v>
      </c>
      <c r="E251" s="71">
        <v>0</v>
      </c>
      <c r="F251" s="71">
        <v>0</v>
      </c>
      <c r="G251" s="76">
        <f t="shared" ref="G251:G266" si="189">F251/D251</f>
        <v>0</v>
      </c>
      <c r="H251" s="121"/>
      <c r="I251" s="126"/>
      <c r="J251" s="127"/>
      <c r="K251" s="126"/>
      <c r="L251" s="125"/>
      <c r="M251" s="126"/>
    </row>
    <row r="252" spans="1:14" ht="19.5" customHeight="1" x14ac:dyDescent="0.25">
      <c r="A252" s="299"/>
      <c r="B252" s="251"/>
      <c r="C252" s="2" t="s">
        <v>194</v>
      </c>
      <c r="D252" s="71">
        <v>0</v>
      </c>
      <c r="E252" s="71">
        <v>0</v>
      </c>
      <c r="F252" s="71">
        <v>0</v>
      </c>
      <c r="G252" s="76">
        <v>0</v>
      </c>
      <c r="H252" s="121"/>
      <c r="I252" s="126"/>
      <c r="J252" s="127"/>
      <c r="K252" s="126"/>
      <c r="L252" s="125"/>
      <c r="M252" s="126"/>
    </row>
    <row r="253" spans="1:14" ht="19.5" customHeight="1" x14ac:dyDescent="0.25">
      <c r="A253" s="299"/>
      <c r="B253" s="251"/>
      <c r="C253" s="2" t="s">
        <v>196</v>
      </c>
      <c r="D253" s="71">
        <v>0</v>
      </c>
      <c r="E253" s="71">
        <v>0</v>
      </c>
      <c r="F253" s="71">
        <v>0</v>
      </c>
      <c r="G253" s="76">
        <v>0</v>
      </c>
      <c r="H253" s="121"/>
      <c r="I253" s="126"/>
      <c r="J253" s="127"/>
      <c r="K253" s="126"/>
      <c r="L253" s="125"/>
      <c r="M253" s="126"/>
    </row>
    <row r="254" spans="1:14" ht="19.5" customHeight="1" x14ac:dyDescent="0.25">
      <c r="A254" s="300"/>
      <c r="B254" s="252"/>
      <c r="C254" s="2" t="s">
        <v>198</v>
      </c>
      <c r="D254" s="71">
        <v>0</v>
      </c>
      <c r="E254" s="71">
        <v>0</v>
      </c>
      <c r="F254" s="71">
        <v>0</v>
      </c>
      <c r="G254" s="76">
        <v>0</v>
      </c>
      <c r="H254" s="121"/>
      <c r="I254" s="126"/>
      <c r="J254" s="127"/>
      <c r="K254" s="126"/>
      <c r="L254" s="125"/>
      <c r="M254" s="126"/>
    </row>
    <row r="255" spans="1:14" ht="19.5" customHeight="1" x14ac:dyDescent="0.25">
      <c r="A255" s="298" t="s">
        <v>87</v>
      </c>
      <c r="B255" s="250" t="s">
        <v>88</v>
      </c>
      <c r="C255" s="27" t="s">
        <v>190</v>
      </c>
      <c r="D255" s="72">
        <f>SUM(D256:D259)</f>
        <v>396.10389000000004</v>
      </c>
      <c r="E255" s="72">
        <f t="shared" ref="E255" si="190">SUM(E256:E259)</f>
        <v>0</v>
      </c>
      <c r="F255" s="72">
        <f t="shared" ref="F255" si="191">SUM(F256:F259)</f>
        <v>0</v>
      </c>
      <c r="G255" s="75">
        <f>F255/D255</f>
        <v>0</v>
      </c>
      <c r="H255" s="121" t="s">
        <v>218</v>
      </c>
      <c r="I255" s="241" t="s">
        <v>272</v>
      </c>
      <c r="J255" s="127" t="s">
        <v>335</v>
      </c>
      <c r="K255" s="127" t="s">
        <v>219</v>
      </c>
      <c r="L255" s="125" t="s">
        <v>421</v>
      </c>
      <c r="M255" s="126">
        <v>809</v>
      </c>
      <c r="N255" s="95" t="s">
        <v>422</v>
      </c>
    </row>
    <row r="256" spans="1:14" ht="19.5" customHeight="1" x14ac:dyDescent="0.25">
      <c r="A256" s="299"/>
      <c r="B256" s="251"/>
      <c r="C256" s="2" t="s">
        <v>192</v>
      </c>
      <c r="D256" s="71">
        <v>133.32857000000001</v>
      </c>
      <c r="E256" s="71">
        <v>0</v>
      </c>
      <c r="F256" s="71">
        <v>0</v>
      </c>
      <c r="G256" s="76">
        <f t="shared" si="189"/>
        <v>0</v>
      </c>
      <c r="H256" s="121"/>
      <c r="I256" s="241"/>
      <c r="J256" s="127"/>
      <c r="K256" s="127"/>
      <c r="L256" s="125"/>
      <c r="M256" s="126"/>
    </row>
    <row r="257" spans="1:14" ht="19.5" customHeight="1" x14ac:dyDescent="0.25">
      <c r="A257" s="299"/>
      <c r="B257" s="251"/>
      <c r="C257" s="2" t="s">
        <v>194</v>
      </c>
      <c r="D257" s="71">
        <v>128.1</v>
      </c>
      <c r="E257" s="71">
        <v>0</v>
      </c>
      <c r="F257" s="71">
        <v>0</v>
      </c>
      <c r="G257" s="76">
        <f t="shared" si="189"/>
        <v>0</v>
      </c>
      <c r="H257" s="121"/>
      <c r="I257" s="241"/>
      <c r="J257" s="127"/>
      <c r="K257" s="127"/>
      <c r="L257" s="125"/>
      <c r="M257" s="126"/>
    </row>
    <row r="258" spans="1:14" ht="19.5" customHeight="1" x14ac:dyDescent="0.25">
      <c r="A258" s="299"/>
      <c r="B258" s="251"/>
      <c r="C258" s="2" t="s">
        <v>196</v>
      </c>
      <c r="D258" s="71">
        <v>0</v>
      </c>
      <c r="E258" s="71">
        <v>0</v>
      </c>
      <c r="F258" s="71">
        <v>0</v>
      </c>
      <c r="G258" s="76">
        <v>0</v>
      </c>
      <c r="H258" s="121"/>
      <c r="I258" s="241"/>
      <c r="J258" s="127"/>
      <c r="K258" s="127"/>
      <c r="L258" s="125"/>
      <c r="M258" s="126"/>
    </row>
    <row r="259" spans="1:14" ht="19.5" customHeight="1" x14ac:dyDescent="0.25">
      <c r="A259" s="300"/>
      <c r="B259" s="252"/>
      <c r="C259" s="2" t="s">
        <v>198</v>
      </c>
      <c r="D259" s="71">
        <v>134.67532</v>
      </c>
      <c r="E259" s="71">
        <v>0</v>
      </c>
      <c r="F259" s="71">
        <v>0</v>
      </c>
      <c r="G259" s="76">
        <f t="shared" si="189"/>
        <v>0</v>
      </c>
      <c r="H259" s="121"/>
      <c r="I259" s="241"/>
      <c r="J259" s="127"/>
      <c r="K259" s="127"/>
      <c r="L259" s="125"/>
      <c r="M259" s="126"/>
    </row>
    <row r="260" spans="1:14" ht="19.5" customHeight="1" x14ac:dyDescent="0.25">
      <c r="A260" s="298" t="s">
        <v>89</v>
      </c>
      <c r="B260" s="250" t="s">
        <v>90</v>
      </c>
      <c r="C260" s="27" t="s">
        <v>190</v>
      </c>
      <c r="D260" s="72">
        <f>SUM(D261:D264)</f>
        <v>63.706380000000003</v>
      </c>
      <c r="E260" s="72">
        <f t="shared" ref="E260" si="192">SUM(E261:E264)</f>
        <v>44</v>
      </c>
      <c r="F260" s="72">
        <f t="shared" ref="F260" si="193">SUM(F261:F264)</f>
        <v>37.4</v>
      </c>
      <c r="G260" s="75">
        <f>F260/D260</f>
        <v>0.58706835955833614</v>
      </c>
      <c r="H260" s="121" t="s">
        <v>220</v>
      </c>
      <c r="I260" s="128" t="s">
        <v>399</v>
      </c>
      <c r="J260" s="123" t="s">
        <v>342</v>
      </c>
      <c r="K260" s="208" t="s">
        <v>221</v>
      </c>
      <c r="L260" s="208" t="s">
        <v>400</v>
      </c>
      <c r="M260" s="126">
        <v>831</v>
      </c>
      <c r="N260" s="95">
        <v>3120360120</v>
      </c>
    </row>
    <row r="261" spans="1:14" ht="19.5" customHeight="1" x14ac:dyDescent="0.25">
      <c r="A261" s="299"/>
      <c r="B261" s="251"/>
      <c r="C261" s="1" t="s">
        <v>192</v>
      </c>
      <c r="D261" s="71">
        <v>63.706380000000003</v>
      </c>
      <c r="E261" s="71">
        <v>44</v>
      </c>
      <c r="F261" s="71">
        <v>37.4</v>
      </c>
      <c r="G261" s="76">
        <f>F261/D261</f>
        <v>0.58706835955833614</v>
      </c>
      <c r="H261" s="121"/>
      <c r="I261" s="128"/>
      <c r="J261" s="123"/>
      <c r="K261" s="208"/>
      <c r="L261" s="208"/>
      <c r="M261" s="126"/>
    </row>
    <row r="262" spans="1:14" ht="19.5" customHeight="1" x14ac:dyDescent="0.25">
      <c r="A262" s="299"/>
      <c r="B262" s="251"/>
      <c r="C262" s="1" t="s">
        <v>194</v>
      </c>
      <c r="D262" s="71">
        <v>0</v>
      </c>
      <c r="E262" s="71">
        <v>0</v>
      </c>
      <c r="F262" s="71">
        <v>0</v>
      </c>
      <c r="G262" s="76">
        <v>0</v>
      </c>
      <c r="H262" s="121"/>
      <c r="I262" s="128"/>
      <c r="J262" s="123"/>
      <c r="K262" s="208"/>
      <c r="L262" s="208"/>
      <c r="M262" s="126"/>
    </row>
    <row r="263" spans="1:14" ht="19.5" customHeight="1" x14ac:dyDescent="0.25">
      <c r="A263" s="299"/>
      <c r="B263" s="251"/>
      <c r="C263" s="1" t="s">
        <v>196</v>
      </c>
      <c r="D263" s="71">
        <v>0</v>
      </c>
      <c r="E263" s="71">
        <v>0</v>
      </c>
      <c r="F263" s="71">
        <v>0</v>
      </c>
      <c r="G263" s="76">
        <v>0</v>
      </c>
      <c r="H263" s="121"/>
      <c r="I263" s="128"/>
      <c r="J263" s="123"/>
      <c r="K263" s="208"/>
      <c r="L263" s="208"/>
      <c r="M263" s="126"/>
    </row>
    <row r="264" spans="1:14" ht="19.5" customHeight="1" x14ac:dyDescent="0.25">
      <c r="A264" s="300"/>
      <c r="B264" s="252"/>
      <c r="C264" s="1" t="s">
        <v>198</v>
      </c>
      <c r="D264" s="71">
        <v>0</v>
      </c>
      <c r="E264" s="71">
        <v>0</v>
      </c>
      <c r="F264" s="71">
        <v>0</v>
      </c>
      <c r="G264" s="76">
        <v>0</v>
      </c>
      <c r="H264" s="121"/>
      <c r="I264" s="128"/>
      <c r="J264" s="123"/>
      <c r="K264" s="208"/>
      <c r="L264" s="208"/>
      <c r="M264" s="126"/>
    </row>
    <row r="265" spans="1:14" ht="25.5" customHeight="1" x14ac:dyDescent="0.25">
      <c r="A265" s="298" t="s">
        <v>91</v>
      </c>
      <c r="B265" s="250" t="s">
        <v>92</v>
      </c>
      <c r="C265" s="27" t="s">
        <v>190</v>
      </c>
      <c r="D265" s="72">
        <f>SUM(D266:D269)</f>
        <v>1100</v>
      </c>
      <c r="E265" s="72">
        <f t="shared" ref="E265" si="194">SUM(E266:E269)</f>
        <v>1100</v>
      </c>
      <c r="F265" s="72">
        <f t="shared" ref="F265" si="195">SUM(F266:F269)</f>
        <v>0</v>
      </c>
      <c r="G265" s="75">
        <f>F265/D265</f>
        <v>0</v>
      </c>
      <c r="H265" s="121" t="s">
        <v>222</v>
      </c>
      <c r="I265" s="237" t="s">
        <v>423</v>
      </c>
      <c r="J265" s="127" t="s">
        <v>342</v>
      </c>
      <c r="K265" s="126" t="s">
        <v>282</v>
      </c>
      <c r="L265" s="125" t="s">
        <v>424</v>
      </c>
      <c r="M265" s="126">
        <v>809</v>
      </c>
      <c r="N265" s="95">
        <v>3120361440</v>
      </c>
    </row>
    <row r="266" spans="1:14" ht="24" customHeight="1" x14ac:dyDescent="0.25">
      <c r="A266" s="299"/>
      <c r="B266" s="251"/>
      <c r="C266" s="1" t="s">
        <v>192</v>
      </c>
      <c r="D266" s="71">
        <v>1100</v>
      </c>
      <c r="E266" s="71">
        <v>1100</v>
      </c>
      <c r="F266" s="71">
        <v>0</v>
      </c>
      <c r="G266" s="76">
        <f t="shared" si="189"/>
        <v>0</v>
      </c>
      <c r="H266" s="121"/>
      <c r="I266" s="237"/>
      <c r="J266" s="127"/>
      <c r="K266" s="126"/>
      <c r="L266" s="125"/>
      <c r="M266" s="126"/>
    </row>
    <row r="267" spans="1:14" ht="27.75" customHeight="1" x14ac:dyDescent="0.25">
      <c r="A267" s="299"/>
      <c r="B267" s="251"/>
      <c r="C267" s="1" t="s">
        <v>194</v>
      </c>
      <c r="D267" s="71">
        <v>0</v>
      </c>
      <c r="E267" s="71">
        <v>0</v>
      </c>
      <c r="F267" s="71">
        <v>0</v>
      </c>
      <c r="G267" s="76">
        <v>0</v>
      </c>
      <c r="H267" s="121"/>
      <c r="I267" s="237"/>
      <c r="J267" s="127"/>
      <c r="K267" s="126"/>
      <c r="L267" s="125"/>
      <c r="M267" s="126"/>
    </row>
    <row r="268" spans="1:14" ht="22.5" customHeight="1" x14ac:dyDescent="0.25">
      <c r="A268" s="299"/>
      <c r="B268" s="251"/>
      <c r="C268" s="1" t="s">
        <v>196</v>
      </c>
      <c r="D268" s="71">
        <v>0</v>
      </c>
      <c r="E268" s="71">
        <v>0</v>
      </c>
      <c r="F268" s="71">
        <v>0</v>
      </c>
      <c r="G268" s="76">
        <v>0</v>
      </c>
      <c r="H268" s="121"/>
      <c r="I268" s="237"/>
      <c r="J268" s="127"/>
      <c r="K268" s="126"/>
      <c r="L268" s="125"/>
      <c r="M268" s="126"/>
    </row>
    <row r="269" spans="1:14" ht="21.75" customHeight="1" x14ac:dyDescent="0.25">
      <c r="A269" s="300"/>
      <c r="B269" s="252"/>
      <c r="C269" s="1" t="s">
        <v>198</v>
      </c>
      <c r="D269" s="71">
        <v>0</v>
      </c>
      <c r="E269" s="71">
        <v>0</v>
      </c>
      <c r="F269" s="71">
        <v>0</v>
      </c>
      <c r="G269" s="76">
        <v>0</v>
      </c>
      <c r="H269" s="121"/>
      <c r="I269" s="237"/>
      <c r="J269" s="127"/>
      <c r="K269" s="126"/>
      <c r="L269" s="125"/>
      <c r="M269" s="126"/>
    </row>
    <row r="270" spans="1:14" ht="24" customHeight="1" x14ac:dyDescent="0.25">
      <c r="A270" s="298" t="s">
        <v>93</v>
      </c>
      <c r="B270" s="260" t="s">
        <v>94</v>
      </c>
      <c r="C270" s="27" t="s">
        <v>190</v>
      </c>
      <c r="D270" s="32">
        <f>SUM(D271:D274)</f>
        <v>3356.4622399999998</v>
      </c>
      <c r="E270" s="32">
        <f t="shared" ref="E270" si="196">SUM(E271:E274)</f>
        <v>3156.4622399999998</v>
      </c>
      <c r="F270" s="32">
        <f t="shared" ref="F270" si="197">SUM(F271:F274)</f>
        <v>1753.652</v>
      </c>
      <c r="G270" s="55">
        <f>F270/D270</f>
        <v>0.52247034961430106</v>
      </c>
      <c r="H270" s="121" t="s">
        <v>249</v>
      </c>
      <c r="I270" s="122" t="s">
        <v>425</v>
      </c>
      <c r="J270" s="123" t="s">
        <v>342</v>
      </c>
      <c r="K270" s="124" t="s">
        <v>282</v>
      </c>
      <c r="L270" s="125" t="s">
        <v>426</v>
      </c>
      <c r="M270" s="124">
        <v>809</v>
      </c>
      <c r="N270" s="95">
        <v>3120361440</v>
      </c>
    </row>
    <row r="271" spans="1:14" ht="24" customHeight="1" x14ac:dyDescent="0.25">
      <c r="A271" s="299"/>
      <c r="B271" s="261"/>
      <c r="C271" s="54" t="s">
        <v>192</v>
      </c>
      <c r="D271" s="71">
        <v>3356.4622399999998</v>
      </c>
      <c r="E271" s="71">
        <v>3156.4622399999998</v>
      </c>
      <c r="F271" s="71">
        <v>1753.652</v>
      </c>
      <c r="G271" s="61">
        <f t="shared" ref="G271" si="198">F271/D271</f>
        <v>0.52247034961430106</v>
      </c>
      <c r="H271" s="121"/>
      <c r="I271" s="122"/>
      <c r="J271" s="123"/>
      <c r="K271" s="124"/>
      <c r="L271" s="125"/>
      <c r="M271" s="124"/>
    </row>
    <row r="272" spans="1:14" ht="24" customHeight="1" x14ac:dyDescent="0.25">
      <c r="A272" s="299"/>
      <c r="B272" s="261"/>
      <c r="C272" s="54" t="s">
        <v>194</v>
      </c>
      <c r="D272" s="31">
        <v>0</v>
      </c>
      <c r="E272" s="31">
        <v>0</v>
      </c>
      <c r="F272" s="31">
        <v>0</v>
      </c>
      <c r="G272" s="61">
        <v>0</v>
      </c>
      <c r="H272" s="121"/>
      <c r="I272" s="122"/>
      <c r="J272" s="123"/>
      <c r="K272" s="124"/>
      <c r="L272" s="125"/>
      <c r="M272" s="124"/>
    </row>
    <row r="273" spans="1:14" ht="24" customHeight="1" x14ac:dyDescent="0.25">
      <c r="A273" s="299"/>
      <c r="B273" s="261"/>
      <c r="C273" s="54" t="s">
        <v>196</v>
      </c>
      <c r="D273" s="31">
        <v>0</v>
      </c>
      <c r="E273" s="31">
        <v>0</v>
      </c>
      <c r="F273" s="31">
        <v>0</v>
      </c>
      <c r="G273" s="61">
        <v>0</v>
      </c>
      <c r="H273" s="121"/>
      <c r="I273" s="122"/>
      <c r="J273" s="123"/>
      <c r="K273" s="124"/>
      <c r="L273" s="125"/>
      <c r="M273" s="124"/>
    </row>
    <row r="274" spans="1:14" ht="24" customHeight="1" x14ac:dyDescent="0.25">
      <c r="A274" s="300"/>
      <c r="B274" s="262"/>
      <c r="C274" s="54" t="s">
        <v>198</v>
      </c>
      <c r="D274" s="31">
        <v>0</v>
      </c>
      <c r="E274" s="31">
        <v>0</v>
      </c>
      <c r="F274" s="31">
        <v>0</v>
      </c>
      <c r="G274" s="61">
        <v>0</v>
      </c>
      <c r="H274" s="121"/>
      <c r="I274" s="122"/>
      <c r="J274" s="123"/>
      <c r="K274" s="124"/>
      <c r="L274" s="125"/>
      <c r="M274" s="124"/>
    </row>
    <row r="275" spans="1:14" ht="24.75" customHeight="1" x14ac:dyDescent="0.25">
      <c r="A275" s="295" t="s">
        <v>95</v>
      </c>
      <c r="B275" s="247" t="s">
        <v>96</v>
      </c>
      <c r="C275" s="23" t="s">
        <v>190</v>
      </c>
      <c r="D275" s="35">
        <f>SUM(D276:D279)</f>
        <v>13757.3</v>
      </c>
      <c r="E275" s="35">
        <f t="shared" ref="E275" si="199">SUM(E276:E279)</f>
        <v>10400</v>
      </c>
      <c r="F275" s="35">
        <f t="shared" ref="F275" si="200">SUM(F276:F279)</f>
        <v>10400</v>
      </c>
      <c r="G275" s="59">
        <f>F275/D275</f>
        <v>0.75596228911196239</v>
      </c>
      <c r="H275" s="164" t="s">
        <v>250</v>
      </c>
      <c r="I275" s="42" t="s">
        <v>289</v>
      </c>
      <c r="J275" s="12">
        <f>SUM(J276:J278)</f>
        <v>2</v>
      </c>
      <c r="K275" s="165" t="s">
        <v>214</v>
      </c>
      <c r="L275" s="166"/>
      <c r="M275" s="165"/>
    </row>
    <row r="276" spans="1:14" ht="24.75" customHeight="1" x14ac:dyDescent="0.25">
      <c r="A276" s="296"/>
      <c r="B276" s="248"/>
      <c r="C276" s="29" t="s">
        <v>192</v>
      </c>
      <c r="D276" s="35">
        <f>D281+D286</f>
        <v>13757.3</v>
      </c>
      <c r="E276" s="35">
        <f t="shared" ref="E276:F276" si="201">E281+E286</f>
        <v>10400</v>
      </c>
      <c r="F276" s="35">
        <f t="shared" si="201"/>
        <v>10400</v>
      </c>
      <c r="G276" s="59">
        <f>F276/D276</f>
        <v>0.75596228911196239</v>
      </c>
      <c r="H276" s="164"/>
      <c r="I276" s="42" t="s">
        <v>193</v>
      </c>
      <c r="J276" s="12">
        <v>1</v>
      </c>
      <c r="K276" s="165"/>
      <c r="L276" s="166"/>
      <c r="M276" s="165"/>
    </row>
    <row r="277" spans="1:14" ht="24.75" customHeight="1" x14ac:dyDescent="0.25">
      <c r="A277" s="296"/>
      <c r="B277" s="248"/>
      <c r="C277" s="29" t="s">
        <v>194</v>
      </c>
      <c r="D277" s="35">
        <f t="shared" ref="D277:D279" si="202">D282+D287</f>
        <v>0</v>
      </c>
      <c r="E277" s="35">
        <f t="shared" ref="E277:F279" si="203">E282+E287</f>
        <v>0</v>
      </c>
      <c r="F277" s="35">
        <f t="shared" si="203"/>
        <v>0</v>
      </c>
      <c r="G277" s="59">
        <v>0</v>
      </c>
      <c r="H277" s="164"/>
      <c r="I277" s="42" t="s">
        <v>195</v>
      </c>
      <c r="J277" s="12">
        <v>1</v>
      </c>
      <c r="K277" s="165"/>
      <c r="L277" s="166"/>
      <c r="M277" s="165"/>
    </row>
    <row r="278" spans="1:14" ht="24.75" customHeight="1" x14ac:dyDescent="0.25">
      <c r="A278" s="296"/>
      <c r="B278" s="248"/>
      <c r="C278" s="29" t="s">
        <v>196</v>
      </c>
      <c r="D278" s="35">
        <f t="shared" si="202"/>
        <v>0</v>
      </c>
      <c r="E278" s="35">
        <f t="shared" si="203"/>
        <v>0</v>
      </c>
      <c r="F278" s="35">
        <f t="shared" si="203"/>
        <v>0</v>
      </c>
      <c r="G278" s="59">
        <v>0</v>
      </c>
      <c r="H278" s="164"/>
      <c r="I278" s="42" t="s">
        <v>197</v>
      </c>
      <c r="J278" s="12">
        <v>0</v>
      </c>
      <c r="K278" s="165"/>
      <c r="L278" s="166"/>
      <c r="M278" s="165"/>
    </row>
    <row r="279" spans="1:14" ht="24.75" customHeight="1" x14ac:dyDescent="0.25">
      <c r="A279" s="297"/>
      <c r="B279" s="249"/>
      <c r="C279" s="29" t="s">
        <v>198</v>
      </c>
      <c r="D279" s="35">
        <f t="shared" si="202"/>
        <v>0</v>
      </c>
      <c r="E279" s="35">
        <f t="shared" si="203"/>
        <v>0</v>
      </c>
      <c r="F279" s="35">
        <f t="shared" si="203"/>
        <v>0</v>
      </c>
      <c r="G279" s="59">
        <v>0</v>
      </c>
      <c r="H279" s="164"/>
      <c r="I279" s="42" t="s">
        <v>199</v>
      </c>
      <c r="J279" s="13">
        <f>(J276+0.5*J277)/J275</f>
        <v>0.75</v>
      </c>
      <c r="K279" s="165"/>
      <c r="L279" s="166"/>
      <c r="M279" s="165"/>
    </row>
    <row r="280" spans="1:14" ht="30" customHeight="1" x14ac:dyDescent="0.25">
      <c r="A280" s="298" t="s">
        <v>97</v>
      </c>
      <c r="B280" s="250" t="s">
        <v>98</v>
      </c>
      <c r="C280" s="27" t="s">
        <v>190</v>
      </c>
      <c r="D280" s="72">
        <f>SUM(D281:D284)</f>
        <v>13657.3</v>
      </c>
      <c r="E280" s="72">
        <f t="shared" ref="E280" si="204">SUM(E281:E284)</f>
        <v>10300</v>
      </c>
      <c r="F280" s="72">
        <f t="shared" ref="F280" si="205">SUM(F281:F284)</f>
        <v>10300</v>
      </c>
      <c r="G280" s="75">
        <f>F280/D280</f>
        <v>0.75417542266773085</v>
      </c>
      <c r="H280" s="121" t="s">
        <v>223</v>
      </c>
      <c r="I280" s="237" t="s">
        <v>427</v>
      </c>
      <c r="J280" s="127" t="s">
        <v>342</v>
      </c>
      <c r="K280" s="126" t="s">
        <v>214</v>
      </c>
      <c r="L280" s="208" t="s">
        <v>454</v>
      </c>
      <c r="M280" s="126">
        <v>809</v>
      </c>
      <c r="N280" s="95">
        <v>3120400050</v>
      </c>
    </row>
    <row r="281" spans="1:14" ht="28.5" customHeight="1" x14ac:dyDescent="0.25">
      <c r="A281" s="299"/>
      <c r="B281" s="251"/>
      <c r="C281" s="1" t="s">
        <v>192</v>
      </c>
      <c r="D281" s="71">
        <v>13657.3</v>
      </c>
      <c r="E281" s="74">
        <v>10300</v>
      </c>
      <c r="F281" s="74">
        <v>10300</v>
      </c>
      <c r="G281" s="76">
        <f>F281/D281</f>
        <v>0.75417542266773085</v>
      </c>
      <c r="H281" s="121"/>
      <c r="I281" s="237"/>
      <c r="J281" s="127"/>
      <c r="K281" s="126"/>
      <c r="L281" s="240"/>
      <c r="M281" s="126"/>
    </row>
    <row r="282" spans="1:14" ht="19.5" customHeight="1" x14ac:dyDescent="0.25">
      <c r="A282" s="299"/>
      <c r="B282" s="251"/>
      <c r="C282" s="1" t="s">
        <v>194</v>
      </c>
      <c r="D282" s="71">
        <v>0</v>
      </c>
      <c r="E282" s="71">
        <v>0</v>
      </c>
      <c r="F282" s="71">
        <v>0</v>
      </c>
      <c r="G282" s="76">
        <v>0</v>
      </c>
      <c r="H282" s="121"/>
      <c r="I282" s="237"/>
      <c r="J282" s="127"/>
      <c r="K282" s="126"/>
      <c r="L282" s="240"/>
      <c r="M282" s="126"/>
    </row>
    <row r="283" spans="1:14" ht="21.75" customHeight="1" x14ac:dyDescent="0.25">
      <c r="A283" s="299"/>
      <c r="B283" s="251"/>
      <c r="C283" s="1" t="s">
        <v>196</v>
      </c>
      <c r="D283" s="71">
        <v>0</v>
      </c>
      <c r="E283" s="71">
        <v>0</v>
      </c>
      <c r="F283" s="71">
        <v>0</v>
      </c>
      <c r="G283" s="76">
        <v>0</v>
      </c>
      <c r="H283" s="121"/>
      <c r="I283" s="237"/>
      <c r="J283" s="127"/>
      <c r="K283" s="126"/>
      <c r="L283" s="240"/>
      <c r="M283" s="126"/>
    </row>
    <row r="284" spans="1:14" ht="17.25" customHeight="1" x14ac:dyDescent="0.25">
      <c r="A284" s="300"/>
      <c r="B284" s="252"/>
      <c r="C284" s="1" t="s">
        <v>198</v>
      </c>
      <c r="D284" s="71">
        <v>0</v>
      </c>
      <c r="E284" s="71">
        <v>0</v>
      </c>
      <c r="F284" s="71">
        <v>0</v>
      </c>
      <c r="G284" s="76">
        <v>0</v>
      </c>
      <c r="H284" s="121"/>
      <c r="I284" s="237"/>
      <c r="J284" s="127"/>
      <c r="K284" s="126"/>
      <c r="L284" s="240"/>
      <c r="M284" s="126"/>
    </row>
    <row r="285" spans="1:14" ht="18.75" customHeight="1" x14ac:dyDescent="0.25">
      <c r="A285" s="298" t="s">
        <v>99</v>
      </c>
      <c r="B285" s="250" t="s">
        <v>100</v>
      </c>
      <c r="C285" s="27" t="s">
        <v>190</v>
      </c>
      <c r="D285" s="72">
        <f>SUM(D286:D289)</f>
        <v>100</v>
      </c>
      <c r="E285" s="72">
        <f t="shared" ref="E285" si="206">SUM(E286:E289)</f>
        <v>100</v>
      </c>
      <c r="F285" s="72">
        <f t="shared" ref="F285" si="207">SUM(F286:F289)</f>
        <v>100</v>
      </c>
      <c r="G285" s="75">
        <f>F285/D285</f>
        <v>1</v>
      </c>
      <c r="H285" s="121" t="s">
        <v>224</v>
      </c>
      <c r="I285" s="237" t="s">
        <v>428</v>
      </c>
      <c r="J285" s="239" t="s">
        <v>340</v>
      </c>
      <c r="K285" s="126" t="s">
        <v>214</v>
      </c>
      <c r="L285" s="208" t="s">
        <v>272</v>
      </c>
      <c r="M285" s="126">
        <v>809</v>
      </c>
      <c r="N285" s="95">
        <v>3120413060</v>
      </c>
    </row>
    <row r="286" spans="1:14" ht="18.75" customHeight="1" x14ac:dyDescent="0.25">
      <c r="A286" s="299"/>
      <c r="B286" s="251"/>
      <c r="C286" s="1" t="s">
        <v>192</v>
      </c>
      <c r="D286" s="71">
        <v>100</v>
      </c>
      <c r="E286" s="74">
        <v>100</v>
      </c>
      <c r="F286" s="74">
        <v>100</v>
      </c>
      <c r="G286" s="76">
        <f>F286/D286</f>
        <v>1</v>
      </c>
      <c r="H286" s="121"/>
      <c r="I286" s="237"/>
      <c r="J286" s="239"/>
      <c r="K286" s="126"/>
      <c r="L286" s="208"/>
      <c r="M286" s="126"/>
    </row>
    <row r="287" spans="1:14" ht="18.75" customHeight="1" x14ac:dyDescent="0.25">
      <c r="A287" s="299"/>
      <c r="B287" s="251"/>
      <c r="C287" s="1" t="s">
        <v>194</v>
      </c>
      <c r="D287" s="71">
        <v>0</v>
      </c>
      <c r="E287" s="71">
        <v>0</v>
      </c>
      <c r="F287" s="71">
        <v>0</v>
      </c>
      <c r="G287" s="76">
        <v>0</v>
      </c>
      <c r="H287" s="121"/>
      <c r="I287" s="237"/>
      <c r="J287" s="239"/>
      <c r="K287" s="126"/>
      <c r="L287" s="208"/>
      <c r="M287" s="126"/>
    </row>
    <row r="288" spans="1:14" ht="18.75" customHeight="1" x14ac:dyDescent="0.25">
      <c r="A288" s="299"/>
      <c r="B288" s="251"/>
      <c r="C288" s="1" t="s">
        <v>196</v>
      </c>
      <c r="D288" s="71">
        <v>0</v>
      </c>
      <c r="E288" s="71">
        <v>0</v>
      </c>
      <c r="F288" s="71">
        <v>0</v>
      </c>
      <c r="G288" s="76">
        <v>0</v>
      </c>
      <c r="H288" s="121"/>
      <c r="I288" s="237"/>
      <c r="J288" s="239"/>
      <c r="K288" s="126"/>
      <c r="L288" s="208"/>
      <c r="M288" s="126"/>
    </row>
    <row r="289" spans="1:14" ht="18.75" customHeight="1" x14ac:dyDescent="0.25">
      <c r="A289" s="300"/>
      <c r="B289" s="252"/>
      <c r="C289" s="1" t="s">
        <v>198</v>
      </c>
      <c r="D289" s="71">
        <v>0</v>
      </c>
      <c r="E289" s="71">
        <v>0</v>
      </c>
      <c r="F289" s="71">
        <v>0</v>
      </c>
      <c r="G289" s="76">
        <v>0</v>
      </c>
      <c r="H289" s="121"/>
      <c r="I289" s="237"/>
      <c r="J289" s="239"/>
      <c r="K289" s="126"/>
      <c r="L289" s="208"/>
      <c r="M289" s="126"/>
    </row>
    <row r="290" spans="1:14" ht="21" customHeight="1" x14ac:dyDescent="0.25">
      <c r="A290" s="212" t="s">
        <v>101</v>
      </c>
      <c r="B290" s="253" t="s">
        <v>102</v>
      </c>
      <c r="C290" s="25" t="s">
        <v>190</v>
      </c>
      <c r="D290" s="37">
        <f>SUM(D291:D294)</f>
        <v>23954.787250000001</v>
      </c>
      <c r="E290" s="37">
        <f t="shared" ref="E290" si="208">SUM(E291:E294)</f>
        <v>7174.0425600000008</v>
      </c>
      <c r="F290" s="37">
        <f t="shared" ref="F290" si="209">SUM(F291:F294)</f>
        <v>6743.6</v>
      </c>
      <c r="G290" s="62">
        <f>F290/D290</f>
        <v>0.28151366696024405</v>
      </c>
      <c r="H290" s="231" t="s">
        <v>251</v>
      </c>
      <c r="I290" s="44" t="s">
        <v>289</v>
      </c>
      <c r="J290" s="18">
        <f>SUM(J291:J293)</f>
        <v>2</v>
      </c>
      <c r="K290" s="235" t="s">
        <v>282</v>
      </c>
      <c r="L290" s="236"/>
      <c r="M290" s="235"/>
    </row>
    <row r="291" spans="1:14" ht="21" customHeight="1" x14ac:dyDescent="0.25">
      <c r="A291" s="213"/>
      <c r="B291" s="254"/>
      <c r="C291" s="19" t="s">
        <v>192</v>
      </c>
      <c r="D291" s="37">
        <f>D296+D301</f>
        <v>1437.2872500000001</v>
      </c>
      <c r="E291" s="37">
        <f t="shared" ref="E291:F291" si="210">E296+E301</f>
        <v>430.44256000000001</v>
      </c>
      <c r="F291" s="37">
        <f t="shared" si="210"/>
        <v>0</v>
      </c>
      <c r="G291" s="62">
        <f>F291/D291</f>
        <v>0</v>
      </c>
      <c r="H291" s="231"/>
      <c r="I291" s="44" t="s">
        <v>193</v>
      </c>
      <c r="J291" s="18">
        <v>0</v>
      </c>
      <c r="K291" s="235"/>
      <c r="L291" s="236"/>
      <c r="M291" s="235"/>
    </row>
    <row r="292" spans="1:14" ht="21" customHeight="1" x14ac:dyDescent="0.25">
      <c r="A292" s="213"/>
      <c r="B292" s="254"/>
      <c r="C292" s="19" t="s">
        <v>194</v>
      </c>
      <c r="D292" s="37">
        <f t="shared" ref="D292:D294" si="211">D297+D302</f>
        <v>22517.5</v>
      </c>
      <c r="E292" s="37">
        <f t="shared" ref="E292:F294" si="212">E297+E302</f>
        <v>6743.6</v>
      </c>
      <c r="F292" s="37">
        <f t="shared" si="212"/>
        <v>6743.6</v>
      </c>
      <c r="G292" s="62">
        <f>F292/D292</f>
        <v>0.29948262462529146</v>
      </c>
      <c r="H292" s="231"/>
      <c r="I292" s="44" t="s">
        <v>195</v>
      </c>
      <c r="J292" s="18">
        <v>1</v>
      </c>
      <c r="K292" s="235"/>
      <c r="L292" s="236"/>
      <c r="M292" s="235"/>
    </row>
    <row r="293" spans="1:14" ht="21" customHeight="1" x14ac:dyDescent="0.25">
      <c r="A293" s="213"/>
      <c r="B293" s="254"/>
      <c r="C293" s="19" t="s">
        <v>196</v>
      </c>
      <c r="D293" s="37">
        <f t="shared" si="211"/>
        <v>0</v>
      </c>
      <c r="E293" s="37">
        <f t="shared" si="212"/>
        <v>0</v>
      </c>
      <c r="F293" s="37">
        <f t="shared" si="212"/>
        <v>0</v>
      </c>
      <c r="G293" s="62">
        <v>0</v>
      </c>
      <c r="H293" s="231"/>
      <c r="I293" s="44" t="s">
        <v>197</v>
      </c>
      <c r="J293" s="18">
        <v>1</v>
      </c>
      <c r="K293" s="235"/>
      <c r="L293" s="236"/>
      <c r="M293" s="235"/>
    </row>
    <row r="294" spans="1:14" ht="21" customHeight="1" x14ac:dyDescent="0.25">
      <c r="A294" s="214"/>
      <c r="B294" s="255"/>
      <c r="C294" s="19" t="s">
        <v>198</v>
      </c>
      <c r="D294" s="37">
        <f t="shared" si="211"/>
        <v>0</v>
      </c>
      <c r="E294" s="37">
        <f t="shared" si="212"/>
        <v>0</v>
      </c>
      <c r="F294" s="37">
        <f t="shared" si="212"/>
        <v>0</v>
      </c>
      <c r="G294" s="62">
        <v>0</v>
      </c>
      <c r="H294" s="231"/>
      <c r="I294" s="44" t="s">
        <v>199</v>
      </c>
      <c r="J294" s="17">
        <f>(J291+0.5*J292)/J290</f>
        <v>0.25</v>
      </c>
      <c r="K294" s="235"/>
      <c r="L294" s="236"/>
      <c r="M294" s="235"/>
    </row>
    <row r="295" spans="1:14" ht="22.5" customHeight="1" x14ac:dyDescent="0.25">
      <c r="A295" s="298" t="s">
        <v>103</v>
      </c>
      <c r="B295" s="250" t="s">
        <v>104</v>
      </c>
      <c r="C295" s="27" t="s">
        <v>190</v>
      </c>
      <c r="D295" s="32">
        <f>SUM(D296:D299)</f>
        <v>7174.0425600000008</v>
      </c>
      <c r="E295" s="32">
        <f t="shared" ref="E295" si="213">SUM(E296:E299)</f>
        <v>7174.0425600000008</v>
      </c>
      <c r="F295" s="32">
        <f t="shared" ref="F295" si="214">SUM(F296:F299)</f>
        <v>6743.6</v>
      </c>
      <c r="G295" s="55">
        <f>F295/D295</f>
        <v>0.93999999910789489</v>
      </c>
      <c r="H295" s="234" t="s">
        <v>225</v>
      </c>
      <c r="I295" s="238" t="s">
        <v>429</v>
      </c>
      <c r="J295" s="125" t="s">
        <v>342</v>
      </c>
      <c r="K295" s="126" t="s">
        <v>282</v>
      </c>
      <c r="L295" s="125" t="s">
        <v>348</v>
      </c>
      <c r="M295" s="126">
        <v>809</v>
      </c>
      <c r="N295" s="95" t="s">
        <v>432</v>
      </c>
    </row>
    <row r="296" spans="1:14" ht="22.5" customHeight="1" x14ac:dyDescent="0.25">
      <c r="A296" s="299"/>
      <c r="B296" s="251"/>
      <c r="C296" s="2" t="s">
        <v>192</v>
      </c>
      <c r="D296" s="71">
        <v>430.44256000000001</v>
      </c>
      <c r="E296" s="71">
        <v>430.44256000000001</v>
      </c>
      <c r="F296" s="71">
        <v>0</v>
      </c>
      <c r="G296" s="7">
        <f>F296/D296</f>
        <v>0</v>
      </c>
      <c r="H296" s="234"/>
      <c r="I296" s="238"/>
      <c r="J296" s="125"/>
      <c r="K296" s="126"/>
      <c r="L296" s="125"/>
      <c r="M296" s="126"/>
    </row>
    <row r="297" spans="1:14" ht="22.5" customHeight="1" x14ac:dyDescent="0.25">
      <c r="A297" s="299"/>
      <c r="B297" s="251"/>
      <c r="C297" s="2" t="s">
        <v>194</v>
      </c>
      <c r="D297" s="71">
        <v>6743.6</v>
      </c>
      <c r="E297" s="71">
        <v>6743.6</v>
      </c>
      <c r="F297" s="71">
        <v>6743.6</v>
      </c>
      <c r="G297" s="7">
        <f>F297/D297</f>
        <v>1</v>
      </c>
      <c r="H297" s="234"/>
      <c r="I297" s="238"/>
      <c r="J297" s="125"/>
      <c r="K297" s="126"/>
      <c r="L297" s="125"/>
      <c r="M297" s="126"/>
    </row>
    <row r="298" spans="1:14" ht="22.5" customHeight="1" x14ac:dyDescent="0.25">
      <c r="A298" s="299"/>
      <c r="B298" s="251"/>
      <c r="C298" s="2" t="s">
        <v>196</v>
      </c>
      <c r="D298" s="71">
        <v>0</v>
      </c>
      <c r="E298" s="30">
        <v>0</v>
      </c>
      <c r="F298" s="30">
        <v>0</v>
      </c>
      <c r="G298" s="3">
        <v>0</v>
      </c>
      <c r="H298" s="234"/>
      <c r="I298" s="238"/>
      <c r="J298" s="125"/>
      <c r="K298" s="126"/>
      <c r="L298" s="125"/>
      <c r="M298" s="126"/>
    </row>
    <row r="299" spans="1:14" ht="30.75" customHeight="1" x14ac:dyDescent="0.25">
      <c r="A299" s="300"/>
      <c r="B299" s="252"/>
      <c r="C299" s="2" t="s">
        <v>198</v>
      </c>
      <c r="D299" s="71">
        <v>0</v>
      </c>
      <c r="E299" s="30">
        <v>0</v>
      </c>
      <c r="F299" s="30">
        <v>0</v>
      </c>
      <c r="G299" s="3">
        <v>0</v>
      </c>
      <c r="H299" s="234"/>
      <c r="I299" s="238"/>
      <c r="J299" s="125"/>
      <c r="K299" s="126"/>
      <c r="L299" s="125"/>
      <c r="M299" s="126"/>
    </row>
    <row r="300" spans="1:14" ht="22.5" customHeight="1" x14ac:dyDescent="0.25">
      <c r="A300" s="298" t="s">
        <v>105</v>
      </c>
      <c r="B300" s="250" t="s">
        <v>106</v>
      </c>
      <c r="C300" s="27" t="s">
        <v>190</v>
      </c>
      <c r="D300" s="72">
        <f>SUM(D301:D304)</f>
        <v>16780.74469</v>
      </c>
      <c r="E300" s="32">
        <f t="shared" ref="E300" si="215">SUM(E301:E304)</f>
        <v>0</v>
      </c>
      <c r="F300" s="32">
        <f t="shared" ref="F300" si="216">SUM(F301:F304)</f>
        <v>0</v>
      </c>
      <c r="G300" s="55">
        <f>F300/D300</f>
        <v>0</v>
      </c>
      <c r="H300" s="234" t="s">
        <v>301</v>
      </c>
      <c r="I300" s="237" t="s">
        <v>430</v>
      </c>
      <c r="J300" s="127" t="s">
        <v>335</v>
      </c>
      <c r="K300" s="126" t="s">
        <v>282</v>
      </c>
      <c r="L300" s="125" t="s">
        <v>431</v>
      </c>
      <c r="M300" s="126">
        <v>809</v>
      </c>
      <c r="N300" s="95" t="s">
        <v>433</v>
      </c>
    </row>
    <row r="301" spans="1:14" ht="22.5" customHeight="1" x14ac:dyDescent="0.25">
      <c r="A301" s="299"/>
      <c r="B301" s="251"/>
      <c r="C301" s="2" t="s">
        <v>192</v>
      </c>
      <c r="D301" s="71">
        <v>1006.84469</v>
      </c>
      <c r="E301" s="31">
        <v>0</v>
      </c>
      <c r="F301" s="31">
        <v>0</v>
      </c>
      <c r="G301" s="7">
        <f>F301/D301</f>
        <v>0</v>
      </c>
      <c r="H301" s="234"/>
      <c r="I301" s="237"/>
      <c r="J301" s="127"/>
      <c r="K301" s="126"/>
      <c r="L301" s="125"/>
      <c r="M301" s="126"/>
    </row>
    <row r="302" spans="1:14" ht="27" customHeight="1" x14ac:dyDescent="0.25">
      <c r="A302" s="299"/>
      <c r="B302" s="251"/>
      <c r="C302" s="2" t="s">
        <v>194</v>
      </c>
      <c r="D302" s="71">
        <v>15773.9</v>
      </c>
      <c r="E302" s="31">
        <v>0</v>
      </c>
      <c r="F302" s="31">
        <v>0</v>
      </c>
      <c r="G302" s="7">
        <f>F302/D302</f>
        <v>0</v>
      </c>
      <c r="H302" s="234"/>
      <c r="I302" s="237"/>
      <c r="J302" s="127"/>
      <c r="K302" s="126"/>
      <c r="L302" s="125"/>
      <c r="M302" s="126"/>
    </row>
    <row r="303" spans="1:14" ht="22.5" customHeight="1" x14ac:dyDescent="0.25">
      <c r="A303" s="299"/>
      <c r="B303" s="251"/>
      <c r="C303" s="2" t="s">
        <v>196</v>
      </c>
      <c r="D303" s="30">
        <v>0</v>
      </c>
      <c r="E303" s="30">
        <v>0</v>
      </c>
      <c r="F303" s="30">
        <v>0</v>
      </c>
      <c r="G303" s="3">
        <v>0</v>
      </c>
      <c r="H303" s="234"/>
      <c r="I303" s="237"/>
      <c r="J303" s="127"/>
      <c r="K303" s="126"/>
      <c r="L303" s="125"/>
      <c r="M303" s="126"/>
    </row>
    <row r="304" spans="1:14" ht="22.5" customHeight="1" x14ac:dyDescent="0.25">
      <c r="A304" s="300"/>
      <c r="B304" s="252"/>
      <c r="C304" s="2" t="s">
        <v>198</v>
      </c>
      <c r="D304" s="30">
        <v>0</v>
      </c>
      <c r="E304" s="30">
        <v>0</v>
      </c>
      <c r="F304" s="30">
        <v>0</v>
      </c>
      <c r="G304" s="3">
        <v>0</v>
      </c>
      <c r="H304" s="234"/>
      <c r="I304" s="237"/>
      <c r="J304" s="127"/>
      <c r="K304" s="126"/>
      <c r="L304" s="125"/>
      <c r="M304" s="126"/>
    </row>
    <row r="305" spans="1:14" ht="27.75" customHeight="1" x14ac:dyDescent="0.25">
      <c r="A305" s="212" t="s">
        <v>107</v>
      </c>
      <c r="B305" s="253" t="s">
        <v>108</v>
      </c>
      <c r="C305" s="25" t="s">
        <v>190</v>
      </c>
      <c r="D305" s="37">
        <f>SUM(D306:D309)</f>
        <v>72885.224329999997</v>
      </c>
      <c r="E305" s="37">
        <f t="shared" ref="E305" si="217">SUM(E306:E309)</f>
        <v>72885.224329999997</v>
      </c>
      <c r="F305" s="37">
        <f t="shared" ref="F305" si="218">SUM(F306:F309)</f>
        <v>35327.657739999995</v>
      </c>
      <c r="G305" s="62">
        <f>F305/D305</f>
        <v>0.48470260007773508</v>
      </c>
      <c r="H305" s="231" t="s">
        <v>252</v>
      </c>
      <c r="I305" s="44" t="s">
        <v>289</v>
      </c>
      <c r="J305" s="18">
        <f>SUM(J306:J308)</f>
        <v>4</v>
      </c>
      <c r="K305" s="235" t="s">
        <v>285</v>
      </c>
      <c r="L305" s="236"/>
      <c r="M305" s="235"/>
    </row>
    <row r="306" spans="1:14" ht="27.75" customHeight="1" x14ac:dyDescent="0.25">
      <c r="A306" s="213"/>
      <c r="B306" s="254"/>
      <c r="C306" s="19" t="s">
        <v>192</v>
      </c>
      <c r="D306" s="37">
        <f>D311+D316+D321+D326</f>
        <v>29620.624329999999</v>
      </c>
      <c r="E306" s="37">
        <f t="shared" ref="E306:F306" si="219">E311+E316+E321+E326</f>
        <v>29620.624329999999</v>
      </c>
      <c r="F306" s="37">
        <f t="shared" si="219"/>
        <v>19253.741269999999</v>
      </c>
      <c r="G306" s="62">
        <f>F306/D306</f>
        <v>0.65001132506513914</v>
      </c>
      <c r="H306" s="231"/>
      <c r="I306" s="44" t="s">
        <v>193</v>
      </c>
      <c r="J306" s="18">
        <f>COUNTIF($J$310:$J$329,"да")</f>
        <v>0</v>
      </c>
      <c r="K306" s="235"/>
      <c r="L306" s="236"/>
      <c r="M306" s="235"/>
    </row>
    <row r="307" spans="1:14" ht="27.75" customHeight="1" x14ac:dyDescent="0.25">
      <c r="A307" s="213"/>
      <c r="B307" s="254"/>
      <c r="C307" s="19" t="s">
        <v>194</v>
      </c>
      <c r="D307" s="37">
        <f>D312+D317+D322+D327</f>
        <v>43264.6</v>
      </c>
      <c r="E307" s="37">
        <f t="shared" ref="E307:F307" si="220">E312+E317+E322+E327</f>
        <v>43264.6</v>
      </c>
      <c r="F307" s="37">
        <f t="shared" si="220"/>
        <v>16073.91647</v>
      </c>
      <c r="G307" s="62">
        <f>F307/D307</f>
        <v>0.37152583104894071</v>
      </c>
      <c r="H307" s="231"/>
      <c r="I307" s="44" t="s">
        <v>195</v>
      </c>
      <c r="J307" s="70">
        <f>COUNTIF($J$310:$J$329,"частично")</f>
        <v>4</v>
      </c>
      <c r="K307" s="235"/>
      <c r="L307" s="236"/>
      <c r="M307" s="235"/>
    </row>
    <row r="308" spans="1:14" ht="27.75" customHeight="1" x14ac:dyDescent="0.25">
      <c r="A308" s="213"/>
      <c r="B308" s="254"/>
      <c r="C308" s="19" t="s">
        <v>196</v>
      </c>
      <c r="D308" s="37">
        <f>D313+D318+D323+D328</f>
        <v>0</v>
      </c>
      <c r="E308" s="37">
        <f t="shared" ref="E308:F308" si="221">E313+E318+E323+E328</f>
        <v>0</v>
      </c>
      <c r="F308" s="37">
        <f t="shared" si="221"/>
        <v>0</v>
      </c>
      <c r="G308" s="88">
        <v>0</v>
      </c>
      <c r="H308" s="231"/>
      <c r="I308" s="44" t="s">
        <v>197</v>
      </c>
      <c r="J308" s="70">
        <f>COUNTIF($J$310:$J$329,"нет")</f>
        <v>0</v>
      </c>
      <c r="K308" s="235"/>
      <c r="L308" s="236"/>
      <c r="M308" s="235"/>
    </row>
    <row r="309" spans="1:14" ht="27.75" customHeight="1" x14ac:dyDescent="0.25">
      <c r="A309" s="214"/>
      <c r="B309" s="255"/>
      <c r="C309" s="19" t="s">
        <v>198</v>
      </c>
      <c r="D309" s="37">
        <f>D314+D319+D324+D329</f>
        <v>0</v>
      </c>
      <c r="E309" s="37">
        <f t="shared" ref="E309:F309" si="222">E314+E319+E324+E329</f>
        <v>0</v>
      </c>
      <c r="F309" s="37">
        <f t="shared" si="222"/>
        <v>0</v>
      </c>
      <c r="G309" s="88">
        <v>0</v>
      </c>
      <c r="H309" s="231"/>
      <c r="I309" s="44" t="s">
        <v>199</v>
      </c>
      <c r="J309" s="17">
        <f>(J306+0.5*J307)/J305</f>
        <v>0.5</v>
      </c>
      <c r="K309" s="235"/>
      <c r="L309" s="236"/>
      <c r="M309" s="235"/>
    </row>
    <row r="310" spans="1:14" x14ac:dyDescent="0.25">
      <c r="A310" s="298" t="s">
        <v>109</v>
      </c>
      <c r="B310" s="250" t="s">
        <v>110</v>
      </c>
      <c r="C310" s="27" t="s">
        <v>190</v>
      </c>
      <c r="D310" s="72">
        <f>SUM(D311:D314)</f>
        <v>8815.8719500000007</v>
      </c>
      <c r="E310" s="72">
        <f t="shared" ref="E310" si="223">SUM(E311:E314)</f>
        <v>8815.8719500000007</v>
      </c>
      <c r="F310" s="72">
        <f t="shared" ref="F310" si="224">SUM(F311:F314)</f>
        <v>5013.64743</v>
      </c>
      <c r="G310" s="75">
        <f>F310/D310</f>
        <v>0.56870692524067334</v>
      </c>
      <c r="H310" s="121" t="s">
        <v>226</v>
      </c>
      <c r="I310" s="128" t="s">
        <v>437</v>
      </c>
      <c r="J310" s="127" t="s">
        <v>342</v>
      </c>
      <c r="K310" s="126" t="s">
        <v>282</v>
      </c>
      <c r="L310" s="127" t="s">
        <v>348</v>
      </c>
      <c r="M310" s="126">
        <v>809</v>
      </c>
      <c r="N310" s="95" t="s">
        <v>436</v>
      </c>
    </row>
    <row r="311" spans="1:14" x14ac:dyDescent="0.25">
      <c r="A311" s="299"/>
      <c r="B311" s="251"/>
      <c r="C311" s="2" t="s">
        <v>192</v>
      </c>
      <c r="D311" s="71">
        <v>7615.8719499999997</v>
      </c>
      <c r="E311" s="71">
        <v>7615.8719499999997</v>
      </c>
      <c r="F311" s="71">
        <v>4868.00846</v>
      </c>
      <c r="G311" s="76">
        <f t="shared" ref="G311:G327" si="225">F311/D311</f>
        <v>0.63919253001621179</v>
      </c>
      <c r="H311" s="121"/>
      <c r="I311" s="128"/>
      <c r="J311" s="127"/>
      <c r="K311" s="126"/>
      <c r="L311" s="127"/>
      <c r="M311" s="126"/>
    </row>
    <row r="312" spans="1:14" x14ac:dyDescent="0.25">
      <c r="A312" s="299"/>
      <c r="B312" s="251"/>
      <c r="C312" s="2" t="s">
        <v>194</v>
      </c>
      <c r="D312" s="71">
        <v>1200</v>
      </c>
      <c r="E312" s="71">
        <v>1200</v>
      </c>
      <c r="F312" s="71">
        <v>145.63897</v>
      </c>
      <c r="G312" s="76">
        <f t="shared" si="225"/>
        <v>0.12136580833333334</v>
      </c>
      <c r="H312" s="121"/>
      <c r="I312" s="128"/>
      <c r="J312" s="127"/>
      <c r="K312" s="126"/>
      <c r="L312" s="127"/>
      <c r="M312" s="126"/>
    </row>
    <row r="313" spans="1:14" x14ac:dyDescent="0.25">
      <c r="A313" s="299"/>
      <c r="B313" s="251"/>
      <c r="C313" s="2" t="s">
        <v>196</v>
      </c>
      <c r="D313" s="71">
        <v>0</v>
      </c>
      <c r="E313" s="71">
        <v>0</v>
      </c>
      <c r="F313" s="71">
        <v>0</v>
      </c>
      <c r="G313" s="76">
        <v>0</v>
      </c>
      <c r="H313" s="121"/>
      <c r="I313" s="128"/>
      <c r="J313" s="127"/>
      <c r="K313" s="126"/>
      <c r="L313" s="127"/>
      <c r="M313" s="126"/>
    </row>
    <row r="314" spans="1:14" x14ac:dyDescent="0.25">
      <c r="A314" s="300"/>
      <c r="B314" s="252"/>
      <c r="C314" s="2" t="s">
        <v>198</v>
      </c>
      <c r="D314" s="71">
        <v>0</v>
      </c>
      <c r="E314" s="71">
        <v>0</v>
      </c>
      <c r="F314" s="71">
        <v>0</v>
      </c>
      <c r="G314" s="76">
        <v>0</v>
      </c>
      <c r="H314" s="121"/>
      <c r="I314" s="128"/>
      <c r="J314" s="127"/>
      <c r="K314" s="126"/>
      <c r="L314" s="127"/>
      <c r="M314" s="126"/>
    </row>
    <row r="315" spans="1:14" ht="15" customHeight="1" x14ac:dyDescent="0.25">
      <c r="A315" s="298" t="s">
        <v>111</v>
      </c>
      <c r="B315" s="250" t="s">
        <v>112</v>
      </c>
      <c r="C315" s="27" t="s">
        <v>190</v>
      </c>
      <c r="D315" s="72">
        <f>SUM(D316:D319)</f>
        <v>15547.458289999999</v>
      </c>
      <c r="E315" s="72">
        <f t="shared" ref="E315" si="226">SUM(E316:E319)</f>
        <v>15547.458289999999</v>
      </c>
      <c r="F315" s="72">
        <f t="shared" ref="F315" si="227">SUM(F316:F319)</f>
        <v>5834.6052600000003</v>
      </c>
      <c r="G315" s="75">
        <f>F315/D315</f>
        <v>0.37527711289971893</v>
      </c>
      <c r="H315" s="121" t="s">
        <v>227</v>
      </c>
      <c r="I315" s="128" t="s">
        <v>438</v>
      </c>
      <c r="J315" s="127" t="s">
        <v>342</v>
      </c>
      <c r="K315" s="126" t="s">
        <v>282</v>
      </c>
      <c r="L315" s="127" t="s">
        <v>348</v>
      </c>
      <c r="M315" s="126">
        <v>809</v>
      </c>
      <c r="N315" s="95" t="s">
        <v>436</v>
      </c>
    </row>
    <row r="316" spans="1:14" x14ac:dyDescent="0.25">
      <c r="A316" s="299"/>
      <c r="B316" s="251"/>
      <c r="C316" s="2" t="s">
        <v>192</v>
      </c>
      <c r="D316" s="71">
        <v>7147.4582899999996</v>
      </c>
      <c r="E316" s="71">
        <v>7147.4582899999996</v>
      </c>
      <c r="F316" s="71">
        <v>4817.6502600000003</v>
      </c>
      <c r="G316" s="76">
        <f t="shared" si="225"/>
        <v>0.67403684841930023</v>
      </c>
      <c r="H316" s="121"/>
      <c r="I316" s="128"/>
      <c r="J316" s="127"/>
      <c r="K316" s="126"/>
      <c r="L316" s="127"/>
      <c r="M316" s="126"/>
    </row>
    <row r="317" spans="1:14" x14ac:dyDescent="0.25">
      <c r="A317" s="299"/>
      <c r="B317" s="251"/>
      <c r="C317" s="2" t="s">
        <v>194</v>
      </c>
      <c r="D317" s="71">
        <v>8400</v>
      </c>
      <c r="E317" s="71">
        <v>8400</v>
      </c>
      <c r="F317" s="71">
        <v>1016.955</v>
      </c>
      <c r="G317" s="76">
        <f t="shared" si="225"/>
        <v>0.12106607142857144</v>
      </c>
      <c r="H317" s="121"/>
      <c r="I317" s="128"/>
      <c r="J317" s="127"/>
      <c r="K317" s="126"/>
      <c r="L317" s="127"/>
      <c r="M317" s="126"/>
    </row>
    <row r="318" spans="1:14" x14ac:dyDescent="0.25">
      <c r="A318" s="299"/>
      <c r="B318" s="251"/>
      <c r="C318" s="2" t="s">
        <v>196</v>
      </c>
      <c r="D318" s="71">
        <v>0</v>
      </c>
      <c r="E318" s="71">
        <v>0</v>
      </c>
      <c r="F318" s="71">
        <v>0</v>
      </c>
      <c r="G318" s="79">
        <v>0</v>
      </c>
      <c r="H318" s="121"/>
      <c r="I318" s="128"/>
      <c r="J318" s="127"/>
      <c r="K318" s="126"/>
      <c r="L318" s="127"/>
      <c r="M318" s="126"/>
    </row>
    <row r="319" spans="1:14" x14ac:dyDescent="0.25">
      <c r="A319" s="300"/>
      <c r="B319" s="252"/>
      <c r="C319" s="2" t="s">
        <v>198</v>
      </c>
      <c r="D319" s="71">
        <v>0</v>
      </c>
      <c r="E319" s="71">
        <v>0</v>
      </c>
      <c r="F319" s="71">
        <v>0</v>
      </c>
      <c r="G319" s="79">
        <v>0</v>
      </c>
      <c r="H319" s="121"/>
      <c r="I319" s="128"/>
      <c r="J319" s="127"/>
      <c r="K319" s="126"/>
      <c r="L319" s="127"/>
      <c r="M319" s="126"/>
    </row>
    <row r="320" spans="1:14" ht="15" customHeight="1" x14ac:dyDescent="0.25">
      <c r="A320" s="298" t="s">
        <v>113</v>
      </c>
      <c r="B320" s="250" t="s">
        <v>302</v>
      </c>
      <c r="C320" s="27" t="s">
        <v>190</v>
      </c>
      <c r="D320" s="72">
        <f>SUM(D321:D324)</f>
        <v>12799.395980000001</v>
      </c>
      <c r="E320" s="72">
        <f t="shared" ref="E320" si="228">SUM(E321:E324)</f>
        <v>12799.395980000001</v>
      </c>
      <c r="F320" s="72">
        <f t="shared" ref="F320" si="229">SUM(F321:F324)</f>
        <v>4815.6050500000001</v>
      </c>
      <c r="G320" s="75">
        <f>F320/D320</f>
        <v>0.37623689879778216</v>
      </c>
      <c r="H320" s="121" t="s">
        <v>228</v>
      </c>
      <c r="I320" s="128" t="s">
        <v>439</v>
      </c>
      <c r="J320" s="127" t="s">
        <v>342</v>
      </c>
      <c r="K320" s="126" t="s">
        <v>282</v>
      </c>
      <c r="L320" s="127" t="s">
        <v>348</v>
      </c>
      <c r="M320" s="126">
        <v>809</v>
      </c>
      <c r="N320" s="95" t="s">
        <v>436</v>
      </c>
    </row>
    <row r="321" spans="1:14" x14ac:dyDescent="0.25">
      <c r="A321" s="299"/>
      <c r="B321" s="251"/>
      <c r="C321" s="2" t="s">
        <v>192</v>
      </c>
      <c r="D321" s="71">
        <v>4927.2959799999999</v>
      </c>
      <c r="E321" s="71">
        <v>4927.2959799999999</v>
      </c>
      <c r="F321" s="71">
        <v>2484.5825500000001</v>
      </c>
      <c r="G321" s="76">
        <f t="shared" si="225"/>
        <v>0.50424869138874018</v>
      </c>
      <c r="H321" s="121"/>
      <c r="I321" s="128"/>
      <c r="J321" s="127"/>
      <c r="K321" s="126"/>
      <c r="L321" s="127"/>
      <c r="M321" s="126"/>
    </row>
    <row r="322" spans="1:14" x14ac:dyDescent="0.25">
      <c r="A322" s="299"/>
      <c r="B322" s="251"/>
      <c r="C322" s="2" t="s">
        <v>194</v>
      </c>
      <c r="D322" s="71">
        <v>7872.1</v>
      </c>
      <c r="E322" s="71">
        <v>7872.1</v>
      </c>
      <c r="F322" s="71">
        <v>2331.0225</v>
      </c>
      <c r="G322" s="76">
        <f t="shared" si="225"/>
        <v>0.29611190152564115</v>
      </c>
      <c r="H322" s="121"/>
      <c r="I322" s="128"/>
      <c r="J322" s="127"/>
      <c r="K322" s="126"/>
      <c r="L322" s="127"/>
      <c r="M322" s="126"/>
    </row>
    <row r="323" spans="1:14" x14ac:dyDescent="0.25">
      <c r="A323" s="299"/>
      <c r="B323" s="251"/>
      <c r="C323" s="2" t="s">
        <v>196</v>
      </c>
      <c r="D323" s="71">
        <v>0</v>
      </c>
      <c r="E323" s="71">
        <v>0</v>
      </c>
      <c r="F323" s="71">
        <v>0</v>
      </c>
      <c r="G323" s="76">
        <v>0</v>
      </c>
      <c r="H323" s="121"/>
      <c r="I323" s="128"/>
      <c r="J323" s="127"/>
      <c r="K323" s="126"/>
      <c r="L323" s="127"/>
      <c r="M323" s="126"/>
    </row>
    <row r="324" spans="1:14" ht="45" customHeight="1" x14ac:dyDescent="0.25">
      <c r="A324" s="300"/>
      <c r="B324" s="252"/>
      <c r="C324" s="2" t="s">
        <v>198</v>
      </c>
      <c r="D324" s="71">
        <v>0</v>
      </c>
      <c r="E324" s="71">
        <v>0</v>
      </c>
      <c r="F324" s="71">
        <v>0</v>
      </c>
      <c r="G324" s="76">
        <v>0</v>
      </c>
      <c r="H324" s="121"/>
      <c r="I324" s="128"/>
      <c r="J324" s="127"/>
      <c r="K324" s="126"/>
      <c r="L324" s="127"/>
      <c r="M324" s="126"/>
    </row>
    <row r="325" spans="1:14" ht="15" customHeight="1" x14ac:dyDescent="0.25">
      <c r="A325" s="298" t="s">
        <v>114</v>
      </c>
      <c r="B325" s="110" t="s">
        <v>115</v>
      </c>
      <c r="C325" s="27" t="s">
        <v>190</v>
      </c>
      <c r="D325" s="72">
        <f>SUM(D326:D329)</f>
        <v>35722.49811</v>
      </c>
      <c r="E325" s="72">
        <f t="shared" ref="E325" si="230">SUM(E326:E329)</f>
        <v>35722.49811</v>
      </c>
      <c r="F325" s="72">
        <f t="shared" ref="F325" si="231">SUM(F326:F329)</f>
        <v>19663.8</v>
      </c>
      <c r="G325" s="75">
        <f>F325/D325</f>
        <v>0.55045982337095856</v>
      </c>
      <c r="H325" s="121" t="s">
        <v>286</v>
      </c>
      <c r="I325" s="121" t="s">
        <v>435</v>
      </c>
      <c r="J325" s="125" t="s">
        <v>342</v>
      </c>
      <c r="K325" s="126" t="s">
        <v>229</v>
      </c>
      <c r="L325" s="127" t="s">
        <v>348</v>
      </c>
      <c r="M325" s="126">
        <v>809</v>
      </c>
      <c r="N325" s="95" t="s">
        <v>434</v>
      </c>
    </row>
    <row r="326" spans="1:14" x14ac:dyDescent="0.25">
      <c r="A326" s="299"/>
      <c r="B326" s="111"/>
      <c r="C326" s="2" t="s">
        <v>192</v>
      </c>
      <c r="D326" s="71">
        <v>9929.9981100000005</v>
      </c>
      <c r="E326" s="71">
        <v>9929.9981100000005</v>
      </c>
      <c r="F326" s="71">
        <v>7083.5</v>
      </c>
      <c r="G326" s="76">
        <f t="shared" si="225"/>
        <v>0.71334353959912278</v>
      </c>
      <c r="H326" s="121"/>
      <c r="I326" s="121"/>
      <c r="J326" s="125"/>
      <c r="K326" s="126"/>
      <c r="L326" s="127"/>
      <c r="M326" s="126"/>
    </row>
    <row r="327" spans="1:14" x14ac:dyDescent="0.25">
      <c r="A327" s="299"/>
      <c r="B327" s="111"/>
      <c r="C327" s="2" t="s">
        <v>194</v>
      </c>
      <c r="D327" s="71">
        <v>25792.5</v>
      </c>
      <c r="E327" s="71">
        <v>25792.5</v>
      </c>
      <c r="F327" s="71">
        <v>12580.3</v>
      </c>
      <c r="G327" s="76">
        <f t="shared" si="225"/>
        <v>0.48775031501405447</v>
      </c>
      <c r="H327" s="121"/>
      <c r="I327" s="121"/>
      <c r="J327" s="125"/>
      <c r="K327" s="126"/>
      <c r="L327" s="127"/>
      <c r="M327" s="126"/>
    </row>
    <row r="328" spans="1:14" x14ac:dyDescent="0.25">
      <c r="A328" s="299"/>
      <c r="B328" s="111"/>
      <c r="C328" s="2" t="s">
        <v>196</v>
      </c>
      <c r="D328" s="71">
        <v>0</v>
      </c>
      <c r="E328" s="71">
        <v>0</v>
      </c>
      <c r="F328" s="71">
        <v>0</v>
      </c>
      <c r="G328" s="76">
        <v>0</v>
      </c>
      <c r="H328" s="121"/>
      <c r="I328" s="121"/>
      <c r="J328" s="125"/>
      <c r="K328" s="126"/>
      <c r="L328" s="127"/>
      <c r="M328" s="126"/>
    </row>
    <row r="329" spans="1:14" x14ac:dyDescent="0.25">
      <c r="A329" s="300"/>
      <c r="B329" s="112"/>
      <c r="C329" s="2" t="s">
        <v>198</v>
      </c>
      <c r="D329" s="71">
        <v>0</v>
      </c>
      <c r="E329" s="71">
        <v>0</v>
      </c>
      <c r="F329" s="71">
        <v>0</v>
      </c>
      <c r="G329" s="76">
        <v>0</v>
      </c>
      <c r="H329" s="121"/>
      <c r="I329" s="121"/>
      <c r="J329" s="125"/>
      <c r="K329" s="126"/>
      <c r="L329" s="127"/>
      <c r="M329" s="126"/>
    </row>
    <row r="330" spans="1:14" ht="15" customHeight="1" x14ac:dyDescent="0.25">
      <c r="A330" s="212" t="s">
        <v>116</v>
      </c>
      <c r="B330" s="253" t="s">
        <v>117</v>
      </c>
      <c r="C330" s="25" t="s">
        <v>190</v>
      </c>
      <c r="D330" s="37">
        <f>SUM(D331:D334)</f>
        <v>5478.2978800000001</v>
      </c>
      <c r="E330" s="37">
        <f t="shared" ref="E330" si="232">SUM(E331:E334)</f>
        <v>5478.2978800000001</v>
      </c>
      <c r="F330" s="37">
        <f t="shared" ref="F330" si="233">SUM(F331:F334)</f>
        <v>1380.5</v>
      </c>
      <c r="G330" s="62">
        <f>F330/D330</f>
        <v>0.25199432930434223</v>
      </c>
      <c r="H330" s="231" t="s">
        <v>253</v>
      </c>
      <c r="I330" s="43" t="s">
        <v>289</v>
      </c>
      <c r="J330" s="14">
        <f>SUM(J331:J333)</f>
        <v>1</v>
      </c>
      <c r="K330" s="232" t="s">
        <v>282</v>
      </c>
      <c r="L330" s="233"/>
      <c r="M330" s="232"/>
    </row>
    <row r="331" spans="1:14" x14ac:dyDescent="0.25">
      <c r="A331" s="213"/>
      <c r="B331" s="254"/>
      <c r="C331" s="20" t="s">
        <v>192</v>
      </c>
      <c r="D331" s="36">
        <f>D336</f>
        <v>328.69788</v>
      </c>
      <c r="E331" s="36">
        <f t="shared" ref="E331:F331" si="234">E336</f>
        <v>328.69788</v>
      </c>
      <c r="F331" s="36">
        <f t="shared" si="234"/>
        <v>0</v>
      </c>
      <c r="G331" s="53">
        <f>F331/D331</f>
        <v>0</v>
      </c>
      <c r="H331" s="231"/>
      <c r="I331" s="43" t="s">
        <v>193</v>
      </c>
      <c r="J331" s="14">
        <v>0</v>
      </c>
      <c r="K331" s="232"/>
      <c r="L331" s="233"/>
      <c r="M331" s="232"/>
    </row>
    <row r="332" spans="1:14" x14ac:dyDescent="0.25">
      <c r="A332" s="213"/>
      <c r="B332" s="254"/>
      <c r="C332" s="20" t="s">
        <v>194</v>
      </c>
      <c r="D332" s="36">
        <f t="shared" ref="D332:D334" si="235">D337</f>
        <v>5149.6000000000004</v>
      </c>
      <c r="E332" s="36">
        <f t="shared" ref="E332:F334" si="236">E337</f>
        <v>5149.6000000000004</v>
      </c>
      <c r="F332" s="36">
        <f t="shared" si="236"/>
        <v>1380.5</v>
      </c>
      <c r="G332" s="53">
        <f>F332/D332</f>
        <v>0.26807907410284293</v>
      </c>
      <c r="H332" s="231"/>
      <c r="I332" s="43" t="s">
        <v>195</v>
      </c>
      <c r="J332" s="14">
        <v>1</v>
      </c>
      <c r="K332" s="232"/>
      <c r="L332" s="233"/>
      <c r="M332" s="232"/>
    </row>
    <row r="333" spans="1:14" x14ac:dyDescent="0.25">
      <c r="A333" s="213"/>
      <c r="B333" s="254"/>
      <c r="C333" s="20" t="s">
        <v>196</v>
      </c>
      <c r="D333" s="36">
        <f t="shared" si="235"/>
        <v>0</v>
      </c>
      <c r="E333" s="36">
        <f t="shared" si="236"/>
        <v>0</v>
      </c>
      <c r="F333" s="36">
        <f t="shared" si="236"/>
        <v>0</v>
      </c>
      <c r="G333" s="53">
        <f t="shared" ref="G333:G334" si="237">G338</f>
        <v>0</v>
      </c>
      <c r="H333" s="231"/>
      <c r="I333" s="43" t="s">
        <v>197</v>
      </c>
      <c r="J333" s="14">
        <v>0</v>
      </c>
      <c r="K333" s="232"/>
      <c r="L333" s="233"/>
      <c r="M333" s="232"/>
    </row>
    <row r="334" spans="1:14" x14ac:dyDescent="0.25">
      <c r="A334" s="214"/>
      <c r="B334" s="255"/>
      <c r="C334" s="20" t="s">
        <v>198</v>
      </c>
      <c r="D334" s="36">
        <f t="shared" si="235"/>
        <v>0</v>
      </c>
      <c r="E334" s="36">
        <f t="shared" si="236"/>
        <v>0</v>
      </c>
      <c r="F334" s="36">
        <f t="shared" si="236"/>
        <v>0</v>
      </c>
      <c r="G334" s="53">
        <f t="shared" si="237"/>
        <v>0</v>
      </c>
      <c r="H334" s="231"/>
      <c r="I334" s="43" t="s">
        <v>199</v>
      </c>
      <c r="J334" s="15">
        <f>(L330+0.5*J332)/J330</f>
        <v>0.5</v>
      </c>
      <c r="K334" s="232"/>
      <c r="L334" s="233"/>
      <c r="M334" s="232"/>
    </row>
    <row r="335" spans="1:14" ht="16.5" customHeight="1" x14ac:dyDescent="0.25">
      <c r="A335" s="298" t="s">
        <v>118</v>
      </c>
      <c r="B335" s="250" t="s">
        <v>119</v>
      </c>
      <c r="C335" s="27" t="s">
        <v>190</v>
      </c>
      <c r="D335" s="32">
        <f>SUM(D336:D339)</f>
        <v>5478.2978800000001</v>
      </c>
      <c r="E335" s="32">
        <f t="shared" ref="E335" si="238">SUM(E336:E339)</f>
        <v>5478.2978800000001</v>
      </c>
      <c r="F335" s="32">
        <f t="shared" ref="F335" si="239">SUM(F336:F339)</f>
        <v>1380.5</v>
      </c>
      <c r="G335" s="55">
        <f>F335/D335</f>
        <v>0.25199432930434223</v>
      </c>
      <c r="H335" s="121" t="s">
        <v>303</v>
      </c>
      <c r="I335" s="234" t="s">
        <v>440</v>
      </c>
      <c r="J335" s="147" t="s">
        <v>342</v>
      </c>
      <c r="K335" s="126" t="s">
        <v>282</v>
      </c>
      <c r="L335" s="127" t="s">
        <v>348</v>
      </c>
      <c r="M335" s="126">
        <v>809</v>
      </c>
      <c r="N335" s="95" t="s">
        <v>441</v>
      </c>
    </row>
    <row r="336" spans="1:14" ht="16.5" customHeight="1" x14ac:dyDescent="0.25">
      <c r="A336" s="299"/>
      <c r="B336" s="251"/>
      <c r="C336" s="2" t="s">
        <v>192</v>
      </c>
      <c r="D336" s="71">
        <v>328.69788</v>
      </c>
      <c r="E336" s="71">
        <v>328.69788</v>
      </c>
      <c r="F336" s="71">
        <v>0</v>
      </c>
      <c r="G336" s="7">
        <f>F336/D336</f>
        <v>0</v>
      </c>
      <c r="H336" s="121"/>
      <c r="I336" s="234"/>
      <c r="J336" s="148"/>
      <c r="K336" s="126"/>
      <c r="L336" s="127"/>
      <c r="M336" s="126"/>
    </row>
    <row r="337" spans="1:15" ht="16.5" customHeight="1" x14ac:dyDescent="0.25">
      <c r="A337" s="299"/>
      <c r="B337" s="251"/>
      <c r="C337" s="2" t="s">
        <v>194</v>
      </c>
      <c r="D337" s="71">
        <v>5149.6000000000004</v>
      </c>
      <c r="E337" s="71">
        <v>5149.6000000000004</v>
      </c>
      <c r="F337" s="71">
        <v>1380.5</v>
      </c>
      <c r="G337" s="7">
        <f>F337/D337</f>
        <v>0.26807907410284293</v>
      </c>
      <c r="H337" s="121"/>
      <c r="I337" s="234"/>
      <c r="J337" s="148"/>
      <c r="K337" s="126"/>
      <c r="L337" s="127"/>
      <c r="M337" s="126"/>
    </row>
    <row r="338" spans="1:15" ht="16.5" customHeight="1" x14ac:dyDescent="0.25">
      <c r="A338" s="299"/>
      <c r="B338" s="251"/>
      <c r="C338" s="2" t="s">
        <v>196</v>
      </c>
      <c r="D338" s="30">
        <v>0</v>
      </c>
      <c r="E338" s="30">
        <v>0</v>
      </c>
      <c r="F338" s="30">
        <v>0</v>
      </c>
      <c r="G338" s="7">
        <v>0</v>
      </c>
      <c r="H338" s="121"/>
      <c r="I338" s="234"/>
      <c r="J338" s="148"/>
      <c r="K338" s="126"/>
      <c r="L338" s="127"/>
      <c r="M338" s="126"/>
    </row>
    <row r="339" spans="1:15" ht="16.5" customHeight="1" x14ac:dyDescent="0.25">
      <c r="A339" s="300"/>
      <c r="B339" s="252"/>
      <c r="C339" s="2" t="s">
        <v>198</v>
      </c>
      <c r="D339" s="30">
        <v>0</v>
      </c>
      <c r="E339" s="30">
        <v>0</v>
      </c>
      <c r="F339" s="30">
        <v>0</v>
      </c>
      <c r="G339" s="7">
        <v>0</v>
      </c>
      <c r="H339" s="121"/>
      <c r="I339" s="234"/>
      <c r="J339" s="149"/>
      <c r="K339" s="126"/>
      <c r="L339" s="127"/>
      <c r="M339" s="126"/>
    </row>
    <row r="340" spans="1:15" x14ac:dyDescent="0.25">
      <c r="A340" s="311" t="s">
        <v>120</v>
      </c>
      <c r="B340" s="256" t="s">
        <v>121</v>
      </c>
      <c r="C340" s="26" t="s">
        <v>190</v>
      </c>
      <c r="D340" s="33">
        <f>SUM(D341:D344)</f>
        <v>397376.88772</v>
      </c>
      <c r="E340" s="33">
        <f t="shared" ref="E340" si="240">SUM(E341:E344)</f>
        <v>367228.17871999997</v>
      </c>
      <c r="F340" s="33">
        <f t="shared" ref="F340" si="241">SUM(F341:F344)</f>
        <v>347734.15871999995</v>
      </c>
      <c r="G340" s="57">
        <f>F340/D340</f>
        <v>0.87507393979345027</v>
      </c>
      <c r="H340" s="229"/>
      <c r="I340" s="41" t="s">
        <v>288</v>
      </c>
      <c r="J340" s="8">
        <f>J341+J342+J343</f>
        <v>10</v>
      </c>
      <c r="K340" s="179" t="s">
        <v>321</v>
      </c>
      <c r="L340" s="230"/>
      <c r="M340" s="181"/>
    </row>
    <row r="341" spans="1:15" x14ac:dyDescent="0.25">
      <c r="A341" s="312"/>
      <c r="B341" s="257"/>
      <c r="C341" s="10" t="s">
        <v>192</v>
      </c>
      <c r="D341" s="33">
        <f t="shared" ref="D341:F344" si="242">D346+D366+D386</f>
        <v>150716.46872</v>
      </c>
      <c r="E341" s="33">
        <f t="shared" si="242"/>
        <v>140448.77872</v>
      </c>
      <c r="F341" s="33">
        <f t="shared" si="242"/>
        <v>120954.75872</v>
      </c>
      <c r="G341" s="57">
        <f>F341/D341</f>
        <v>0.80253179859666757</v>
      </c>
      <c r="H341" s="229"/>
      <c r="I341" s="41" t="s">
        <v>193</v>
      </c>
      <c r="J341" s="8">
        <f>COUNTIF($J$350:$J$409,"да")</f>
        <v>4</v>
      </c>
      <c r="K341" s="179"/>
      <c r="L341" s="230"/>
      <c r="M341" s="182"/>
    </row>
    <row r="342" spans="1:15" x14ac:dyDescent="0.25">
      <c r="A342" s="312"/>
      <c r="B342" s="257"/>
      <c r="C342" s="10" t="s">
        <v>194</v>
      </c>
      <c r="D342" s="33">
        <f t="shared" si="242"/>
        <v>246660.41899999999</v>
      </c>
      <c r="E342" s="33">
        <f t="shared" si="242"/>
        <v>226779.39999999997</v>
      </c>
      <c r="F342" s="33">
        <f t="shared" si="242"/>
        <v>226779.39999999997</v>
      </c>
      <c r="G342" s="57">
        <v>0</v>
      </c>
      <c r="H342" s="229"/>
      <c r="I342" s="41" t="s">
        <v>195</v>
      </c>
      <c r="J342" s="94">
        <f>COUNTIF($J$350:$J$409,"частично")</f>
        <v>5</v>
      </c>
      <c r="K342" s="179"/>
      <c r="L342" s="230"/>
      <c r="M342" s="182"/>
      <c r="O342" s="89"/>
    </row>
    <row r="343" spans="1:15" x14ac:dyDescent="0.25">
      <c r="A343" s="312"/>
      <c r="B343" s="257"/>
      <c r="C343" s="10" t="s">
        <v>196</v>
      </c>
      <c r="D343" s="33">
        <f t="shared" si="242"/>
        <v>0</v>
      </c>
      <c r="E343" s="33">
        <f t="shared" si="242"/>
        <v>0</v>
      </c>
      <c r="F343" s="33">
        <f t="shared" si="242"/>
        <v>0</v>
      </c>
      <c r="G343" s="57">
        <v>0</v>
      </c>
      <c r="H343" s="229"/>
      <c r="I343" s="41" t="s">
        <v>197</v>
      </c>
      <c r="J343" s="94">
        <f>COUNTIF($J$350:$J$409,"нет")</f>
        <v>1</v>
      </c>
      <c r="K343" s="179"/>
      <c r="L343" s="230"/>
      <c r="M343" s="182"/>
    </row>
    <row r="344" spans="1:15" x14ac:dyDescent="0.25">
      <c r="A344" s="313"/>
      <c r="B344" s="258"/>
      <c r="C344" s="10" t="s">
        <v>198</v>
      </c>
      <c r="D344" s="33">
        <f t="shared" si="242"/>
        <v>0</v>
      </c>
      <c r="E344" s="33">
        <f t="shared" si="242"/>
        <v>0</v>
      </c>
      <c r="F344" s="33">
        <f t="shared" si="242"/>
        <v>0</v>
      </c>
      <c r="G344" s="57">
        <v>0</v>
      </c>
      <c r="H344" s="229"/>
      <c r="I344" s="41" t="s">
        <v>199</v>
      </c>
      <c r="J344" s="9">
        <f>(J341+0.5*J342)/J340</f>
        <v>0.65</v>
      </c>
      <c r="K344" s="179"/>
      <c r="L344" s="230"/>
      <c r="M344" s="183"/>
    </row>
    <row r="345" spans="1:15" ht="15" customHeight="1" x14ac:dyDescent="0.25">
      <c r="A345" s="295" t="s">
        <v>122</v>
      </c>
      <c r="B345" s="247" t="s">
        <v>123</v>
      </c>
      <c r="C345" s="23" t="s">
        <v>190</v>
      </c>
      <c r="D345" s="35">
        <f>SUM(D346:D349)</f>
        <v>71973.489999999991</v>
      </c>
      <c r="E345" s="35">
        <f t="shared" ref="E345" si="243">SUM(E346:E349)</f>
        <v>71973.5</v>
      </c>
      <c r="F345" s="35">
        <f t="shared" ref="F345" si="244">SUM(F346:F349)</f>
        <v>52479.479999999996</v>
      </c>
      <c r="G345" s="59">
        <f>F345/D345</f>
        <v>0.72915013569579579</v>
      </c>
      <c r="H345" s="164" t="s">
        <v>254</v>
      </c>
      <c r="I345" s="42" t="s">
        <v>289</v>
      </c>
      <c r="J345" s="12">
        <f>SUM(J346:J348)</f>
        <v>3</v>
      </c>
      <c r="K345" s="165" t="s">
        <v>322</v>
      </c>
      <c r="L345" s="166"/>
      <c r="M345" s="173"/>
    </row>
    <row r="346" spans="1:15" x14ac:dyDescent="0.25">
      <c r="A346" s="296"/>
      <c r="B346" s="248"/>
      <c r="C346" s="16" t="s">
        <v>192</v>
      </c>
      <c r="D346" s="35">
        <f>D351+D356+D361</f>
        <v>71973.489999999991</v>
      </c>
      <c r="E346" s="35">
        <f t="shared" ref="E346:F346" si="245">E351+E356+E361</f>
        <v>71973.5</v>
      </c>
      <c r="F346" s="35">
        <f t="shared" si="245"/>
        <v>52479.479999999996</v>
      </c>
      <c r="G346" s="59">
        <f>F346/D346</f>
        <v>0.72915013569579579</v>
      </c>
      <c r="H346" s="227"/>
      <c r="I346" s="42" t="s">
        <v>193</v>
      </c>
      <c r="J346" s="12">
        <f>COUNTIF($J$350:$J$364,"да")</f>
        <v>0</v>
      </c>
      <c r="K346" s="165"/>
      <c r="L346" s="166"/>
      <c r="M346" s="174"/>
    </row>
    <row r="347" spans="1:15" x14ac:dyDescent="0.25">
      <c r="A347" s="296"/>
      <c r="B347" s="248"/>
      <c r="C347" s="16" t="s">
        <v>194</v>
      </c>
      <c r="D347" s="35">
        <f t="shared" ref="D347:D349" si="246">D352+D357+D362</f>
        <v>0</v>
      </c>
      <c r="E347" s="35">
        <f t="shared" ref="E347:F347" si="247">E352+E357+E362</f>
        <v>0</v>
      </c>
      <c r="F347" s="35">
        <f t="shared" si="247"/>
        <v>0</v>
      </c>
      <c r="G347" s="59">
        <v>0</v>
      </c>
      <c r="H347" s="227"/>
      <c r="I347" s="42" t="s">
        <v>195</v>
      </c>
      <c r="J347" s="68">
        <f>COUNTIF($J$350:$J$364,"частично")</f>
        <v>3</v>
      </c>
      <c r="K347" s="165"/>
      <c r="L347" s="166"/>
      <c r="M347" s="174"/>
    </row>
    <row r="348" spans="1:15" x14ac:dyDescent="0.25">
      <c r="A348" s="296"/>
      <c r="B348" s="248"/>
      <c r="C348" s="16" t="s">
        <v>196</v>
      </c>
      <c r="D348" s="35">
        <f t="shared" si="246"/>
        <v>0</v>
      </c>
      <c r="E348" s="35">
        <f t="shared" ref="E348:F348" si="248">E353+E358+E363</f>
        <v>0</v>
      </c>
      <c r="F348" s="35">
        <f t="shared" si="248"/>
        <v>0</v>
      </c>
      <c r="G348" s="59">
        <v>0</v>
      </c>
      <c r="H348" s="227"/>
      <c r="I348" s="42" t="s">
        <v>197</v>
      </c>
      <c r="J348" s="68">
        <f>COUNTIF($J$350:$J$364,"нет")</f>
        <v>0</v>
      </c>
      <c r="K348" s="165"/>
      <c r="L348" s="166"/>
      <c r="M348" s="174"/>
    </row>
    <row r="349" spans="1:15" x14ac:dyDescent="0.25">
      <c r="A349" s="297"/>
      <c r="B349" s="249"/>
      <c r="C349" s="16" t="s">
        <v>198</v>
      </c>
      <c r="D349" s="35">
        <f t="shared" si="246"/>
        <v>0</v>
      </c>
      <c r="E349" s="35">
        <f t="shared" ref="E349:F349" si="249">E354+E359+E364</f>
        <v>0</v>
      </c>
      <c r="F349" s="35">
        <f t="shared" si="249"/>
        <v>0</v>
      </c>
      <c r="G349" s="59">
        <v>0</v>
      </c>
      <c r="H349" s="227"/>
      <c r="I349" s="42" t="s">
        <v>199</v>
      </c>
      <c r="J349" s="13">
        <f>(J346+0.5*J347)/J345</f>
        <v>0.5</v>
      </c>
      <c r="K349" s="165"/>
      <c r="L349" s="166"/>
      <c r="M349" s="175"/>
    </row>
    <row r="350" spans="1:15" ht="33.75" customHeight="1" x14ac:dyDescent="0.25">
      <c r="A350" s="305" t="s">
        <v>124</v>
      </c>
      <c r="B350" s="250" t="s">
        <v>125</v>
      </c>
      <c r="C350" s="27" t="s">
        <v>190</v>
      </c>
      <c r="D350" s="32">
        <f>SUM(D351:D354)</f>
        <v>12038.69</v>
      </c>
      <c r="E350" s="32">
        <f t="shared" ref="E350" si="250">SUM(E351:E354)</f>
        <v>12038.7</v>
      </c>
      <c r="F350" s="32">
        <f t="shared" ref="F350" si="251">SUM(F351:F354)</f>
        <v>10244.879999999999</v>
      </c>
      <c r="G350" s="55">
        <f>F350/D350</f>
        <v>0.85099624626931991</v>
      </c>
      <c r="H350" s="98" t="s">
        <v>304</v>
      </c>
      <c r="I350" s="98" t="s">
        <v>383</v>
      </c>
      <c r="J350" s="147" t="s">
        <v>342</v>
      </c>
      <c r="K350" s="126" t="s">
        <v>230</v>
      </c>
      <c r="L350" s="125" t="s">
        <v>361</v>
      </c>
      <c r="M350" s="144">
        <v>834</v>
      </c>
      <c r="N350" s="95">
        <v>3130160420</v>
      </c>
    </row>
    <row r="351" spans="1:15" ht="28.5" customHeight="1" x14ac:dyDescent="0.25">
      <c r="A351" s="306"/>
      <c r="B351" s="251"/>
      <c r="C351" s="2" t="s">
        <v>192</v>
      </c>
      <c r="D351" s="71">
        <v>12038.69</v>
      </c>
      <c r="E351" s="71">
        <v>12038.7</v>
      </c>
      <c r="F351" s="71">
        <v>10244.879999999999</v>
      </c>
      <c r="G351" s="7">
        <f>F351/D351</f>
        <v>0.85099624626931991</v>
      </c>
      <c r="H351" s="99"/>
      <c r="I351" s="99"/>
      <c r="J351" s="148"/>
      <c r="K351" s="126"/>
      <c r="L351" s="125"/>
      <c r="M351" s="145"/>
    </row>
    <row r="352" spans="1:15" ht="25.5" customHeight="1" x14ac:dyDescent="0.25">
      <c r="A352" s="306"/>
      <c r="B352" s="251"/>
      <c r="C352" s="2" t="s">
        <v>194</v>
      </c>
      <c r="D352" s="30">
        <v>0</v>
      </c>
      <c r="E352" s="30">
        <v>0</v>
      </c>
      <c r="F352" s="30">
        <v>0</v>
      </c>
      <c r="G352" s="7">
        <v>0</v>
      </c>
      <c r="H352" s="99"/>
      <c r="I352" s="99"/>
      <c r="J352" s="148"/>
      <c r="K352" s="126"/>
      <c r="L352" s="125"/>
      <c r="M352" s="145"/>
    </row>
    <row r="353" spans="1:14" ht="23.25" customHeight="1" x14ac:dyDescent="0.25">
      <c r="A353" s="306"/>
      <c r="B353" s="251"/>
      <c r="C353" s="2" t="s">
        <v>196</v>
      </c>
      <c r="D353" s="30">
        <v>0</v>
      </c>
      <c r="E353" s="30">
        <v>0</v>
      </c>
      <c r="F353" s="30">
        <v>0</v>
      </c>
      <c r="G353" s="7">
        <v>0</v>
      </c>
      <c r="H353" s="99"/>
      <c r="I353" s="99"/>
      <c r="J353" s="148"/>
      <c r="K353" s="126"/>
      <c r="L353" s="125"/>
      <c r="M353" s="145"/>
    </row>
    <row r="354" spans="1:14" ht="24" customHeight="1" x14ac:dyDescent="0.25">
      <c r="A354" s="307"/>
      <c r="B354" s="252"/>
      <c r="C354" s="2" t="s">
        <v>198</v>
      </c>
      <c r="D354" s="30">
        <v>0</v>
      </c>
      <c r="E354" s="30">
        <v>0</v>
      </c>
      <c r="F354" s="30">
        <v>0</v>
      </c>
      <c r="G354" s="7">
        <v>0</v>
      </c>
      <c r="H354" s="100"/>
      <c r="I354" s="100"/>
      <c r="J354" s="149"/>
      <c r="K354" s="126"/>
      <c r="L354" s="125"/>
      <c r="M354" s="146"/>
    </row>
    <row r="355" spans="1:14" ht="29.25" customHeight="1" x14ac:dyDescent="0.25">
      <c r="A355" s="298" t="s">
        <v>126</v>
      </c>
      <c r="B355" s="250" t="s">
        <v>127</v>
      </c>
      <c r="C355" s="27" t="s">
        <v>190</v>
      </c>
      <c r="D355" s="32">
        <f>SUM(D356:D359)</f>
        <v>25834.799999999999</v>
      </c>
      <c r="E355" s="32">
        <f t="shared" ref="E355" si="252">SUM(E356:E359)</f>
        <v>25834.799999999999</v>
      </c>
      <c r="F355" s="32">
        <f t="shared" ref="F355" si="253">SUM(F356:F359)</f>
        <v>10992.6</v>
      </c>
      <c r="G355" s="55">
        <f>F355/D355</f>
        <v>0.42549584281666591</v>
      </c>
      <c r="H355" s="98" t="s">
        <v>305</v>
      </c>
      <c r="I355" s="98" t="s">
        <v>362</v>
      </c>
      <c r="J355" s="147" t="s">
        <v>342</v>
      </c>
      <c r="K355" s="126" t="s">
        <v>231</v>
      </c>
      <c r="L355" s="125" t="s">
        <v>361</v>
      </c>
      <c r="M355" s="144">
        <v>834</v>
      </c>
      <c r="N355" s="95">
        <v>3130160450</v>
      </c>
    </row>
    <row r="356" spans="1:14" ht="28.5" customHeight="1" x14ac:dyDescent="0.25">
      <c r="A356" s="299"/>
      <c r="B356" s="251"/>
      <c r="C356" s="2" t="s">
        <v>192</v>
      </c>
      <c r="D356" s="71">
        <v>25834.799999999999</v>
      </c>
      <c r="E356" s="71">
        <v>25834.799999999999</v>
      </c>
      <c r="F356" s="71">
        <v>10992.6</v>
      </c>
      <c r="G356" s="7">
        <f>F356/D356</f>
        <v>0.42549584281666591</v>
      </c>
      <c r="H356" s="99"/>
      <c r="I356" s="99"/>
      <c r="J356" s="148"/>
      <c r="K356" s="126"/>
      <c r="L356" s="125"/>
      <c r="M356" s="145"/>
    </row>
    <row r="357" spans="1:14" ht="30.75" customHeight="1" x14ac:dyDescent="0.25">
      <c r="A357" s="299"/>
      <c r="B357" s="251"/>
      <c r="C357" s="2" t="s">
        <v>194</v>
      </c>
      <c r="D357" s="30">
        <v>0</v>
      </c>
      <c r="E357" s="30">
        <v>0</v>
      </c>
      <c r="F357" s="30">
        <v>0</v>
      </c>
      <c r="G357" s="7">
        <v>0</v>
      </c>
      <c r="H357" s="99"/>
      <c r="I357" s="99"/>
      <c r="J357" s="148"/>
      <c r="K357" s="126"/>
      <c r="L357" s="125"/>
      <c r="M357" s="145"/>
    </row>
    <row r="358" spans="1:14" ht="29.25" customHeight="1" x14ac:dyDescent="0.25">
      <c r="A358" s="299"/>
      <c r="B358" s="251"/>
      <c r="C358" s="2" t="s">
        <v>196</v>
      </c>
      <c r="D358" s="30">
        <v>0</v>
      </c>
      <c r="E358" s="30">
        <v>0</v>
      </c>
      <c r="F358" s="30">
        <v>0</v>
      </c>
      <c r="G358" s="7">
        <v>0</v>
      </c>
      <c r="H358" s="99"/>
      <c r="I358" s="99"/>
      <c r="J358" s="148"/>
      <c r="K358" s="126"/>
      <c r="L358" s="125"/>
      <c r="M358" s="145"/>
    </row>
    <row r="359" spans="1:14" ht="26.25" customHeight="1" x14ac:dyDescent="0.25">
      <c r="A359" s="300"/>
      <c r="B359" s="252"/>
      <c r="C359" s="2" t="s">
        <v>198</v>
      </c>
      <c r="D359" s="30">
        <v>0</v>
      </c>
      <c r="E359" s="30">
        <v>0</v>
      </c>
      <c r="F359" s="30">
        <v>0</v>
      </c>
      <c r="G359" s="7">
        <v>0</v>
      </c>
      <c r="H359" s="100"/>
      <c r="I359" s="100"/>
      <c r="J359" s="149"/>
      <c r="K359" s="126"/>
      <c r="L359" s="125"/>
      <c r="M359" s="146"/>
    </row>
    <row r="360" spans="1:14" ht="21" customHeight="1" x14ac:dyDescent="0.25">
      <c r="A360" s="298" t="s">
        <v>128</v>
      </c>
      <c r="B360" s="250" t="s">
        <v>307</v>
      </c>
      <c r="C360" s="27" t="s">
        <v>190</v>
      </c>
      <c r="D360" s="32">
        <f>SUM(D361:D364)</f>
        <v>34100</v>
      </c>
      <c r="E360" s="32">
        <f t="shared" ref="E360" si="254">SUM(E361:E364)</f>
        <v>34100</v>
      </c>
      <c r="F360" s="32">
        <f t="shared" ref="F360" si="255">SUM(F361:F364)</f>
        <v>31242</v>
      </c>
      <c r="G360" s="55">
        <f>F360/D360</f>
        <v>0.91618768328445743</v>
      </c>
      <c r="H360" s="98" t="s">
        <v>290</v>
      </c>
      <c r="I360" s="110" t="s">
        <v>363</v>
      </c>
      <c r="J360" s="147" t="s">
        <v>342</v>
      </c>
      <c r="K360" s="126" t="s">
        <v>306</v>
      </c>
      <c r="L360" s="125" t="s">
        <v>364</v>
      </c>
      <c r="M360" s="144">
        <v>834</v>
      </c>
      <c r="N360" s="95">
        <v>3130162050</v>
      </c>
    </row>
    <row r="361" spans="1:14" ht="21" customHeight="1" x14ac:dyDescent="0.25">
      <c r="A361" s="299"/>
      <c r="B361" s="251"/>
      <c r="C361" s="2" t="s">
        <v>192</v>
      </c>
      <c r="D361" s="71">
        <v>34100</v>
      </c>
      <c r="E361" s="71">
        <v>34100</v>
      </c>
      <c r="F361" s="71">
        <v>31242</v>
      </c>
      <c r="G361" s="7">
        <f>F361/D361</f>
        <v>0.91618768328445743</v>
      </c>
      <c r="H361" s="99"/>
      <c r="I361" s="99"/>
      <c r="J361" s="148"/>
      <c r="K361" s="126"/>
      <c r="L361" s="125"/>
      <c r="M361" s="145"/>
    </row>
    <row r="362" spans="1:14" ht="21" customHeight="1" x14ac:dyDescent="0.25">
      <c r="A362" s="299"/>
      <c r="B362" s="251"/>
      <c r="C362" s="2" t="s">
        <v>194</v>
      </c>
      <c r="D362" s="30">
        <v>0</v>
      </c>
      <c r="E362" s="30">
        <v>0</v>
      </c>
      <c r="F362" s="30">
        <v>0</v>
      </c>
      <c r="G362" s="7">
        <v>0</v>
      </c>
      <c r="H362" s="99"/>
      <c r="I362" s="99"/>
      <c r="J362" s="148"/>
      <c r="K362" s="126"/>
      <c r="L362" s="125"/>
      <c r="M362" s="145"/>
    </row>
    <row r="363" spans="1:14" ht="21" customHeight="1" x14ac:dyDescent="0.25">
      <c r="A363" s="299"/>
      <c r="B363" s="251"/>
      <c r="C363" s="2" t="s">
        <v>196</v>
      </c>
      <c r="D363" s="30">
        <v>0</v>
      </c>
      <c r="E363" s="30">
        <v>0</v>
      </c>
      <c r="F363" s="30">
        <v>0</v>
      </c>
      <c r="G363" s="7">
        <v>0</v>
      </c>
      <c r="H363" s="99"/>
      <c r="I363" s="99"/>
      <c r="J363" s="148"/>
      <c r="K363" s="126"/>
      <c r="L363" s="125"/>
      <c r="M363" s="145"/>
    </row>
    <row r="364" spans="1:14" ht="21" customHeight="1" x14ac:dyDescent="0.25">
      <c r="A364" s="300"/>
      <c r="B364" s="252"/>
      <c r="C364" s="2" t="s">
        <v>198</v>
      </c>
      <c r="D364" s="30">
        <v>0</v>
      </c>
      <c r="E364" s="30">
        <v>0</v>
      </c>
      <c r="F364" s="30">
        <v>0</v>
      </c>
      <c r="G364" s="7">
        <v>0</v>
      </c>
      <c r="H364" s="100"/>
      <c r="I364" s="100"/>
      <c r="J364" s="149"/>
      <c r="K364" s="126"/>
      <c r="L364" s="125"/>
      <c r="M364" s="146"/>
    </row>
    <row r="365" spans="1:14" ht="15" customHeight="1" x14ac:dyDescent="0.25">
      <c r="A365" s="295" t="s">
        <v>129</v>
      </c>
      <c r="B365" s="247" t="s">
        <v>130</v>
      </c>
      <c r="C365" s="23" t="s">
        <v>190</v>
      </c>
      <c r="D365" s="35">
        <f>SUM(D366:D369)</f>
        <v>62360</v>
      </c>
      <c r="E365" s="35">
        <f t="shared" ref="E365" si="256">SUM(E366:E369)</f>
        <v>54000</v>
      </c>
      <c r="F365" s="35">
        <f t="shared" ref="F365" si="257">SUM(F366:F369)</f>
        <v>54000</v>
      </c>
      <c r="G365" s="59">
        <f>F365/D365</f>
        <v>0.86593970493906347</v>
      </c>
      <c r="H365" s="164" t="s">
        <v>254</v>
      </c>
      <c r="I365" s="42" t="s">
        <v>289</v>
      </c>
      <c r="J365" s="12">
        <f>SUM(J366:J368)</f>
        <v>3</v>
      </c>
      <c r="K365" s="165" t="s">
        <v>232</v>
      </c>
      <c r="L365" s="228"/>
      <c r="M365" s="173"/>
    </row>
    <row r="366" spans="1:14" x14ac:dyDescent="0.25">
      <c r="A366" s="296"/>
      <c r="B366" s="248"/>
      <c r="C366" s="16" t="s">
        <v>192</v>
      </c>
      <c r="D366" s="35">
        <f>D371+D376+D381</f>
        <v>62360</v>
      </c>
      <c r="E366" s="35">
        <f t="shared" ref="E366:F366" si="258">E371+E376+E381</f>
        <v>54000</v>
      </c>
      <c r="F366" s="35">
        <f t="shared" si="258"/>
        <v>54000</v>
      </c>
      <c r="G366" s="59">
        <f>F366/D366</f>
        <v>0.86593970493906347</v>
      </c>
      <c r="H366" s="227"/>
      <c r="I366" s="42" t="s">
        <v>193</v>
      </c>
      <c r="J366" s="12">
        <f>COUNTIF($J$370:$J$384,"да")</f>
        <v>2</v>
      </c>
      <c r="K366" s="165"/>
      <c r="L366" s="166"/>
      <c r="M366" s="174"/>
    </row>
    <row r="367" spans="1:14" x14ac:dyDescent="0.25">
      <c r="A367" s="296"/>
      <c r="B367" s="248"/>
      <c r="C367" s="16" t="s">
        <v>194</v>
      </c>
      <c r="D367" s="35">
        <f t="shared" ref="D367:F369" si="259">D372+D377+D382</f>
        <v>0</v>
      </c>
      <c r="E367" s="35">
        <f t="shared" si="259"/>
        <v>0</v>
      </c>
      <c r="F367" s="35">
        <f t="shared" si="259"/>
        <v>0</v>
      </c>
      <c r="G367" s="59">
        <v>0</v>
      </c>
      <c r="H367" s="227"/>
      <c r="I367" s="42" t="s">
        <v>195</v>
      </c>
      <c r="J367" s="68">
        <f>COUNTIF($J$370:$J$384,"частично")</f>
        <v>0</v>
      </c>
      <c r="K367" s="165"/>
      <c r="L367" s="166"/>
      <c r="M367" s="174"/>
    </row>
    <row r="368" spans="1:14" x14ac:dyDescent="0.25">
      <c r="A368" s="296"/>
      <c r="B368" s="248"/>
      <c r="C368" s="16" t="s">
        <v>196</v>
      </c>
      <c r="D368" s="35">
        <f t="shared" si="259"/>
        <v>0</v>
      </c>
      <c r="E368" s="35">
        <f t="shared" si="259"/>
        <v>0</v>
      </c>
      <c r="F368" s="35">
        <f t="shared" si="259"/>
        <v>0</v>
      </c>
      <c r="G368" s="59">
        <v>0</v>
      </c>
      <c r="H368" s="227"/>
      <c r="I368" s="42" t="s">
        <v>197</v>
      </c>
      <c r="J368" s="68">
        <f>COUNTIF($J$370:$J$384,"нет")</f>
        <v>1</v>
      </c>
      <c r="K368" s="165"/>
      <c r="L368" s="166"/>
      <c r="M368" s="174"/>
    </row>
    <row r="369" spans="1:14" x14ac:dyDescent="0.25">
      <c r="A369" s="297"/>
      <c r="B369" s="249"/>
      <c r="C369" s="16" t="s">
        <v>198</v>
      </c>
      <c r="D369" s="35">
        <f t="shared" si="259"/>
        <v>0</v>
      </c>
      <c r="E369" s="35">
        <f t="shared" si="259"/>
        <v>0</v>
      </c>
      <c r="F369" s="35">
        <f t="shared" si="259"/>
        <v>0</v>
      </c>
      <c r="G369" s="59">
        <v>0</v>
      </c>
      <c r="H369" s="227"/>
      <c r="I369" s="42" t="s">
        <v>199</v>
      </c>
      <c r="J369" s="13">
        <f>(J366+0.5*J367)/J365</f>
        <v>0.66666666666666663</v>
      </c>
      <c r="K369" s="165"/>
      <c r="L369" s="166"/>
      <c r="M369" s="175"/>
    </row>
    <row r="370" spans="1:14" ht="17.25" customHeight="1" x14ac:dyDescent="0.25">
      <c r="A370" s="298" t="s">
        <v>131</v>
      </c>
      <c r="B370" s="250" t="s">
        <v>132</v>
      </c>
      <c r="C370" s="27" t="s">
        <v>190</v>
      </c>
      <c r="D370" s="72">
        <f>SUM(D371:D374)</f>
        <v>8360</v>
      </c>
      <c r="E370" s="72">
        <f t="shared" ref="E370" si="260">SUM(E371:E374)</f>
        <v>0</v>
      </c>
      <c r="F370" s="72">
        <f t="shared" ref="F370" si="261">SUM(F371:F374)</f>
        <v>0</v>
      </c>
      <c r="G370" s="75">
        <f>F370/D370</f>
        <v>0</v>
      </c>
      <c r="H370" s="98" t="s">
        <v>308</v>
      </c>
      <c r="I370" s="138" t="s">
        <v>368</v>
      </c>
      <c r="J370" s="147" t="s">
        <v>335</v>
      </c>
      <c r="K370" s="126" t="s">
        <v>11</v>
      </c>
      <c r="L370" s="125" t="s">
        <v>365</v>
      </c>
      <c r="M370" s="144">
        <v>834</v>
      </c>
      <c r="N370" s="95">
        <v>3130229990</v>
      </c>
    </row>
    <row r="371" spans="1:14" ht="17.25" customHeight="1" x14ac:dyDescent="0.25">
      <c r="A371" s="299"/>
      <c r="B371" s="251"/>
      <c r="C371" s="67" t="s">
        <v>192</v>
      </c>
      <c r="D371" s="71">
        <v>8360</v>
      </c>
      <c r="E371" s="71">
        <v>0</v>
      </c>
      <c r="F371" s="71">
        <v>0</v>
      </c>
      <c r="G371" s="76">
        <v>0</v>
      </c>
      <c r="H371" s="99"/>
      <c r="I371" s="139"/>
      <c r="J371" s="148"/>
      <c r="K371" s="126"/>
      <c r="L371" s="125"/>
      <c r="M371" s="145"/>
    </row>
    <row r="372" spans="1:14" ht="17.25" customHeight="1" x14ac:dyDescent="0.25">
      <c r="A372" s="299"/>
      <c r="B372" s="251"/>
      <c r="C372" s="67" t="s">
        <v>194</v>
      </c>
      <c r="D372" s="71">
        <v>0</v>
      </c>
      <c r="E372" s="71">
        <v>0</v>
      </c>
      <c r="F372" s="71">
        <v>0</v>
      </c>
      <c r="G372" s="76">
        <v>0</v>
      </c>
      <c r="H372" s="99"/>
      <c r="I372" s="139"/>
      <c r="J372" s="148"/>
      <c r="K372" s="126"/>
      <c r="L372" s="125"/>
      <c r="M372" s="145"/>
    </row>
    <row r="373" spans="1:14" ht="17.25" customHeight="1" x14ac:dyDescent="0.25">
      <c r="A373" s="299"/>
      <c r="B373" s="251"/>
      <c r="C373" s="67" t="s">
        <v>196</v>
      </c>
      <c r="D373" s="71">
        <v>0</v>
      </c>
      <c r="E373" s="71">
        <v>0</v>
      </c>
      <c r="F373" s="71">
        <v>0</v>
      </c>
      <c r="G373" s="76">
        <v>0</v>
      </c>
      <c r="H373" s="99"/>
      <c r="I373" s="139"/>
      <c r="J373" s="148"/>
      <c r="K373" s="126"/>
      <c r="L373" s="125"/>
      <c r="M373" s="145"/>
    </row>
    <row r="374" spans="1:14" ht="17.25" customHeight="1" x14ac:dyDescent="0.25">
      <c r="A374" s="300"/>
      <c r="B374" s="252"/>
      <c r="C374" s="67" t="s">
        <v>198</v>
      </c>
      <c r="D374" s="71">
        <v>0</v>
      </c>
      <c r="E374" s="71">
        <v>0</v>
      </c>
      <c r="F374" s="71">
        <v>0</v>
      </c>
      <c r="G374" s="76">
        <v>0</v>
      </c>
      <c r="H374" s="100"/>
      <c r="I374" s="140"/>
      <c r="J374" s="149"/>
      <c r="K374" s="126"/>
      <c r="L374" s="125"/>
      <c r="M374" s="146"/>
    </row>
    <row r="375" spans="1:14" ht="15" customHeight="1" x14ac:dyDescent="0.25">
      <c r="A375" s="298" t="s">
        <v>133</v>
      </c>
      <c r="B375" s="250" t="s">
        <v>134</v>
      </c>
      <c r="C375" s="27" t="s">
        <v>190</v>
      </c>
      <c r="D375" s="72">
        <f>SUM(D376:D379)</f>
        <v>4000</v>
      </c>
      <c r="E375" s="72">
        <f t="shared" ref="E375" si="262">SUM(E376:E379)</f>
        <v>4000</v>
      </c>
      <c r="F375" s="72">
        <f t="shared" ref="F375" si="263">SUM(F376:F379)</f>
        <v>4000</v>
      </c>
      <c r="G375" s="75">
        <f>F375/D375</f>
        <v>1</v>
      </c>
      <c r="H375" s="98" t="s">
        <v>255</v>
      </c>
      <c r="I375" s="98" t="s">
        <v>366</v>
      </c>
      <c r="J375" s="147" t="s">
        <v>340</v>
      </c>
      <c r="K375" s="126" t="s">
        <v>11</v>
      </c>
      <c r="L375" s="208" t="s">
        <v>272</v>
      </c>
      <c r="M375" s="144">
        <v>834</v>
      </c>
      <c r="N375" s="95">
        <v>3130261300</v>
      </c>
    </row>
    <row r="376" spans="1:14" x14ac:dyDescent="0.25">
      <c r="A376" s="299"/>
      <c r="B376" s="251"/>
      <c r="C376" s="67" t="s">
        <v>192</v>
      </c>
      <c r="D376" s="71">
        <v>4000</v>
      </c>
      <c r="E376" s="71">
        <v>4000</v>
      </c>
      <c r="F376" s="71">
        <v>4000</v>
      </c>
      <c r="G376" s="76">
        <f t="shared" ref="G376" si="264">F376/D376</f>
        <v>1</v>
      </c>
      <c r="H376" s="99"/>
      <c r="I376" s="99"/>
      <c r="J376" s="148"/>
      <c r="K376" s="126"/>
      <c r="L376" s="208"/>
      <c r="M376" s="145"/>
    </row>
    <row r="377" spans="1:14" x14ac:dyDescent="0.25">
      <c r="A377" s="299"/>
      <c r="B377" s="251"/>
      <c r="C377" s="67" t="s">
        <v>194</v>
      </c>
      <c r="D377" s="71">
        <v>0</v>
      </c>
      <c r="E377" s="71">
        <v>0</v>
      </c>
      <c r="F377" s="71">
        <v>0</v>
      </c>
      <c r="G377" s="76">
        <v>0</v>
      </c>
      <c r="H377" s="99"/>
      <c r="I377" s="99"/>
      <c r="J377" s="148"/>
      <c r="K377" s="126"/>
      <c r="L377" s="208"/>
      <c r="M377" s="145"/>
    </row>
    <row r="378" spans="1:14" ht="21" customHeight="1" x14ac:dyDescent="0.25">
      <c r="A378" s="299"/>
      <c r="B378" s="251"/>
      <c r="C378" s="67" t="s">
        <v>196</v>
      </c>
      <c r="D378" s="71">
        <v>0</v>
      </c>
      <c r="E378" s="71">
        <v>0</v>
      </c>
      <c r="F378" s="71">
        <v>0</v>
      </c>
      <c r="G378" s="76">
        <v>0</v>
      </c>
      <c r="H378" s="99"/>
      <c r="I378" s="99"/>
      <c r="J378" s="148"/>
      <c r="K378" s="126"/>
      <c r="L378" s="208"/>
      <c r="M378" s="145"/>
    </row>
    <row r="379" spans="1:14" ht="19.5" customHeight="1" x14ac:dyDescent="0.25">
      <c r="A379" s="300"/>
      <c r="B379" s="252"/>
      <c r="C379" s="67" t="s">
        <v>198</v>
      </c>
      <c r="D379" s="71">
        <v>0</v>
      </c>
      <c r="E379" s="71">
        <v>0</v>
      </c>
      <c r="F379" s="71">
        <v>0</v>
      </c>
      <c r="G379" s="76">
        <v>0</v>
      </c>
      <c r="H379" s="100"/>
      <c r="I379" s="100"/>
      <c r="J379" s="149"/>
      <c r="K379" s="126"/>
      <c r="L379" s="208"/>
      <c r="M379" s="146"/>
    </row>
    <row r="380" spans="1:14" ht="15" customHeight="1" x14ac:dyDescent="0.25">
      <c r="A380" s="298" t="s">
        <v>309</v>
      </c>
      <c r="B380" s="250" t="s">
        <v>135</v>
      </c>
      <c r="C380" s="27" t="s">
        <v>190</v>
      </c>
      <c r="D380" s="32">
        <f>SUM(D381:D384)</f>
        <v>50000</v>
      </c>
      <c r="E380" s="32">
        <f t="shared" ref="E380" si="265">SUM(E381:E384)</f>
        <v>50000</v>
      </c>
      <c r="F380" s="32">
        <f t="shared" ref="F380" si="266">SUM(F381:F384)</f>
        <v>50000</v>
      </c>
      <c r="G380" s="55">
        <f>F380/D380</f>
        <v>1</v>
      </c>
      <c r="H380" s="98" t="s">
        <v>256</v>
      </c>
      <c r="I380" s="98" t="s">
        <v>367</v>
      </c>
      <c r="J380" s="101" t="s">
        <v>340</v>
      </c>
      <c r="K380" s="126" t="s">
        <v>11</v>
      </c>
      <c r="L380" s="208" t="s">
        <v>272</v>
      </c>
      <c r="M380" s="144">
        <v>834</v>
      </c>
      <c r="N380" s="95">
        <v>3130261310</v>
      </c>
    </row>
    <row r="381" spans="1:14" x14ac:dyDescent="0.25">
      <c r="A381" s="299"/>
      <c r="B381" s="251"/>
      <c r="C381" s="66" t="s">
        <v>192</v>
      </c>
      <c r="D381" s="71">
        <v>50000</v>
      </c>
      <c r="E381" s="31">
        <v>50000</v>
      </c>
      <c r="F381" s="31">
        <v>50000</v>
      </c>
      <c r="G381" s="61">
        <f t="shared" ref="G381" si="267">F381/D381</f>
        <v>1</v>
      </c>
      <c r="H381" s="99"/>
      <c r="I381" s="99"/>
      <c r="J381" s="102"/>
      <c r="K381" s="126"/>
      <c r="L381" s="208"/>
      <c r="M381" s="145"/>
    </row>
    <row r="382" spans="1:14" x14ac:dyDescent="0.25">
      <c r="A382" s="299"/>
      <c r="B382" s="251"/>
      <c r="C382" s="66" t="s">
        <v>194</v>
      </c>
      <c r="D382" s="31">
        <v>0</v>
      </c>
      <c r="E382" s="31">
        <v>0</v>
      </c>
      <c r="F382" s="31">
        <v>0</v>
      </c>
      <c r="G382" s="61">
        <v>0</v>
      </c>
      <c r="H382" s="99"/>
      <c r="I382" s="99"/>
      <c r="J382" s="102"/>
      <c r="K382" s="126"/>
      <c r="L382" s="208"/>
      <c r="M382" s="145"/>
    </row>
    <row r="383" spans="1:14" x14ac:dyDescent="0.25">
      <c r="A383" s="299"/>
      <c r="B383" s="251"/>
      <c r="C383" s="66" t="s">
        <v>196</v>
      </c>
      <c r="D383" s="31">
        <v>0</v>
      </c>
      <c r="E383" s="31">
        <v>0</v>
      </c>
      <c r="F383" s="31">
        <v>0</v>
      </c>
      <c r="G383" s="61">
        <v>0</v>
      </c>
      <c r="H383" s="99"/>
      <c r="I383" s="99"/>
      <c r="J383" s="102"/>
      <c r="K383" s="126"/>
      <c r="L383" s="208"/>
      <c r="M383" s="145"/>
    </row>
    <row r="384" spans="1:14" x14ac:dyDescent="0.25">
      <c r="A384" s="300"/>
      <c r="B384" s="252"/>
      <c r="C384" s="66" t="s">
        <v>198</v>
      </c>
      <c r="D384" s="31">
        <v>0</v>
      </c>
      <c r="E384" s="31">
        <v>0</v>
      </c>
      <c r="F384" s="31">
        <v>0</v>
      </c>
      <c r="G384" s="61">
        <v>0</v>
      </c>
      <c r="H384" s="100"/>
      <c r="I384" s="100"/>
      <c r="J384" s="103"/>
      <c r="K384" s="126"/>
      <c r="L384" s="208"/>
      <c r="M384" s="146"/>
    </row>
    <row r="385" spans="1:14" ht="21.75" customHeight="1" x14ac:dyDescent="0.25">
      <c r="A385" s="212" t="s">
        <v>136</v>
      </c>
      <c r="B385" s="253" t="s">
        <v>233</v>
      </c>
      <c r="C385" s="25" t="s">
        <v>190</v>
      </c>
      <c r="D385" s="37">
        <f>SUM(D386:D389)</f>
        <v>263043.39772000001</v>
      </c>
      <c r="E385" s="37">
        <f t="shared" ref="E385" si="268">SUM(E386:E389)</f>
        <v>241254.67871999997</v>
      </c>
      <c r="F385" s="37">
        <f t="shared" ref="F385" si="269">SUM(F386:F389)</f>
        <v>241254.67871999997</v>
      </c>
      <c r="G385" s="62">
        <v>0</v>
      </c>
      <c r="H385" s="209" t="s">
        <v>257</v>
      </c>
      <c r="I385" s="44" t="s">
        <v>289</v>
      </c>
      <c r="J385" s="92">
        <f>SUM(J386:J388)</f>
        <v>4</v>
      </c>
      <c r="K385" s="212" t="s">
        <v>310</v>
      </c>
      <c r="L385" s="209"/>
      <c r="M385" s="215"/>
    </row>
    <row r="386" spans="1:14" ht="21.75" customHeight="1" x14ac:dyDescent="0.25">
      <c r="A386" s="213"/>
      <c r="B386" s="254"/>
      <c r="C386" s="25" t="s">
        <v>192</v>
      </c>
      <c r="D386" s="37">
        <f>D391+D396+D401+D406</f>
        <v>16382.978719999999</v>
      </c>
      <c r="E386" s="37">
        <f t="shared" ref="E386:F386" si="270">E391+E396+E401+E406</f>
        <v>14475.278719999998</v>
      </c>
      <c r="F386" s="37">
        <f t="shared" si="270"/>
        <v>14475.278719999998</v>
      </c>
      <c r="G386" s="62">
        <v>0</v>
      </c>
      <c r="H386" s="210"/>
      <c r="I386" s="44" t="s">
        <v>193</v>
      </c>
      <c r="J386" s="92">
        <f>COUNTIF($J$390:$J$409,"да")</f>
        <v>2</v>
      </c>
      <c r="K386" s="213"/>
      <c r="L386" s="210"/>
      <c r="M386" s="216"/>
    </row>
    <row r="387" spans="1:14" ht="21.75" customHeight="1" x14ac:dyDescent="0.25">
      <c r="A387" s="213"/>
      <c r="B387" s="254"/>
      <c r="C387" s="25" t="s">
        <v>194</v>
      </c>
      <c r="D387" s="37">
        <f t="shared" ref="D387:F389" si="271">D392+D397+D402+D407</f>
        <v>246660.41899999999</v>
      </c>
      <c r="E387" s="37">
        <f t="shared" si="271"/>
        <v>226779.39999999997</v>
      </c>
      <c r="F387" s="37">
        <f t="shared" si="271"/>
        <v>226779.39999999997</v>
      </c>
      <c r="G387" s="62">
        <v>0</v>
      </c>
      <c r="H387" s="210"/>
      <c r="I387" s="44" t="s">
        <v>195</v>
      </c>
      <c r="J387" s="92">
        <f>COUNTIF($J$390:$J$409,"частично")</f>
        <v>2</v>
      </c>
      <c r="K387" s="213"/>
      <c r="L387" s="210"/>
      <c r="M387" s="216"/>
    </row>
    <row r="388" spans="1:14" ht="21.75" customHeight="1" x14ac:dyDescent="0.25">
      <c r="A388" s="213"/>
      <c r="B388" s="254"/>
      <c r="C388" s="25" t="s">
        <v>196</v>
      </c>
      <c r="D388" s="37">
        <f t="shared" si="271"/>
        <v>0</v>
      </c>
      <c r="E388" s="37">
        <f t="shared" si="271"/>
        <v>0</v>
      </c>
      <c r="F388" s="37">
        <f t="shared" si="271"/>
        <v>0</v>
      </c>
      <c r="G388" s="62">
        <v>0</v>
      </c>
      <c r="H388" s="210"/>
      <c r="I388" s="44" t="s">
        <v>197</v>
      </c>
      <c r="J388" s="92">
        <f>COUNTIF($J$390:$J$409,"нет")</f>
        <v>0</v>
      </c>
      <c r="K388" s="213"/>
      <c r="L388" s="210"/>
      <c r="M388" s="216"/>
    </row>
    <row r="389" spans="1:14" ht="21.75" customHeight="1" x14ac:dyDescent="0.25">
      <c r="A389" s="214"/>
      <c r="B389" s="255"/>
      <c r="C389" s="25" t="s">
        <v>198</v>
      </c>
      <c r="D389" s="37">
        <f t="shared" si="271"/>
        <v>0</v>
      </c>
      <c r="E389" s="37">
        <f t="shared" si="271"/>
        <v>0</v>
      </c>
      <c r="F389" s="37">
        <f t="shared" si="271"/>
        <v>0</v>
      </c>
      <c r="G389" s="62">
        <v>0</v>
      </c>
      <c r="H389" s="211"/>
      <c r="I389" s="44" t="s">
        <v>199</v>
      </c>
      <c r="J389" s="17">
        <f>(J386+0.5*J387)/J385</f>
        <v>0.75</v>
      </c>
      <c r="K389" s="214"/>
      <c r="L389" s="211"/>
      <c r="M389" s="217"/>
    </row>
    <row r="390" spans="1:14" s="85" customFormat="1" ht="21.75" customHeight="1" x14ac:dyDescent="0.25">
      <c r="A390" s="113" t="s">
        <v>311</v>
      </c>
      <c r="B390" s="110" t="s">
        <v>312</v>
      </c>
      <c r="C390" s="27" t="s">
        <v>190</v>
      </c>
      <c r="D390" s="72">
        <f>SUM(D391:D394)</f>
        <v>106382.97872</v>
      </c>
      <c r="E390" s="32">
        <f t="shared" ref="E390:F390" si="272">SUM(E391:E394)</f>
        <v>106382.97872</v>
      </c>
      <c r="F390" s="32">
        <f t="shared" si="272"/>
        <v>106382.97872</v>
      </c>
      <c r="G390" s="55">
        <f>F390/D390</f>
        <v>1</v>
      </c>
      <c r="H390" s="110" t="s">
        <v>313</v>
      </c>
      <c r="I390" s="110" t="s">
        <v>369</v>
      </c>
      <c r="J390" s="114" t="s">
        <v>340</v>
      </c>
      <c r="K390" s="114" t="s">
        <v>11</v>
      </c>
      <c r="L390" s="114" t="s">
        <v>272</v>
      </c>
      <c r="M390" s="114">
        <v>834</v>
      </c>
      <c r="N390" s="95" t="s">
        <v>386</v>
      </c>
    </row>
    <row r="391" spans="1:14" s="85" customFormat="1" ht="21.75" customHeight="1" x14ac:dyDescent="0.25">
      <c r="A391" s="113"/>
      <c r="B391" s="111"/>
      <c r="C391" s="90" t="s">
        <v>192</v>
      </c>
      <c r="D391" s="71">
        <v>6382.9787200000001</v>
      </c>
      <c r="E391" s="31">
        <v>6382.9787200000001</v>
      </c>
      <c r="F391" s="31">
        <v>6382.9787200000001</v>
      </c>
      <c r="G391" s="61">
        <f t="shared" ref="G391:G392" si="273">F391/D391</f>
        <v>1</v>
      </c>
      <c r="H391" s="111"/>
      <c r="I391" s="111"/>
      <c r="J391" s="115"/>
      <c r="K391" s="115"/>
      <c r="L391" s="115"/>
      <c r="M391" s="115"/>
      <c r="N391" s="95"/>
    </row>
    <row r="392" spans="1:14" s="85" customFormat="1" ht="21.75" customHeight="1" x14ac:dyDescent="0.25">
      <c r="A392" s="113"/>
      <c r="B392" s="111"/>
      <c r="C392" s="90" t="s">
        <v>194</v>
      </c>
      <c r="D392" s="31">
        <v>100000</v>
      </c>
      <c r="E392" s="31">
        <v>100000</v>
      </c>
      <c r="F392" s="31">
        <v>100000</v>
      </c>
      <c r="G392" s="61">
        <f t="shared" si="273"/>
        <v>1</v>
      </c>
      <c r="H392" s="111"/>
      <c r="I392" s="111"/>
      <c r="J392" s="115"/>
      <c r="K392" s="115"/>
      <c r="L392" s="115"/>
      <c r="M392" s="115"/>
      <c r="N392" s="95"/>
    </row>
    <row r="393" spans="1:14" s="85" customFormat="1" ht="21.75" customHeight="1" x14ac:dyDescent="0.25">
      <c r="A393" s="113"/>
      <c r="B393" s="111"/>
      <c r="C393" s="90" t="s">
        <v>196</v>
      </c>
      <c r="D393" s="31">
        <v>0</v>
      </c>
      <c r="E393" s="31">
        <v>0</v>
      </c>
      <c r="F393" s="31">
        <v>0</v>
      </c>
      <c r="G393" s="61">
        <v>0</v>
      </c>
      <c r="H393" s="111"/>
      <c r="I393" s="111"/>
      <c r="J393" s="115"/>
      <c r="K393" s="115"/>
      <c r="L393" s="115"/>
      <c r="M393" s="115"/>
      <c r="N393" s="95"/>
    </row>
    <row r="394" spans="1:14" s="85" customFormat="1" ht="21.75" customHeight="1" x14ac:dyDescent="0.25">
      <c r="A394" s="113"/>
      <c r="B394" s="112"/>
      <c r="C394" s="90" t="s">
        <v>198</v>
      </c>
      <c r="D394" s="31">
        <v>0</v>
      </c>
      <c r="E394" s="31">
        <v>0</v>
      </c>
      <c r="F394" s="31">
        <v>0</v>
      </c>
      <c r="G394" s="61">
        <v>0</v>
      </c>
      <c r="H394" s="112"/>
      <c r="I394" s="112"/>
      <c r="J394" s="116"/>
      <c r="K394" s="116"/>
      <c r="L394" s="116"/>
      <c r="M394" s="116"/>
      <c r="N394" s="95"/>
    </row>
    <row r="395" spans="1:14" s="85" customFormat="1" ht="21.75" customHeight="1" x14ac:dyDescent="0.25">
      <c r="A395" s="113" t="s">
        <v>314</v>
      </c>
      <c r="B395" s="110" t="s">
        <v>315</v>
      </c>
      <c r="C395" s="27" t="s">
        <v>190</v>
      </c>
      <c r="D395" s="72">
        <f>SUM(D396:D399)</f>
        <v>42999.99985</v>
      </c>
      <c r="E395" s="32">
        <f t="shared" ref="E395:F395" si="274">SUM(E396:E399)</f>
        <v>38174.800000000003</v>
      </c>
      <c r="F395" s="32">
        <f t="shared" si="274"/>
        <v>38174.800000000003</v>
      </c>
      <c r="G395" s="55">
        <f>F395/D395</f>
        <v>0.887786049608556</v>
      </c>
      <c r="H395" s="120" t="s">
        <v>316</v>
      </c>
      <c r="I395" s="120" t="s">
        <v>370</v>
      </c>
      <c r="J395" s="114" t="s">
        <v>342</v>
      </c>
      <c r="K395" s="114" t="s">
        <v>11</v>
      </c>
      <c r="L395" s="114" t="s">
        <v>272</v>
      </c>
      <c r="M395" s="114">
        <v>834</v>
      </c>
      <c r="N395" s="95" t="s">
        <v>385</v>
      </c>
    </row>
    <row r="396" spans="1:14" s="85" customFormat="1" ht="21.75" customHeight="1" x14ac:dyDescent="0.25">
      <c r="A396" s="113"/>
      <c r="B396" s="111"/>
      <c r="C396" s="90" t="s">
        <v>192</v>
      </c>
      <c r="D396" s="71">
        <v>2744.6808500000002</v>
      </c>
      <c r="E396" s="31">
        <v>2290.5</v>
      </c>
      <c r="F396" s="31">
        <v>2290.5</v>
      </c>
      <c r="G396" s="61">
        <f t="shared" ref="G396:G397" si="275">F396/D396</f>
        <v>0.83452325613741207</v>
      </c>
      <c r="H396" s="120"/>
      <c r="I396" s="120"/>
      <c r="J396" s="115"/>
      <c r="K396" s="115"/>
      <c r="L396" s="115"/>
      <c r="M396" s="115"/>
      <c r="N396" s="95"/>
    </row>
    <row r="397" spans="1:14" s="85" customFormat="1" ht="21.75" customHeight="1" x14ac:dyDescent="0.25">
      <c r="A397" s="113"/>
      <c r="B397" s="111"/>
      <c r="C397" s="90" t="s">
        <v>194</v>
      </c>
      <c r="D397" s="31">
        <v>40255.319000000003</v>
      </c>
      <c r="E397" s="31">
        <v>35884.300000000003</v>
      </c>
      <c r="F397" s="31">
        <v>35884.300000000003</v>
      </c>
      <c r="G397" s="61">
        <f t="shared" si="275"/>
        <v>0.89141760372088963</v>
      </c>
      <c r="H397" s="120"/>
      <c r="I397" s="120"/>
      <c r="J397" s="115"/>
      <c r="K397" s="115"/>
      <c r="L397" s="115"/>
      <c r="M397" s="115"/>
      <c r="N397" s="95"/>
    </row>
    <row r="398" spans="1:14" s="85" customFormat="1" ht="21.75" customHeight="1" x14ac:dyDescent="0.25">
      <c r="A398" s="113"/>
      <c r="B398" s="111"/>
      <c r="C398" s="90" t="s">
        <v>196</v>
      </c>
      <c r="D398" s="31">
        <v>0</v>
      </c>
      <c r="E398" s="31">
        <v>0</v>
      </c>
      <c r="F398" s="31">
        <v>0</v>
      </c>
      <c r="G398" s="61">
        <v>0</v>
      </c>
      <c r="H398" s="120"/>
      <c r="I398" s="120"/>
      <c r="J398" s="115"/>
      <c r="K398" s="115"/>
      <c r="L398" s="115"/>
      <c r="M398" s="115"/>
      <c r="N398" s="95"/>
    </row>
    <row r="399" spans="1:14" s="85" customFormat="1" ht="21.75" customHeight="1" x14ac:dyDescent="0.25">
      <c r="A399" s="113"/>
      <c r="B399" s="112"/>
      <c r="C399" s="90" t="s">
        <v>198</v>
      </c>
      <c r="D399" s="31">
        <v>0</v>
      </c>
      <c r="E399" s="31">
        <v>0</v>
      </c>
      <c r="F399" s="31">
        <v>0</v>
      </c>
      <c r="G399" s="61">
        <v>0</v>
      </c>
      <c r="H399" s="120"/>
      <c r="I399" s="120"/>
      <c r="J399" s="116"/>
      <c r="K399" s="116"/>
      <c r="L399" s="116"/>
      <c r="M399" s="116"/>
      <c r="N399" s="95"/>
    </row>
    <row r="400" spans="1:14" s="85" customFormat="1" ht="21.75" customHeight="1" x14ac:dyDescent="0.25">
      <c r="A400" s="113" t="s">
        <v>317</v>
      </c>
      <c r="B400" s="120" t="s">
        <v>319</v>
      </c>
      <c r="C400" s="27" t="s">
        <v>190</v>
      </c>
      <c r="D400" s="72">
        <f>SUM(D401:D404)</f>
        <v>19999.995740000002</v>
      </c>
      <c r="E400" s="32">
        <f t="shared" ref="E400:F400" si="276">SUM(E401:E404)</f>
        <v>19918.5</v>
      </c>
      <c r="F400" s="32">
        <f t="shared" si="276"/>
        <v>19918.5</v>
      </c>
      <c r="G400" s="55">
        <f>F400/D400</f>
        <v>0.99592521213207008</v>
      </c>
      <c r="H400" s="120" t="s">
        <v>372</v>
      </c>
      <c r="I400" s="120" t="s">
        <v>371</v>
      </c>
      <c r="J400" s="114" t="s">
        <v>340</v>
      </c>
      <c r="K400" s="114" t="s">
        <v>11</v>
      </c>
      <c r="L400" s="117" t="s">
        <v>373</v>
      </c>
      <c r="M400" s="114">
        <v>834</v>
      </c>
      <c r="N400" s="95" t="s">
        <v>384</v>
      </c>
    </row>
    <row r="401" spans="1:14" s="85" customFormat="1" ht="21.75" customHeight="1" x14ac:dyDescent="0.25">
      <c r="A401" s="113"/>
      <c r="B401" s="120"/>
      <c r="C401" s="90" t="s">
        <v>192</v>
      </c>
      <c r="D401" s="71">
        <v>1276.59574</v>
      </c>
      <c r="E401" s="31">
        <v>1195.0999999999999</v>
      </c>
      <c r="F401" s="31">
        <v>1195.0999999999999</v>
      </c>
      <c r="G401" s="61">
        <f t="shared" ref="G401:G402" si="277">F401/D401</f>
        <v>0.93616167009925944</v>
      </c>
      <c r="H401" s="120"/>
      <c r="I401" s="120"/>
      <c r="J401" s="115"/>
      <c r="K401" s="115"/>
      <c r="L401" s="118"/>
      <c r="M401" s="115"/>
      <c r="N401" s="95"/>
    </row>
    <row r="402" spans="1:14" s="85" customFormat="1" ht="21.75" customHeight="1" x14ac:dyDescent="0.25">
      <c r="A402" s="113"/>
      <c r="B402" s="120"/>
      <c r="C402" s="90" t="s">
        <v>194</v>
      </c>
      <c r="D402" s="31">
        <v>18723.400000000001</v>
      </c>
      <c r="E402" s="31">
        <v>18723.400000000001</v>
      </c>
      <c r="F402" s="31">
        <v>18723.400000000001</v>
      </c>
      <c r="G402" s="61">
        <f t="shared" si="277"/>
        <v>1</v>
      </c>
      <c r="H402" s="120"/>
      <c r="I402" s="120"/>
      <c r="J402" s="115"/>
      <c r="K402" s="115"/>
      <c r="L402" s="118"/>
      <c r="M402" s="115"/>
      <c r="N402" s="95"/>
    </row>
    <row r="403" spans="1:14" s="85" customFormat="1" ht="21.75" customHeight="1" x14ac:dyDescent="0.25">
      <c r="A403" s="113"/>
      <c r="B403" s="120"/>
      <c r="C403" s="90" t="s">
        <v>196</v>
      </c>
      <c r="D403" s="31">
        <v>0</v>
      </c>
      <c r="E403" s="31">
        <v>0</v>
      </c>
      <c r="F403" s="31">
        <v>0</v>
      </c>
      <c r="G403" s="61">
        <v>0</v>
      </c>
      <c r="H403" s="120"/>
      <c r="I403" s="120"/>
      <c r="J403" s="115"/>
      <c r="K403" s="115"/>
      <c r="L403" s="118"/>
      <c r="M403" s="115"/>
      <c r="N403" s="95"/>
    </row>
    <row r="404" spans="1:14" s="85" customFormat="1" ht="21.75" customHeight="1" x14ac:dyDescent="0.25">
      <c r="A404" s="113"/>
      <c r="B404" s="120"/>
      <c r="C404" s="90" t="s">
        <v>198</v>
      </c>
      <c r="D404" s="31">
        <v>0</v>
      </c>
      <c r="E404" s="31">
        <v>0</v>
      </c>
      <c r="F404" s="31">
        <v>0</v>
      </c>
      <c r="G404" s="61">
        <v>0</v>
      </c>
      <c r="H404" s="120"/>
      <c r="I404" s="120"/>
      <c r="J404" s="116"/>
      <c r="K404" s="116"/>
      <c r="L404" s="119"/>
      <c r="M404" s="116"/>
      <c r="N404" s="95"/>
    </row>
    <row r="405" spans="1:14" s="85" customFormat="1" ht="21.75" customHeight="1" x14ac:dyDescent="0.25">
      <c r="A405" s="113" t="s">
        <v>318</v>
      </c>
      <c r="B405" s="110" t="s">
        <v>320</v>
      </c>
      <c r="C405" s="27" t="s">
        <v>190</v>
      </c>
      <c r="D405" s="32">
        <f>SUM(D406:D409)</f>
        <v>93660.423410000003</v>
      </c>
      <c r="E405" s="32">
        <f t="shared" ref="E405:F405" si="278">SUM(E406:E409)</f>
        <v>76778.399999999994</v>
      </c>
      <c r="F405" s="32">
        <f t="shared" si="278"/>
        <v>76778.399999999994</v>
      </c>
      <c r="G405" s="55">
        <f>F405/D405</f>
        <v>0.81975286043605977</v>
      </c>
      <c r="H405" s="110" t="s">
        <v>374</v>
      </c>
      <c r="I405" s="110" t="s">
        <v>375</v>
      </c>
      <c r="J405" s="114" t="s">
        <v>342</v>
      </c>
      <c r="K405" s="114" t="s">
        <v>11</v>
      </c>
      <c r="L405" s="117" t="s">
        <v>376</v>
      </c>
      <c r="M405" s="114">
        <v>834</v>
      </c>
      <c r="N405" s="95" t="s">
        <v>387</v>
      </c>
    </row>
    <row r="406" spans="1:14" s="85" customFormat="1" ht="21.75" customHeight="1" x14ac:dyDescent="0.25">
      <c r="A406" s="113"/>
      <c r="B406" s="111"/>
      <c r="C406" s="90" t="s">
        <v>192</v>
      </c>
      <c r="D406" s="71">
        <v>5978.7234099999996</v>
      </c>
      <c r="E406" s="71">
        <v>4606.7</v>
      </c>
      <c r="F406" s="71">
        <v>4606.7</v>
      </c>
      <c r="G406" s="61">
        <f t="shared" ref="G406:G407" si="279">F406/D406</f>
        <v>0.77051565762263619</v>
      </c>
      <c r="H406" s="111"/>
      <c r="I406" s="111"/>
      <c r="J406" s="115"/>
      <c r="K406" s="115"/>
      <c r="L406" s="118"/>
      <c r="M406" s="115"/>
      <c r="N406" s="95"/>
    </row>
    <row r="407" spans="1:14" s="85" customFormat="1" ht="21.75" customHeight="1" x14ac:dyDescent="0.25">
      <c r="A407" s="113"/>
      <c r="B407" s="111"/>
      <c r="C407" s="90" t="s">
        <v>194</v>
      </c>
      <c r="D407" s="31">
        <v>87681.7</v>
      </c>
      <c r="E407" s="71">
        <v>72171.7</v>
      </c>
      <c r="F407" s="71">
        <v>72171.7</v>
      </c>
      <c r="G407" s="61">
        <f t="shared" si="279"/>
        <v>0.82311018148598847</v>
      </c>
      <c r="H407" s="111"/>
      <c r="I407" s="111"/>
      <c r="J407" s="115"/>
      <c r="K407" s="115"/>
      <c r="L407" s="118"/>
      <c r="M407" s="115"/>
      <c r="N407" s="95"/>
    </row>
    <row r="408" spans="1:14" s="85" customFormat="1" ht="21.75" customHeight="1" x14ac:dyDescent="0.25">
      <c r="A408" s="113"/>
      <c r="B408" s="111"/>
      <c r="C408" s="90" t="s">
        <v>196</v>
      </c>
      <c r="D408" s="31">
        <v>0</v>
      </c>
      <c r="E408" s="31">
        <v>0</v>
      </c>
      <c r="F408" s="31">
        <v>0</v>
      </c>
      <c r="G408" s="61">
        <v>0</v>
      </c>
      <c r="H408" s="111"/>
      <c r="I408" s="111"/>
      <c r="J408" s="115"/>
      <c r="K408" s="115"/>
      <c r="L408" s="118"/>
      <c r="M408" s="115"/>
      <c r="N408" s="95"/>
    </row>
    <row r="409" spans="1:14" s="85" customFormat="1" ht="21.75" customHeight="1" x14ac:dyDescent="0.25">
      <c r="A409" s="113"/>
      <c r="B409" s="112"/>
      <c r="C409" s="90" t="s">
        <v>198</v>
      </c>
      <c r="D409" s="31">
        <v>0</v>
      </c>
      <c r="E409" s="31">
        <v>0</v>
      </c>
      <c r="F409" s="31">
        <v>0</v>
      </c>
      <c r="G409" s="61">
        <v>0</v>
      </c>
      <c r="H409" s="112"/>
      <c r="I409" s="112"/>
      <c r="J409" s="116"/>
      <c r="K409" s="116"/>
      <c r="L409" s="119"/>
      <c r="M409" s="116"/>
      <c r="N409" s="95"/>
    </row>
    <row r="410" spans="1:14" ht="18" customHeight="1" x14ac:dyDescent="0.25">
      <c r="A410" s="311" t="s">
        <v>137</v>
      </c>
      <c r="B410" s="256" t="s">
        <v>138</v>
      </c>
      <c r="C410" s="26" t="s">
        <v>190</v>
      </c>
      <c r="D410" s="33">
        <f>SUM(D411:D414)</f>
        <v>19130.794750000001</v>
      </c>
      <c r="E410" s="33">
        <f t="shared" ref="E410" si="280">SUM(E411:E414)</f>
        <v>1410</v>
      </c>
      <c r="F410" s="33">
        <f t="shared" ref="F410" si="281">SUM(F411:F414)</f>
        <v>1410</v>
      </c>
      <c r="G410" s="57">
        <f>F410/D410</f>
        <v>7.3703158620736342E-2</v>
      </c>
      <c r="H410" s="218"/>
      <c r="I410" s="41" t="s">
        <v>289</v>
      </c>
      <c r="J410" s="8">
        <f>SUM(J411:J413)</f>
        <v>4</v>
      </c>
      <c r="K410" s="221" t="s">
        <v>323</v>
      </c>
      <c r="L410" s="224"/>
      <c r="M410" s="221"/>
    </row>
    <row r="411" spans="1:14" ht="18" customHeight="1" x14ac:dyDescent="0.25">
      <c r="A411" s="312"/>
      <c r="B411" s="257"/>
      <c r="C411" s="10" t="s">
        <v>192</v>
      </c>
      <c r="D411" s="33">
        <f>D416+D436</f>
        <v>19130.794750000001</v>
      </c>
      <c r="E411" s="33">
        <f t="shared" ref="E411:F411" si="282">E416+E436</f>
        <v>1410</v>
      </c>
      <c r="F411" s="33">
        <f t="shared" si="282"/>
        <v>1410</v>
      </c>
      <c r="G411" s="57">
        <f>F411/D411</f>
        <v>7.3703158620736342E-2</v>
      </c>
      <c r="H411" s="219"/>
      <c r="I411" s="41" t="s">
        <v>193</v>
      </c>
      <c r="J411" s="8">
        <f>COUNTIF($J$420:$J$439,"да")</f>
        <v>1</v>
      </c>
      <c r="K411" s="222"/>
      <c r="L411" s="225"/>
      <c r="M411" s="222"/>
    </row>
    <row r="412" spans="1:14" ht="18" customHeight="1" x14ac:dyDescent="0.25">
      <c r="A412" s="312"/>
      <c r="B412" s="257"/>
      <c r="C412" s="10" t="s">
        <v>194</v>
      </c>
      <c r="D412" s="33">
        <f t="shared" ref="D412:D414" si="283">D417+D437</f>
        <v>0</v>
      </c>
      <c r="E412" s="33">
        <f t="shared" ref="E412:F414" si="284">E417+E437</f>
        <v>0</v>
      </c>
      <c r="F412" s="33">
        <f t="shared" si="284"/>
        <v>0</v>
      </c>
      <c r="G412" s="57">
        <v>0</v>
      </c>
      <c r="H412" s="219"/>
      <c r="I412" s="41" t="s">
        <v>195</v>
      </c>
      <c r="J412" s="69">
        <f>COUNTIF($J$420:$J$439,"частично")</f>
        <v>1</v>
      </c>
      <c r="K412" s="222"/>
      <c r="L412" s="225"/>
      <c r="M412" s="222"/>
    </row>
    <row r="413" spans="1:14" ht="18" customHeight="1" x14ac:dyDescent="0.25">
      <c r="A413" s="312"/>
      <c r="B413" s="257"/>
      <c r="C413" s="10" t="s">
        <v>196</v>
      </c>
      <c r="D413" s="33">
        <f t="shared" si="283"/>
        <v>0</v>
      </c>
      <c r="E413" s="33">
        <f t="shared" si="284"/>
        <v>0</v>
      </c>
      <c r="F413" s="33">
        <f t="shared" si="284"/>
        <v>0</v>
      </c>
      <c r="G413" s="57">
        <v>0</v>
      </c>
      <c r="H413" s="219"/>
      <c r="I413" s="41" t="s">
        <v>197</v>
      </c>
      <c r="J413" s="69">
        <f>COUNTIF($J$420:$J$439,"нет")</f>
        <v>2</v>
      </c>
      <c r="K413" s="222"/>
      <c r="L413" s="225"/>
      <c r="M413" s="222"/>
    </row>
    <row r="414" spans="1:14" ht="18" customHeight="1" x14ac:dyDescent="0.25">
      <c r="A414" s="313"/>
      <c r="B414" s="258"/>
      <c r="C414" s="10" t="s">
        <v>198</v>
      </c>
      <c r="D414" s="33">
        <f t="shared" si="283"/>
        <v>0</v>
      </c>
      <c r="E414" s="33">
        <f t="shared" si="284"/>
        <v>0</v>
      </c>
      <c r="F414" s="33">
        <f t="shared" si="284"/>
        <v>0</v>
      </c>
      <c r="G414" s="57">
        <v>0</v>
      </c>
      <c r="H414" s="220"/>
      <c r="I414" s="41" t="s">
        <v>199</v>
      </c>
      <c r="J414" s="9">
        <f>(J411+0.5*J412)/J410</f>
        <v>0.375</v>
      </c>
      <c r="K414" s="223"/>
      <c r="L414" s="226"/>
      <c r="M414" s="223"/>
    </row>
    <row r="415" spans="1:14" ht="18" customHeight="1" x14ac:dyDescent="0.25">
      <c r="A415" s="295" t="s">
        <v>139</v>
      </c>
      <c r="B415" s="247" t="s">
        <v>140</v>
      </c>
      <c r="C415" s="23" t="s">
        <v>190</v>
      </c>
      <c r="D415" s="35">
        <f>SUM(D416:D419)</f>
        <v>16430.794750000001</v>
      </c>
      <c r="E415" s="35">
        <f t="shared" ref="E415" si="285">SUM(E416:E419)</f>
        <v>250</v>
      </c>
      <c r="F415" s="35">
        <f t="shared" ref="F415" si="286">SUM(F416:F419)</f>
        <v>250</v>
      </c>
      <c r="G415" s="59">
        <f>F415/D415</f>
        <v>1.521533217375258E-2</v>
      </c>
      <c r="H415" s="205" t="s">
        <v>258</v>
      </c>
      <c r="I415" s="42" t="s">
        <v>289</v>
      </c>
      <c r="J415" s="12">
        <f>SUM(J416:J418)</f>
        <v>3</v>
      </c>
      <c r="K415" s="173" t="s">
        <v>324</v>
      </c>
      <c r="L415" s="187"/>
      <c r="M415" s="173"/>
    </row>
    <row r="416" spans="1:14" ht="18" customHeight="1" x14ac:dyDescent="0.25">
      <c r="A416" s="296"/>
      <c r="B416" s="248"/>
      <c r="C416" s="16" t="s">
        <v>192</v>
      </c>
      <c r="D416" s="35">
        <f>D421+D426+D431</f>
        <v>16430.794750000001</v>
      </c>
      <c r="E416" s="35">
        <f t="shared" ref="E416:F416" si="287">E421+E426+E431</f>
        <v>250</v>
      </c>
      <c r="F416" s="35">
        <f t="shared" si="287"/>
        <v>250</v>
      </c>
      <c r="G416" s="59">
        <f>F416/D416</f>
        <v>1.521533217375258E-2</v>
      </c>
      <c r="H416" s="206"/>
      <c r="I416" s="42" t="s">
        <v>193</v>
      </c>
      <c r="J416" s="12">
        <f>COUNTIF($J$420:$J$434,"да")</f>
        <v>1</v>
      </c>
      <c r="K416" s="174"/>
      <c r="L416" s="188"/>
      <c r="M416" s="174"/>
    </row>
    <row r="417" spans="1:14" ht="18" customHeight="1" x14ac:dyDescent="0.25">
      <c r="A417" s="296"/>
      <c r="B417" s="248"/>
      <c r="C417" s="16" t="s">
        <v>194</v>
      </c>
      <c r="D417" s="35">
        <f t="shared" ref="D417:D419" si="288">D422+D427+D432</f>
        <v>0</v>
      </c>
      <c r="E417" s="35">
        <f t="shared" ref="E417:F417" si="289">E422+E427+E432</f>
        <v>0</v>
      </c>
      <c r="F417" s="35">
        <f t="shared" si="289"/>
        <v>0</v>
      </c>
      <c r="G417" s="59">
        <v>0</v>
      </c>
      <c r="H417" s="206"/>
      <c r="I417" s="42" t="s">
        <v>195</v>
      </c>
      <c r="J417" s="68">
        <f>COUNTIF($J$420:$J$434,"частично")</f>
        <v>0</v>
      </c>
      <c r="K417" s="174"/>
      <c r="L417" s="188"/>
      <c r="M417" s="174"/>
    </row>
    <row r="418" spans="1:14" ht="18" customHeight="1" x14ac:dyDescent="0.25">
      <c r="A418" s="296"/>
      <c r="B418" s="248"/>
      <c r="C418" s="16" t="s">
        <v>196</v>
      </c>
      <c r="D418" s="35">
        <f t="shared" si="288"/>
        <v>0</v>
      </c>
      <c r="E418" s="35">
        <f t="shared" ref="E418:F418" si="290">E423+E428+E433</f>
        <v>0</v>
      </c>
      <c r="F418" s="35">
        <f t="shared" si="290"/>
        <v>0</v>
      </c>
      <c r="G418" s="59">
        <v>0</v>
      </c>
      <c r="H418" s="206"/>
      <c r="I418" s="42" t="s">
        <v>197</v>
      </c>
      <c r="J418" s="68">
        <f>COUNTIF($J$420:$J$434,"нет")</f>
        <v>2</v>
      </c>
      <c r="K418" s="174"/>
      <c r="L418" s="188"/>
      <c r="M418" s="174"/>
    </row>
    <row r="419" spans="1:14" ht="18" customHeight="1" x14ac:dyDescent="0.25">
      <c r="A419" s="297"/>
      <c r="B419" s="249"/>
      <c r="C419" s="16" t="s">
        <v>198</v>
      </c>
      <c r="D419" s="35">
        <f t="shared" si="288"/>
        <v>0</v>
      </c>
      <c r="E419" s="35">
        <f t="shared" ref="E419:F419" si="291">E424+E429+E434</f>
        <v>0</v>
      </c>
      <c r="F419" s="35">
        <f t="shared" si="291"/>
        <v>0</v>
      </c>
      <c r="G419" s="59">
        <v>0</v>
      </c>
      <c r="H419" s="207"/>
      <c r="I419" s="42" t="s">
        <v>199</v>
      </c>
      <c r="J419" s="13">
        <f>(J416+0.5*J417)/J415</f>
        <v>0.33333333333333331</v>
      </c>
      <c r="K419" s="175"/>
      <c r="L419" s="189"/>
      <c r="M419" s="175"/>
    </row>
    <row r="420" spans="1:14" ht="19.5" customHeight="1" x14ac:dyDescent="0.25">
      <c r="A420" s="298" t="s">
        <v>141</v>
      </c>
      <c r="B420" s="250" t="s">
        <v>142</v>
      </c>
      <c r="C420" s="27" t="s">
        <v>190</v>
      </c>
      <c r="D420" s="32">
        <f>SUM(D421:D424)</f>
        <v>700</v>
      </c>
      <c r="E420" s="32">
        <f t="shared" ref="E420" si="292">SUM(E421:E424)</f>
        <v>250</v>
      </c>
      <c r="F420" s="32">
        <f t="shared" ref="F420" si="293">SUM(F421:F424)</f>
        <v>250</v>
      </c>
      <c r="G420" s="55">
        <f>F420/D420</f>
        <v>0.35714285714285715</v>
      </c>
      <c r="H420" s="135" t="s">
        <v>325</v>
      </c>
      <c r="I420" s="135" t="s">
        <v>455</v>
      </c>
      <c r="J420" s="152" t="s">
        <v>340</v>
      </c>
      <c r="K420" s="144" t="s">
        <v>3</v>
      </c>
      <c r="L420" s="104" t="s">
        <v>391</v>
      </c>
      <c r="M420" s="144">
        <v>809</v>
      </c>
      <c r="N420" s="95">
        <v>3140129990</v>
      </c>
    </row>
    <row r="421" spans="1:14" ht="21.75" customHeight="1" x14ac:dyDescent="0.25">
      <c r="A421" s="299"/>
      <c r="B421" s="251"/>
      <c r="C421" s="2" t="s">
        <v>192</v>
      </c>
      <c r="D421" s="71">
        <v>700</v>
      </c>
      <c r="E421" s="80">
        <v>250</v>
      </c>
      <c r="F421" s="30">
        <v>250</v>
      </c>
      <c r="G421" s="7">
        <f>F421/D421</f>
        <v>0.35714285714285715</v>
      </c>
      <c r="H421" s="136"/>
      <c r="I421" s="136"/>
      <c r="J421" s="153"/>
      <c r="K421" s="145"/>
      <c r="L421" s="150"/>
      <c r="M421" s="145"/>
    </row>
    <row r="422" spans="1:14" ht="19.5" customHeight="1" x14ac:dyDescent="0.25">
      <c r="A422" s="299"/>
      <c r="B422" s="251"/>
      <c r="C422" s="2" t="s">
        <v>194</v>
      </c>
      <c r="D422" s="71">
        <v>0</v>
      </c>
      <c r="E422" s="71">
        <v>0</v>
      </c>
      <c r="F422" s="30">
        <v>0</v>
      </c>
      <c r="G422" s="7">
        <v>0</v>
      </c>
      <c r="H422" s="136"/>
      <c r="I422" s="136"/>
      <c r="J422" s="153"/>
      <c r="K422" s="145"/>
      <c r="L422" s="150"/>
      <c r="M422" s="145"/>
    </row>
    <row r="423" spans="1:14" ht="19.5" customHeight="1" x14ac:dyDescent="0.25">
      <c r="A423" s="299"/>
      <c r="B423" s="251"/>
      <c r="C423" s="2" t="s">
        <v>196</v>
      </c>
      <c r="D423" s="71">
        <v>0</v>
      </c>
      <c r="E423" s="71">
        <v>0</v>
      </c>
      <c r="F423" s="30">
        <v>0</v>
      </c>
      <c r="G423" s="7">
        <v>0</v>
      </c>
      <c r="H423" s="136"/>
      <c r="I423" s="136"/>
      <c r="J423" s="153"/>
      <c r="K423" s="145"/>
      <c r="L423" s="150"/>
      <c r="M423" s="145"/>
    </row>
    <row r="424" spans="1:14" ht="23.25" customHeight="1" x14ac:dyDescent="0.25">
      <c r="A424" s="300"/>
      <c r="B424" s="252"/>
      <c r="C424" s="2" t="s">
        <v>198</v>
      </c>
      <c r="D424" s="71">
        <v>0</v>
      </c>
      <c r="E424" s="71">
        <v>0</v>
      </c>
      <c r="F424" s="30">
        <v>0</v>
      </c>
      <c r="G424" s="7">
        <v>0</v>
      </c>
      <c r="H424" s="137"/>
      <c r="I424" s="137"/>
      <c r="J424" s="154"/>
      <c r="K424" s="146"/>
      <c r="L424" s="151"/>
      <c r="M424" s="146"/>
    </row>
    <row r="425" spans="1:14" ht="18.75" customHeight="1" x14ac:dyDescent="0.25">
      <c r="A425" s="298" t="s">
        <v>143</v>
      </c>
      <c r="B425" s="250" t="s">
        <v>144</v>
      </c>
      <c r="C425" s="27" t="s">
        <v>190</v>
      </c>
      <c r="D425" s="72">
        <f>SUM(D426:D429)</f>
        <v>2014.2</v>
      </c>
      <c r="E425" s="72">
        <f t="shared" ref="E425" si="294">SUM(E426:E429)</f>
        <v>0</v>
      </c>
      <c r="F425" s="32">
        <f t="shared" ref="F425" si="295">SUM(F426:F429)</f>
        <v>0</v>
      </c>
      <c r="G425" s="55">
        <f>F425/D425</f>
        <v>0</v>
      </c>
      <c r="H425" s="98" t="s">
        <v>234</v>
      </c>
      <c r="I425" s="167" t="s">
        <v>390</v>
      </c>
      <c r="J425" s="141" t="s">
        <v>335</v>
      </c>
      <c r="K425" s="144" t="s">
        <v>3</v>
      </c>
      <c r="L425" s="104" t="s">
        <v>392</v>
      </c>
      <c r="M425" s="144">
        <v>809</v>
      </c>
      <c r="N425" s="95">
        <v>3140129990</v>
      </c>
    </row>
    <row r="426" spans="1:14" ht="18.75" customHeight="1" x14ac:dyDescent="0.25">
      <c r="A426" s="299"/>
      <c r="B426" s="251"/>
      <c r="C426" s="2" t="s">
        <v>192</v>
      </c>
      <c r="D426" s="71">
        <v>2014.2</v>
      </c>
      <c r="E426" s="71">
        <v>0</v>
      </c>
      <c r="F426" s="30">
        <v>0</v>
      </c>
      <c r="G426" s="7">
        <f>F426/D426</f>
        <v>0</v>
      </c>
      <c r="H426" s="99"/>
      <c r="I426" s="168"/>
      <c r="J426" s="142"/>
      <c r="K426" s="145"/>
      <c r="L426" s="150"/>
      <c r="M426" s="145"/>
    </row>
    <row r="427" spans="1:14" ht="18.75" customHeight="1" x14ac:dyDescent="0.25">
      <c r="A427" s="299"/>
      <c r="B427" s="251"/>
      <c r="C427" s="2" t="s">
        <v>194</v>
      </c>
      <c r="D427" s="71">
        <v>0</v>
      </c>
      <c r="E427" s="71">
        <v>0</v>
      </c>
      <c r="F427" s="30">
        <v>0</v>
      </c>
      <c r="G427" s="7">
        <v>0</v>
      </c>
      <c r="H427" s="99"/>
      <c r="I427" s="168"/>
      <c r="J427" s="142"/>
      <c r="K427" s="145"/>
      <c r="L427" s="150"/>
      <c r="M427" s="145"/>
    </row>
    <row r="428" spans="1:14" ht="18.75" customHeight="1" x14ac:dyDescent="0.25">
      <c r="A428" s="299"/>
      <c r="B428" s="251"/>
      <c r="C428" s="2" t="s">
        <v>196</v>
      </c>
      <c r="D428" s="71">
        <v>0</v>
      </c>
      <c r="E428" s="71">
        <v>0</v>
      </c>
      <c r="F428" s="30">
        <v>0</v>
      </c>
      <c r="G428" s="7">
        <v>0</v>
      </c>
      <c r="H428" s="99"/>
      <c r="I428" s="168"/>
      <c r="J428" s="142"/>
      <c r="K428" s="145"/>
      <c r="L428" s="150"/>
      <c r="M428" s="145"/>
    </row>
    <row r="429" spans="1:14" ht="18.75" customHeight="1" x14ac:dyDescent="0.25">
      <c r="A429" s="300"/>
      <c r="B429" s="252"/>
      <c r="C429" s="2" t="s">
        <v>198</v>
      </c>
      <c r="D429" s="71">
        <v>0</v>
      </c>
      <c r="E429" s="71">
        <v>0</v>
      </c>
      <c r="F429" s="30">
        <v>0</v>
      </c>
      <c r="G429" s="7">
        <v>0</v>
      </c>
      <c r="H429" s="100"/>
      <c r="I429" s="169"/>
      <c r="J429" s="143"/>
      <c r="K429" s="146"/>
      <c r="L429" s="151"/>
      <c r="M429" s="146"/>
    </row>
    <row r="430" spans="1:14" ht="18.75" customHeight="1" x14ac:dyDescent="0.25">
      <c r="A430" s="298" t="s">
        <v>145</v>
      </c>
      <c r="B430" s="260" t="s">
        <v>327</v>
      </c>
      <c r="C430" s="27" t="s">
        <v>190</v>
      </c>
      <c r="D430" s="72">
        <f>SUM(D431:D434)</f>
        <v>13716.59475</v>
      </c>
      <c r="E430" s="72">
        <f t="shared" ref="E430" si="296">SUM(E431:E434)</f>
        <v>0</v>
      </c>
      <c r="F430" s="32">
        <f t="shared" ref="F430" si="297">SUM(F431:F434)</f>
        <v>0</v>
      </c>
      <c r="G430" s="55">
        <f>F430/D430</f>
        <v>0</v>
      </c>
      <c r="H430" s="98" t="s">
        <v>326</v>
      </c>
      <c r="I430" s="138" t="s">
        <v>393</v>
      </c>
      <c r="J430" s="147" t="s">
        <v>335</v>
      </c>
      <c r="K430" s="147" t="s">
        <v>328</v>
      </c>
      <c r="L430" s="125" t="s">
        <v>394</v>
      </c>
      <c r="M430" s="144">
        <v>809</v>
      </c>
      <c r="N430" s="95">
        <v>3140162060</v>
      </c>
    </row>
    <row r="431" spans="1:14" ht="18.75" customHeight="1" x14ac:dyDescent="0.25">
      <c r="A431" s="299"/>
      <c r="B431" s="261"/>
      <c r="C431" s="2" t="s">
        <v>192</v>
      </c>
      <c r="D431" s="74">
        <v>13716.59475</v>
      </c>
      <c r="E431" s="81">
        <v>0</v>
      </c>
      <c r="F431" s="38">
        <v>0</v>
      </c>
      <c r="G431" s="7">
        <f>F431/D431</f>
        <v>0</v>
      </c>
      <c r="H431" s="99"/>
      <c r="I431" s="139"/>
      <c r="J431" s="148"/>
      <c r="K431" s="148"/>
      <c r="L431" s="125"/>
      <c r="M431" s="145"/>
    </row>
    <row r="432" spans="1:14" ht="18.75" customHeight="1" x14ac:dyDescent="0.25">
      <c r="A432" s="299"/>
      <c r="B432" s="261"/>
      <c r="C432" s="2" t="s">
        <v>194</v>
      </c>
      <c r="D432" s="30">
        <v>0</v>
      </c>
      <c r="E432" s="30">
        <v>0</v>
      </c>
      <c r="F432" s="30">
        <v>0</v>
      </c>
      <c r="G432" s="7">
        <v>0</v>
      </c>
      <c r="H432" s="99"/>
      <c r="I432" s="139"/>
      <c r="J432" s="148"/>
      <c r="K432" s="148"/>
      <c r="L432" s="125"/>
      <c r="M432" s="145"/>
    </row>
    <row r="433" spans="1:14" ht="18.75" customHeight="1" x14ac:dyDescent="0.25">
      <c r="A433" s="299"/>
      <c r="B433" s="261"/>
      <c r="C433" s="2" t="s">
        <v>196</v>
      </c>
      <c r="D433" s="30">
        <v>0</v>
      </c>
      <c r="E433" s="30">
        <v>0</v>
      </c>
      <c r="F433" s="30">
        <v>0</v>
      </c>
      <c r="G433" s="7">
        <v>0</v>
      </c>
      <c r="H433" s="99"/>
      <c r="I433" s="139"/>
      <c r="J433" s="148"/>
      <c r="K433" s="148"/>
      <c r="L433" s="125"/>
      <c r="M433" s="145"/>
    </row>
    <row r="434" spans="1:14" ht="18.75" customHeight="1" x14ac:dyDescent="0.25">
      <c r="A434" s="300"/>
      <c r="B434" s="262"/>
      <c r="C434" s="2" t="s">
        <v>198</v>
      </c>
      <c r="D434" s="30">
        <v>0</v>
      </c>
      <c r="E434" s="30">
        <v>0</v>
      </c>
      <c r="F434" s="30">
        <v>0</v>
      </c>
      <c r="G434" s="7">
        <v>0</v>
      </c>
      <c r="H434" s="100"/>
      <c r="I434" s="140"/>
      <c r="J434" s="149"/>
      <c r="K434" s="149"/>
      <c r="L434" s="125"/>
      <c r="M434" s="146"/>
    </row>
    <row r="435" spans="1:14" ht="15" customHeight="1" x14ac:dyDescent="0.25">
      <c r="A435" s="212" t="s">
        <v>146</v>
      </c>
      <c r="B435" s="253" t="s">
        <v>147</v>
      </c>
      <c r="C435" s="25" t="s">
        <v>190</v>
      </c>
      <c r="D435" s="37">
        <f>SUM(D436:D439)</f>
        <v>2700</v>
      </c>
      <c r="E435" s="37">
        <f t="shared" ref="E435" si="298">SUM(E436:E439)</f>
        <v>1160</v>
      </c>
      <c r="F435" s="37">
        <f t="shared" ref="F435" si="299">SUM(F436:F439)</f>
        <v>1160</v>
      </c>
      <c r="G435" s="62">
        <f>F435/D435</f>
        <v>0.42962962962962964</v>
      </c>
      <c r="H435" s="190" t="s">
        <v>259</v>
      </c>
      <c r="I435" s="193" t="s">
        <v>396</v>
      </c>
      <c r="J435" s="196" t="s">
        <v>342</v>
      </c>
      <c r="K435" s="199" t="s">
        <v>3</v>
      </c>
      <c r="L435" s="196" t="s">
        <v>395</v>
      </c>
      <c r="M435" s="202">
        <v>809</v>
      </c>
      <c r="N435" s="95" t="s">
        <v>397</v>
      </c>
    </row>
    <row r="436" spans="1:14" x14ac:dyDescent="0.25">
      <c r="A436" s="213"/>
      <c r="B436" s="254"/>
      <c r="C436" s="19" t="s">
        <v>192</v>
      </c>
      <c r="D436" s="37">
        <v>2700</v>
      </c>
      <c r="E436" s="37">
        <v>1160</v>
      </c>
      <c r="F436" s="37">
        <v>1160</v>
      </c>
      <c r="G436" s="62">
        <f>F436/D436</f>
        <v>0.42962962962962964</v>
      </c>
      <c r="H436" s="191"/>
      <c r="I436" s="194"/>
      <c r="J436" s="197"/>
      <c r="K436" s="200"/>
      <c r="L436" s="197"/>
      <c r="M436" s="203"/>
    </row>
    <row r="437" spans="1:14" x14ac:dyDescent="0.25">
      <c r="A437" s="213"/>
      <c r="B437" s="254"/>
      <c r="C437" s="19" t="s">
        <v>194</v>
      </c>
      <c r="D437" s="37">
        <v>0</v>
      </c>
      <c r="E437" s="37">
        <v>0</v>
      </c>
      <c r="F437" s="37">
        <v>0</v>
      </c>
      <c r="G437" s="62">
        <v>0</v>
      </c>
      <c r="H437" s="191"/>
      <c r="I437" s="194"/>
      <c r="J437" s="197"/>
      <c r="K437" s="200"/>
      <c r="L437" s="197"/>
      <c r="M437" s="203"/>
    </row>
    <row r="438" spans="1:14" x14ac:dyDescent="0.25">
      <c r="A438" s="213"/>
      <c r="B438" s="254"/>
      <c r="C438" s="19" t="s">
        <v>196</v>
      </c>
      <c r="D438" s="37">
        <v>0</v>
      </c>
      <c r="E438" s="37">
        <v>0</v>
      </c>
      <c r="F438" s="37">
        <v>0</v>
      </c>
      <c r="G438" s="62">
        <v>0</v>
      </c>
      <c r="H438" s="191"/>
      <c r="I438" s="194"/>
      <c r="J438" s="197"/>
      <c r="K438" s="200"/>
      <c r="L438" s="197"/>
      <c r="M438" s="203"/>
    </row>
    <row r="439" spans="1:14" ht="48.75" customHeight="1" x14ac:dyDescent="0.25">
      <c r="A439" s="214"/>
      <c r="B439" s="255"/>
      <c r="C439" s="19" t="s">
        <v>198</v>
      </c>
      <c r="D439" s="37">
        <v>0</v>
      </c>
      <c r="E439" s="37">
        <v>0</v>
      </c>
      <c r="F439" s="37">
        <v>0</v>
      </c>
      <c r="G439" s="62">
        <v>0</v>
      </c>
      <c r="H439" s="192"/>
      <c r="I439" s="195"/>
      <c r="J439" s="198"/>
      <c r="K439" s="201"/>
      <c r="L439" s="198"/>
      <c r="M439" s="204"/>
    </row>
    <row r="440" spans="1:14" ht="25.5" customHeight="1" x14ac:dyDescent="0.25">
      <c r="A440" s="311" t="s">
        <v>148</v>
      </c>
      <c r="B440" s="256" t="s">
        <v>149</v>
      </c>
      <c r="C440" s="26" t="s">
        <v>190</v>
      </c>
      <c r="D440" s="33">
        <f>SUM(D441:D444)</f>
        <v>291349.43887000001</v>
      </c>
      <c r="E440" s="33">
        <f t="shared" ref="E440" si="300">SUM(E441:E444)</f>
        <v>191043.16978999999</v>
      </c>
      <c r="F440" s="33">
        <f t="shared" ref="F440" si="301">SUM(F441:F444)</f>
        <v>180765.37179</v>
      </c>
      <c r="G440" s="57">
        <f>F440/D440</f>
        <v>0.62044180517765624</v>
      </c>
      <c r="H440" s="176"/>
      <c r="I440" s="41" t="s">
        <v>289</v>
      </c>
      <c r="J440" s="8">
        <f>SUM(J441:J443)</f>
        <v>11</v>
      </c>
      <c r="K440" s="179" t="s">
        <v>235</v>
      </c>
      <c r="L440" s="180"/>
      <c r="M440" s="181"/>
    </row>
    <row r="441" spans="1:14" ht="25.5" customHeight="1" x14ac:dyDescent="0.25">
      <c r="A441" s="312"/>
      <c r="B441" s="257"/>
      <c r="C441" s="10" t="s">
        <v>192</v>
      </c>
      <c r="D441" s="33">
        <f t="shared" ref="D441:F444" si="302">D446+D496+D506</f>
        <v>291349.43887000001</v>
      </c>
      <c r="E441" s="33">
        <f t="shared" si="302"/>
        <v>191043.16978999999</v>
      </c>
      <c r="F441" s="33">
        <f t="shared" si="302"/>
        <v>180765.37179</v>
      </c>
      <c r="G441" s="57">
        <f>F441/D441</f>
        <v>0.62044180517765624</v>
      </c>
      <c r="H441" s="177"/>
      <c r="I441" s="41" t="s">
        <v>193</v>
      </c>
      <c r="J441" s="8">
        <f>J446+J496+J506</f>
        <v>1</v>
      </c>
      <c r="K441" s="179"/>
      <c r="L441" s="180"/>
      <c r="M441" s="182"/>
    </row>
    <row r="442" spans="1:14" ht="25.5" customHeight="1" x14ac:dyDescent="0.25">
      <c r="A442" s="312"/>
      <c r="B442" s="257"/>
      <c r="C442" s="10" t="s">
        <v>194</v>
      </c>
      <c r="D442" s="33">
        <f t="shared" si="302"/>
        <v>0</v>
      </c>
      <c r="E442" s="33">
        <f t="shared" si="302"/>
        <v>0</v>
      </c>
      <c r="F442" s="33">
        <f t="shared" si="302"/>
        <v>0</v>
      </c>
      <c r="G442" s="57">
        <v>0</v>
      </c>
      <c r="H442" s="177"/>
      <c r="I442" s="41" t="s">
        <v>195</v>
      </c>
      <c r="J442" s="8">
        <f>J447+J497+J507</f>
        <v>8</v>
      </c>
      <c r="K442" s="179"/>
      <c r="L442" s="180"/>
      <c r="M442" s="182"/>
    </row>
    <row r="443" spans="1:14" ht="25.5" customHeight="1" x14ac:dyDescent="0.25">
      <c r="A443" s="312"/>
      <c r="B443" s="257"/>
      <c r="C443" s="10" t="s">
        <v>196</v>
      </c>
      <c r="D443" s="33">
        <f t="shared" si="302"/>
        <v>0</v>
      </c>
      <c r="E443" s="33">
        <f t="shared" si="302"/>
        <v>0</v>
      </c>
      <c r="F443" s="33">
        <f t="shared" si="302"/>
        <v>0</v>
      </c>
      <c r="G443" s="57">
        <v>0</v>
      </c>
      <c r="H443" s="177"/>
      <c r="I443" s="41" t="s">
        <v>197</v>
      </c>
      <c r="J443" s="8">
        <f>J448+J498+J508</f>
        <v>2</v>
      </c>
      <c r="K443" s="179"/>
      <c r="L443" s="180"/>
      <c r="M443" s="182"/>
    </row>
    <row r="444" spans="1:14" ht="25.5" customHeight="1" x14ac:dyDescent="0.25">
      <c r="A444" s="313"/>
      <c r="B444" s="258"/>
      <c r="C444" s="10" t="s">
        <v>198</v>
      </c>
      <c r="D444" s="33">
        <f t="shared" si="302"/>
        <v>0</v>
      </c>
      <c r="E444" s="33">
        <f t="shared" si="302"/>
        <v>0</v>
      </c>
      <c r="F444" s="33">
        <f t="shared" si="302"/>
        <v>0</v>
      </c>
      <c r="G444" s="57">
        <v>0</v>
      </c>
      <c r="H444" s="178"/>
      <c r="I444" s="41" t="s">
        <v>199</v>
      </c>
      <c r="J444" s="9">
        <f>(J441+0.5*J442)/J440</f>
        <v>0.45454545454545453</v>
      </c>
      <c r="K444" s="179"/>
      <c r="L444" s="180"/>
      <c r="M444" s="183"/>
    </row>
    <row r="445" spans="1:14" ht="37.5" customHeight="1" x14ac:dyDescent="0.25">
      <c r="A445" s="295" t="s">
        <v>150</v>
      </c>
      <c r="B445" s="247" t="s">
        <v>151</v>
      </c>
      <c r="C445" s="23" t="s">
        <v>190</v>
      </c>
      <c r="D445" s="35">
        <f>SUM(D446:D449)</f>
        <v>196025.34717999998</v>
      </c>
      <c r="E445" s="35">
        <f t="shared" ref="E445" si="303">SUM(E446:E449)</f>
        <v>126960.13751999999</v>
      </c>
      <c r="F445" s="35">
        <f t="shared" ref="F445" si="304">SUM(F446:F449)</f>
        <v>116682.33951999999</v>
      </c>
      <c r="G445" s="59">
        <f>F445/D445</f>
        <v>0.5952410808019466</v>
      </c>
      <c r="H445" s="184"/>
      <c r="I445" s="42" t="s">
        <v>289</v>
      </c>
      <c r="J445" s="21">
        <f>SUM(J446:J448)</f>
        <v>9</v>
      </c>
      <c r="K445" s="173" t="s">
        <v>3</v>
      </c>
      <c r="L445" s="187"/>
      <c r="M445" s="173"/>
    </row>
    <row r="446" spans="1:14" ht="37.5" customHeight="1" x14ac:dyDescent="0.25">
      <c r="A446" s="296"/>
      <c r="B446" s="248"/>
      <c r="C446" s="23" t="s">
        <v>192</v>
      </c>
      <c r="D446" s="35">
        <f t="shared" ref="D446:F449" si="305">D451+D456+D461+D466+D471+D476+D481+D486+D491</f>
        <v>196025.34717999998</v>
      </c>
      <c r="E446" s="35">
        <f t="shared" si="305"/>
        <v>126960.13751999999</v>
      </c>
      <c r="F446" s="35">
        <f t="shared" si="305"/>
        <v>116682.33951999999</v>
      </c>
      <c r="G446" s="59">
        <f t="shared" ref="G446" si="306">F446/D446</f>
        <v>0.5952410808019466</v>
      </c>
      <c r="H446" s="185"/>
      <c r="I446" s="42" t="s">
        <v>193</v>
      </c>
      <c r="J446" s="21">
        <f>COUNTIF($J$450:$J$494,"да")</f>
        <v>1</v>
      </c>
      <c r="K446" s="174"/>
      <c r="L446" s="188"/>
      <c r="M446" s="174"/>
    </row>
    <row r="447" spans="1:14" ht="37.5" customHeight="1" x14ac:dyDescent="0.25">
      <c r="A447" s="296"/>
      <c r="B447" s="248"/>
      <c r="C447" s="23" t="s">
        <v>194</v>
      </c>
      <c r="D447" s="35">
        <f t="shared" si="305"/>
        <v>0</v>
      </c>
      <c r="E447" s="35">
        <f t="shared" si="305"/>
        <v>0</v>
      </c>
      <c r="F447" s="35">
        <f t="shared" si="305"/>
        <v>0</v>
      </c>
      <c r="G447" s="59">
        <v>0</v>
      </c>
      <c r="H447" s="185"/>
      <c r="I447" s="42" t="s">
        <v>195</v>
      </c>
      <c r="J447" s="68">
        <f>COUNTIF($J$450:$J$494,"частично")</f>
        <v>6</v>
      </c>
      <c r="K447" s="174"/>
      <c r="L447" s="188"/>
      <c r="M447" s="174"/>
    </row>
    <row r="448" spans="1:14" ht="37.5" customHeight="1" x14ac:dyDescent="0.25">
      <c r="A448" s="296"/>
      <c r="B448" s="248"/>
      <c r="C448" s="23" t="s">
        <v>196</v>
      </c>
      <c r="D448" s="35">
        <f t="shared" si="305"/>
        <v>0</v>
      </c>
      <c r="E448" s="35">
        <f t="shared" si="305"/>
        <v>0</v>
      </c>
      <c r="F448" s="35">
        <f t="shared" si="305"/>
        <v>0</v>
      </c>
      <c r="G448" s="59">
        <v>0</v>
      </c>
      <c r="H448" s="185"/>
      <c r="I448" s="42" t="s">
        <v>197</v>
      </c>
      <c r="J448" s="68">
        <f>COUNTIF($J$450:$J$494,"нет")</f>
        <v>2</v>
      </c>
      <c r="K448" s="174"/>
      <c r="L448" s="188"/>
      <c r="M448" s="174"/>
    </row>
    <row r="449" spans="1:14" ht="37.5" customHeight="1" x14ac:dyDescent="0.25">
      <c r="A449" s="297"/>
      <c r="B449" s="249"/>
      <c r="C449" s="23" t="s">
        <v>198</v>
      </c>
      <c r="D449" s="35">
        <f t="shared" si="305"/>
        <v>0</v>
      </c>
      <c r="E449" s="35">
        <f t="shared" si="305"/>
        <v>0</v>
      </c>
      <c r="F449" s="35">
        <f t="shared" si="305"/>
        <v>0</v>
      </c>
      <c r="G449" s="59">
        <v>0</v>
      </c>
      <c r="H449" s="186"/>
      <c r="I449" s="42" t="s">
        <v>199</v>
      </c>
      <c r="J449" s="13">
        <f>(J446+0.5*J447)/J445</f>
        <v>0.44444444444444442</v>
      </c>
      <c r="K449" s="175"/>
      <c r="L449" s="189"/>
      <c r="M449" s="175"/>
    </row>
    <row r="450" spans="1:14" ht="24.75" customHeight="1" x14ac:dyDescent="0.25">
      <c r="A450" s="298" t="s">
        <v>152</v>
      </c>
      <c r="B450" s="250" t="s">
        <v>153</v>
      </c>
      <c r="C450" s="27" t="s">
        <v>190</v>
      </c>
      <c r="D450" s="32">
        <f>SUM(D451:D454)</f>
        <v>156249.47123</v>
      </c>
      <c r="E450" s="32">
        <f t="shared" ref="E450" si="307">SUM(E451:E454)</f>
        <v>105989.51452</v>
      </c>
      <c r="F450" s="32">
        <f t="shared" ref="F450" si="308">SUM(F451:F454)</f>
        <v>105989.51452</v>
      </c>
      <c r="G450" s="55">
        <f>F450/D450</f>
        <v>0.67833518850110475</v>
      </c>
      <c r="H450" s="135" t="s">
        <v>236</v>
      </c>
      <c r="I450" s="167" t="s">
        <v>377</v>
      </c>
      <c r="J450" s="141" t="s">
        <v>342</v>
      </c>
      <c r="K450" s="144" t="s">
        <v>3</v>
      </c>
      <c r="L450" s="127" t="s">
        <v>348</v>
      </c>
      <c r="M450" s="144">
        <v>809</v>
      </c>
      <c r="N450" s="95">
        <v>3150100010</v>
      </c>
    </row>
    <row r="451" spans="1:14" ht="24.75" customHeight="1" x14ac:dyDescent="0.25">
      <c r="A451" s="299"/>
      <c r="B451" s="251"/>
      <c r="C451" s="2" t="s">
        <v>192</v>
      </c>
      <c r="D451" s="74">
        <v>156249.47123</v>
      </c>
      <c r="E451" s="30">
        <v>105989.51452</v>
      </c>
      <c r="F451" s="30">
        <v>105989.51452</v>
      </c>
      <c r="G451" s="7">
        <f>F451/D451</f>
        <v>0.67833518850110475</v>
      </c>
      <c r="H451" s="136"/>
      <c r="I451" s="168"/>
      <c r="J451" s="142"/>
      <c r="K451" s="145"/>
      <c r="L451" s="127"/>
      <c r="M451" s="145"/>
      <c r="N451" s="95">
        <v>3150100030</v>
      </c>
    </row>
    <row r="452" spans="1:14" ht="24.75" customHeight="1" x14ac:dyDescent="0.25">
      <c r="A452" s="299"/>
      <c r="B452" s="251"/>
      <c r="C452" s="2" t="s">
        <v>194</v>
      </c>
      <c r="D452" s="30">
        <v>0</v>
      </c>
      <c r="E452" s="30">
        <v>0</v>
      </c>
      <c r="F452" s="30">
        <v>0</v>
      </c>
      <c r="G452" s="7">
        <v>0</v>
      </c>
      <c r="H452" s="136"/>
      <c r="I452" s="168"/>
      <c r="J452" s="142"/>
      <c r="K452" s="145"/>
      <c r="L452" s="127"/>
      <c r="M452" s="145"/>
      <c r="N452" s="95">
        <v>3150113060</v>
      </c>
    </row>
    <row r="453" spans="1:14" ht="24.75" customHeight="1" x14ac:dyDescent="0.25">
      <c r="A453" s="299"/>
      <c r="B453" s="251"/>
      <c r="C453" s="2" t="s">
        <v>196</v>
      </c>
      <c r="D453" s="30">
        <v>0</v>
      </c>
      <c r="E453" s="30">
        <v>0</v>
      </c>
      <c r="F453" s="30">
        <v>0</v>
      </c>
      <c r="G453" s="7">
        <v>0</v>
      </c>
      <c r="H453" s="136"/>
      <c r="I453" s="168"/>
      <c r="J453" s="142"/>
      <c r="K453" s="145"/>
      <c r="L453" s="127"/>
      <c r="M453" s="145"/>
      <c r="N453" s="95">
        <v>3150120080</v>
      </c>
    </row>
    <row r="454" spans="1:14" ht="24.75" customHeight="1" x14ac:dyDescent="0.25">
      <c r="A454" s="300"/>
      <c r="B454" s="252"/>
      <c r="C454" s="2" t="s">
        <v>198</v>
      </c>
      <c r="D454" s="30">
        <v>0</v>
      </c>
      <c r="E454" s="30">
        <v>0</v>
      </c>
      <c r="F454" s="30">
        <v>0</v>
      </c>
      <c r="G454" s="7">
        <v>0</v>
      </c>
      <c r="H454" s="137"/>
      <c r="I454" s="169"/>
      <c r="J454" s="143"/>
      <c r="K454" s="146"/>
      <c r="L454" s="127"/>
      <c r="M454" s="146"/>
    </row>
    <row r="455" spans="1:14" ht="18.75" customHeight="1" x14ac:dyDescent="0.25">
      <c r="A455" s="298" t="s">
        <v>154</v>
      </c>
      <c r="B455" s="250" t="s">
        <v>155</v>
      </c>
      <c r="C455" s="27" t="s">
        <v>190</v>
      </c>
      <c r="D455" s="32">
        <f>SUM(D456:D459)</f>
        <v>18622.54595</v>
      </c>
      <c r="E455" s="32">
        <f t="shared" ref="E455" si="309">SUM(E456:E459)</f>
        <v>17177.698</v>
      </c>
      <c r="F455" s="32">
        <f t="shared" ref="F455" si="310">SUM(F456:F459)</f>
        <v>8072.6</v>
      </c>
      <c r="G455" s="55">
        <f>F455/D455</f>
        <v>0.43348530440865957</v>
      </c>
      <c r="H455" s="135" t="s">
        <v>329</v>
      </c>
      <c r="I455" s="135" t="s">
        <v>389</v>
      </c>
      <c r="J455" s="152" t="s">
        <v>342</v>
      </c>
      <c r="K455" s="144" t="s">
        <v>330</v>
      </c>
      <c r="L455" s="127" t="s">
        <v>348</v>
      </c>
      <c r="M455" s="144">
        <v>809</v>
      </c>
      <c r="N455" s="95">
        <v>3150160470</v>
      </c>
    </row>
    <row r="456" spans="1:14" ht="18.75" customHeight="1" x14ac:dyDescent="0.25">
      <c r="A456" s="299"/>
      <c r="B456" s="251"/>
      <c r="C456" s="2" t="s">
        <v>192</v>
      </c>
      <c r="D456" s="71">
        <v>18622.54595</v>
      </c>
      <c r="E456" s="30">
        <v>17177.698</v>
      </c>
      <c r="F456" s="71">
        <v>8072.6</v>
      </c>
      <c r="G456" s="55">
        <f t="shared" ref="G456" si="311">F456/D456</f>
        <v>0.43348530440865957</v>
      </c>
      <c r="H456" s="136"/>
      <c r="I456" s="136"/>
      <c r="J456" s="153"/>
      <c r="K456" s="145"/>
      <c r="L456" s="127"/>
      <c r="M456" s="145"/>
    </row>
    <row r="457" spans="1:14" ht="18.75" customHeight="1" x14ac:dyDescent="0.25">
      <c r="A457" s="299"/>
      <c r="B457" s="251"/>
      <c r="C457" s="2" t="s">
        <v>194</v>
      </c>
      <c r="D457" s="30">
        <v>0</v>
      </c>
      <c r="E457" s="30">
        <v>0</v>
      </c>
      <c r="F457" s="30">
        <v>0</v>
      </c>
      <c r="G457" s="55">
        <v>0</v>
      </c>
      <c r="H457" s="136"/>
      <c r="I457" s="136"/>
      <c r="J457" s="153"/>
      <c r="K457" s="145"/>
      <c r="L457" s="127"/>
      <c r="M457" s="145"/>
    </row>
    <row r="458" spans="1:14" ht="18.75" customHeight="1" x14ac:dyDescent="0.25">
      <c r="A458" s="299"/>
      <c r="B458" s="251"/>
      <c r="C458" s="2" t="s">
        <v>196</v>
      </c>
      <c r="D458" s="30">
        <v>0</v>
      </c>
      <c r="E458" s="30">
        <v>0</v>
      </c>
      <c r="F458" s="30">
        <v>0</v>
      </c>
      <c r="G458" s="55">
        <v>0</v>
      </c>
      <c r="H458" s="136"/>
      <c r="I458" s="136"/>
      <c r="J458" s="153"/>
      <c r="K458" s="145"/>
      <c r="L458" s="127"/>
      <c r="M458" s="145"/>
    </row>
    <row r="459" spans="1:14" ht="18.75" customHeight="1" x14ac:dyDescent="0.25">
      <c r="A459" s="300"/>
      <c r="B459" s="252"/>
      <c r="C459" s="2" t="s">
        <v>198</v>
      </c>
      <c r="D459" s="30">
        <v>0</v>
      </c>
      <c r="E459" s="30">
        <v>0</v>
      </c>
      <c r="F459" s="30">
        <v>0</v>
      </c>
      <c r="G459" s="55">
        <v>0</v>
      </c>
      <c r="H459" s="137"/>
      <c r="I459" s="137"/>
      <c r="J459" s="154"/>
      <c r="K459" s="146"/>
      <c r="L459" s="127"/>
      <c r="M459" s="146"/>
    </row>
    <row r="460" spans="1:14" ht="15" customHeight="1" x14ac:dyDescent="0.25">
      <c r="A460" s="298" t="s">
        <v>156</v>
      </c>
      <c r="B460" s="250" t="s">
        <v>331</v>
      </c>
      <c r="C460" s="27" t="s">
        <v>190</v>
      </c>
      <c r="D460" s="32">
        <f>SUM(D461:D464)</f>
        <v>1290.8</v>
      </c>
      <c r="E460" s="32">
        <f t="shared" ref="E460" si="312">SUM(E461:E464)</f>
        <v>566.33199999999999</v>
      </c>
      <c r="F460" s="32">
        <f t="shared" ref="F460" si="313">SUM(F461:F464)</f>
        <v>566.33199999999999</v>
      </c>
      <c r="G460" s="55">
        <f>F460/D460</f>
        <v>0.43874496436318561</v>
      </c>
      <c r="H460" s="98" t="s">
        <v>260</v>
      </c>
      <c r="I460" s="167" t="s">
        <v>347</v>
      </c>
      <c r="J460" s="141" t="s">
        <v>342</v>
      </c>
      <c r="K460" s="144" t="s">
        <v>3</v>
      </c>
      <c r="L460" s="127" t="s">
        <v>348</v>
      </c>
      <c r="M460" s="144">
        <v>809</v>
      </c>
      <c r="N460" s="95">
        <v>3150120100</v>
      </c>
    </row>
    <row r="461" spans="1:14" x14ac:dyDescent="0.25">
      <c r="A461" s="299"/>
      <c r="B461" s="251"/>
      <c r="C461" s="2" t="s">
        <v>192</v>
      </c>
      <c r="D461" s="71">
        <v>1290.8</v>
      </c>
      <c r="E461" s="30">
        <v>566.33199999999999</v>
      </c>
      <c r="F461" s="30">
        <v>566.33199999999999</v>
      </c>
      <c r="G461" s="55">
        <f t="shared" ref="G461" si="314">F461/D461</f>
        <v>0.43874496436318561</v>
      </c>
      <c r="H461" s="99"/>
      <c r="I461" s="168"/>
      <c r="J461" s="142"/>
      <c r="K461" s="145"/>
      <c r="L461" s="127"/>
      <c r="M461" s="145"/>
    </row>
    <row r="462" spans="1:14" x14ac:dyDescent="0.25">
      <c r="A462" s="299"/>
      <c r="B462" s="251"/>
      <c r="C462" s="2" t="s">
        <v>194</v>
      </c>
      <c r="D462" s="30">
        <v>0</v>
      </c>
      <c r="E462" s="30">
        <v>0</v>
      </c>
      <c r="F462" s="30">
        <v>0</v>
      </c>
      <c r="G462" s="55">
        <v>0</v>
      </c>
      <c r="H462" s="99"/>
      <c r="I462" s="168"/>
      <c r="J462" s="142"/>
      <c r="K462" s="145"/>
      <c r="L462" s="127"/>
      <c r="M462" s="145"/>
    </row>
    <row r="463" spans="1:14" x14ac:dyDescent="0.25">
      <c r="A463" s="299"/>
      <c r="B463" s="251"/>
      <c r="C463" s="2" t="s">
        <v>196</v>
      </c>
      <c r="D463" s="30">
        <v>0</v>
      </c>
      <c r="E463" s="30">
        <v>0</v>
      </c>
      <c r="F463" s="30">
        <v>0</v>
      </c>
      <c r="G463" s="55">
        <v>0</v>
      </c>
      <c r="H463" s="99"/>
      <c r="I463" s="168"/>
      <c r="J463" s="142"/>
      <c r="K463" s="145"/>
      <c r="L463" s="127"/>
      <c r="M463" s="145"/>
    </row>
    <row r="464" spans="1:14" x14ac:dyDescent="0.25">
      <c r="A464" s="300"/>
      <c r="B464" s="252"/>
      <c r="C464" s="2" t="s">
        <v>198</v>
      </c>
      <c r="D464" s="30">
        <v>0</v>
      </c>
      <c r="E464" s="30">
        <v>0</v>
      </c>
      <c r="F464" s="30">
        <v>0</v>
      </c>
      <c r="G464" s="55">
        <v>0</v>
      </c>
      <c r="H464" s="100"/>
      <c r="I464" s="169"/>
      <c r="J464" s="143"/>
      <c r="K464" s="146"/>
      <c r="L464" s="127"/>
      <c r="M464" s="146"/>
    </row>
    <row r="465" spans="1:14" ht="15" customHeight="1" x14ac:dyDescent="0.25">
      <c r="A465" s="298" t="s">
        <v>157</v>
      </c>
      <c r="B465" s="250" t="s">
        <v>158</v>
      </c>
      <c r="C465" s="27" t="s">
        <v>190</v>
      </c>
      <c r="D465" s="32">
        <f>SUM(D466:D469)</f>
        <v>15000</v>
      </c>
      <c r="E465" s="32">
        <f t="shared" ref="E465" si="315">SUM(E466:E469)</f>
        <v>0</v>
      </c>
      <c r="F465" s="32">
        <f t="shared" ref="F465" si="316">SUM(F466:F469)</f>
        <v>0</v>
      </c>
      <c r="G465" s="55">
        <f>F465/D465</f>
        <v>0</v>
      </c>
      <c r="H465" s="98" t="s">
        <v>332</v>
      </c>
      <c r="I465" s="138" t="s">
        <v>355</v>
      </c>
      <c r="J465" s="141" t="s">
        <v>335</v>
      </c>
      <c r="K465" s="144" t="s">
        <v>3</v>
      </c>
      <c r="L465" s="147" t="s">
        <v>354</v>
      </c>
      <c r="M465" s="144">
        <v>809</v>
      </c>
      <c r="N465" s="95">
        <v>3150177070</v>
      </c>
    </row>
    <row r="466" spans="1:14" x14ac:dyDescent="0.25">
      <c r="A466" s="299"/>
      <c r="B466" s="251"/>
      <c r="C466" s="2" t="s">
        <v>192</v>
      </c>
      <c r="D466" s="71">
        <v>15000</v>
      </c>
      <c r="E466" s="30">
        <v>0</v>
      </c>
      <c r="F466" s="30">
        <v>0</v>
      </c>
      <c r="G466" s="7">
        <v>0</v>
      </c>
      <c r="H466" s="99"/>
      <c r="I466" s="139"/>
      <c r="J466" s="142"/>
      <c r="K466" s="145"/>
      <c r="L466" s="148"/>
      <c r="M466" s="145"/>
    </row>
    <row r="467" spans="1:14" x14ac:dyDescent="0.25">
      <c r="A467" s="299"/>
      <c r="B467" s="251"/>
      <c r="C467" s="2" t="s">
        <v>194</v>
      </c>
      <c r="D467" s="30">
        <v>0</v>
      </c>
      <c r="E467" s="30">
        <v>0</v>
      </c>
      <c r="F467" s="30">
        <v>0</v>
      </c>
      <c r="G467" s="7">
        <v>0</v>
      </c>
      <c r="H467" s="99"/>
      <c r="I467" s="139"/>
      <c r="J467" s="142"/>
      <c r="K467" s="145"/>
      <c r="L467" s="148"/>
      <c r="M467" s="145"/>
    </row>
    <row r="468" spans="1:14" x14ac:dyDescent="0.25">
      <c r="A468" s="299"/>
      <c r="B468" s="251"/>
      <c r="C468" s="2" t="s">
        <v>196</v>
      </c>
      <c r="D468" s="30">
        <v>0</v>
      </c>
      <c r="E468" s="30">
        <v>0</v>
      </c>
      <c r="F468" s="30">
        <v>0</v>
      </c>
      <c r="G468" s="7">
        <v>0</v>
      </c>
      <c r="H468" s="99"/>
      <c r="I468" s="139"/>
      <c r="J468" s="142"/>
      <c r="K468" s="145"/>
      <c r="L468" s="148"/>
      <c r="M468" s="145"/>
    </row>
    <row r="469" spans="1:14" x14ac:dyDescent="0.25">
      <c r="A469" s="300"/>
      <c r="B469" s="252"/>
      <c r="C469" s="2" t="s">
        <v>198</v>
      </c>
      <c r="D469" s="30">
        <v>0</v>
      </c>
      <c r="E469" s="30">
        <v>0</v>
      </c>
      <c r="F469" s="30">
        <v>0</v>
      </c>
      <c r="G469" s="7">
        <v>0</v>
      </c>
      <c r="H469" s="100"/>
      <c r="I469" s="140"/>
      <c r="J469" s="143"/>
      <c r="K469" s="146"/>
      <c r="L469" s="149"/>
      <c r="M469" s="146"/>
    </row>
    <row r="470" spans="1:14" ht="15" customHeight="1" x14ac:dyDescent="0.25">
      <c r="A470" s="298" t="s">
        <v>159</v>
      </c>
      <c r="B470" s="250" t="s">
        <v>160</v>
      </c>
      <c r="C470" s="27" t="s">
        <v>190</v>
      </c>
      <c r="D470" s="32">
        <f>SUM(D471:D474)</f>
        <v>512.53</v>
      </c>
      <c r="E470" s="32">
        <f t="shared" ref="E470" si="317">SUM(E471:E474)</f>
        <v>332.24374999999998</v>
      </c>
      <c r="F470" s="32">
        <f t="shared" ref="F470" si="318">SUM(F471:F474)</f>
        <v>332.24374999999998</v>
      </c>
      <c r="G470" s="55">
        <f>F470/D470</f>
        <v>0.64824254189998631</v>
      </c>
      <c r="H470" s="110" t="s">
        <v>237</v>
      </c>
      <c r="I470" s="167" t="s">
        <v>379</v>
      </c>
      <c r="J470" s="141" t="s">
        <v>342</v>
      </c>
      <c r="K470" s="144" t="s">
        <v>238</v>
      </c>
      <c r="L470" s="147" t="s">
        <v>378</v>
      </c>
      <c r="M470" s="144">
        <v>809</v>
      </c>
      <c r="N470" s="95">
        <v>3150175510</v>
      </c>
    </row>
    <row r="471" spans="1:14" x14ac:dyDescent="0.25">
      <c r="A471" s="299"/>
      <c r="B471" s="251"/>
      <c r="C471" s="3" t="s">
        <v>192</v>
      </c>
      <c r="D471" s="71">
        <v>512.53</v>
      </c>
      <c r="E471" s="30">
        <v>332.24374999999998</v>
      </c>
      <c r="F471" s="30">
        <v>332.24374999999998</v>
      </c>
      <c r="G471" s="7">
        <f>E471/D471</f>
        <v>0.64824254189998631</v>
      </c>
      <c r="H471" s="111"/>
      <c r="I471" s="168"/>
      <c r="J471" s="142"/>
      <c r="K471" s="145"/>
      <c r="L471" s="148"/>
      <c r="M471" s="145"/>
    </row>
    <row r="472" spans="1:14" x14ac:dyDescent="0.25">
      <c r="A472" s="299"/>
      <c r="B472" s="251"/>
      <c r="C472" s="3" t="s">
        <v>194</v>
      </c>
      <c r="D472" s="30">
        <v>0</v>
      </c>
      <c r="E472" s="30">
        <v>0</v>
      </c>
      <c r="F472" s="30">
        <v>0</v>
      </c>
      <c r="G472" s="7">
        <v>0</v>
      </c>
      <c r="H472" s="111"/>
      <c r="I472" s="168"/>
      <c r="J472" s="142"/>
      <c r="K472" s="145"/>
      <c r="L472" s="148"/>
      <c r="M472" s="145"/>
    </row>
    <row r="473" spans="1:14" x14ac:dyDescent="0.25">
      <c r="A473" s="299"/>
      <c r="B473" s="251"/>
      <c r="C473" s="3" t="s">
        <v>196</v>
      </c>
      <c r="D473" s="30">
        <v>0</v>
      </c>
      <c r="E473" s="30">
        <v>0</v>
      </c>
      <c r="F473" s="30">
        <v>0</v>
      </c>
      <c r="G473" s="7">
        <v>0</v>
      </c>
      <c r="H473" s="111"/>
      <c r="I473" s="168"/>
      <c r="J473" s="142"/>
      <c r="K473" s="145"/>
      <c r="L473" s="148"/>
      <c r="M473" s="145"/>
    </row>
    <row r="474" spans="1:14" x14ac:dyDescent="0.25">
      <c r="A474" s="300"/>
      <c r="B474" s="252"/>
      <c r="C474" s="3" t="s">
        <v>198</v>
      </c>
      <c r="D474" s="30">
        <v>0</v>
      </c>
      <c r="E474" s="30">
        <v>0</v>
      </c>
      <c r="F474" s="30">
        <v>0</v>
      </c>
      <c r="G474" s="7">
        <v>0</v>
      </c>
      <c r="H474" s="111"/>
      <c r="I474" s="169"/>
      <c r="J474" s="143"/>
      <c r="K474" s="146"/>
      <c r="L474" s="149"/>
      <c r="M474" s="146"/>
    </row>
    <row r="475" spans="1:14" ht="15" customHeight="1" x14ac:dyDescent="0.25">
      <c r="A475" s="305" t="s">
        <v>161</v>
      </c>
      <c r="B475" s="250" t="s">
        <v>162</v>
      </c>
      <c r="C475" s="27" t="s">
        <v>190</v>
      </c>
      <c r="D475" s="32">
        <f>SUM(D476:D479)</f>
        <v>400</v>
      </c>
      <c r="E475" s="32">
        <f t="shared" ref="E475" si="319">SUM(E476:E479)</f>
        <v>0</v>
      </c>
      <c r="F475" s="32">
        <f t="shared" ref="F475" si="320">SUM(F476:F479)</f>
        <v>0</v>
      </c>
      <c r="G475" s="55">
        <f>F475/D475</f>
        <v>0</v>
      </c>
      <c r="H475" s="98" t="s">
        <v>239</v>
      </c>
      <c r="I475" s="138" t="s">
        <v>356</v>
      </c>
      <c r="J475" s="141" t="s">
        <v>342</v>
      </c>
      <c r="K475" s="144" t="s">
        <v>238</v>
      </c>
      <c r="L475" s="104" t="s">
        <v>358</v>
      </c>
      <c r="M475" s="144">
        <v>809</v>
      </c>
      <c r="N475" s="95">
        <v>3150129990</v>
      </c>
    </row>
    <row r="476" spans="1:14" x14ac:dyDescent="0.25">
      <c r="A476" s="306"/>
      <c r="B476" s="251"/>
      <c r="C476" s="2" t="s">
        <v>192</v>
      </c>
      <c r="D476" s="71">
        <v>400</v>
      </c>
      <c r="E476" s="30">
        <v>0</v>
      </c>
      <c r="F476" s="30">
        <v>0</v>
      </c>
      <c r="G476" s="7">
        <v>0</v>
      </c>
      <c r="H476" s="99"/>
      <c r="I476" s="139"/>
      <c r="J476" s="142"/>
      <c r="K476" s="145"/>
      <c r="L476" s="150"/>
      <c r="M476" s="145"/>
    </row>
    <row r="477" spans="1:14" x14ac:dyDescent="0.25">
      <c r="A477" s="306"/>
      <c r="B477" s="251"/>
      <c r="C477" s="2" t="s">
        <v>194</v>
      </c>
      <c r="D477" s="30">
        <v>0</v>
      </c>
      <c r="E477" s="30">
        <v>0</v>
      </c>
      <c r="F477" s="30">
        <v>0</v>
      </c>
      <c r="G477" s="7">
        <v>0</v>
      </c>
      <c r="H477" s="99"/>
      <c r="I477" s="139"/>
      <c r="J477" s="142"/>
      <c r="K477" s="145"/>
      <c r="L477" s="150"/>
      <c r="M477" s="145"/>
    </row>
    <row r="478" spans="1:14" x14ac:dyDescent="0.25">
      <c r="A478" s="306"/>
      <c r="B478" s="251"/>
      <c r="C478" s="2" t="s">
        <v>196</v>
      </c>
      <c r="D478" s="30">
        <v>0</v>
      </c>
      <c r="E478" s="30">
        <v>0</v>
      </c>
      <c r="F478" s="30">
        <v>0</v>
      </c>
      <c r="G478" s="7">
        <v>0</v>
      </c>
      <c r="H478" s="99"/>
      <c r="I478" s="139"/>
      <c r="J478" s="142"/>
      <c r="K478" s="145"/>
      <c r="L478" s="150"/>
      <c r="M478" s="145"/>
    </row>
    <row r="479" spans="1:14" x14ac:dyDescent="0.25">
      <c r="A479" s="307"/>
      <c r="B479" s="252"/>
      <c r="C479" s="2" t="s">
        <v>198</v>
      </c>
      <c r="D479" s="30">
        <v>0</v>
      </c>
      <c r="E479" s="30">
        <v>0</v>
      </c>
      <c r="F479" s="30">
        <v>0</v>
      </c>
      <c r="G479" s="7">
        <v>0</v>
      </c>
      <c r="H479" s="100"/>
      <c r="I479" s="140"/>
      <c r="J479" s="143"/>
      <c r="K479" s="146"/>
      <c r="L479" s="151"/>
      <c r="M479" s="146"/>
    </row>
    <row r="480" spans="1:14" ht="15" customHeight="1" x14ac:dyDescent="0.25">
      <c r="A480" s="305" t="s">
        <v>163</v>
      </c>
      <c r="B480" s="250" t="s">
        <v>164</v>
      </c>
      <c r="C480" s="27" t="s">
        <v>190</v>
      </c>
      <c r="D480" s="32">
        <f>SUM(D481:D484)</f>
        <v>850</v>
      </c>
      <c r="E480" s="32">
        <f t="shared" ref="E480" si="321">SUM(E481:E484)</f>
        <v>0</v>
      </c>
      <c r="F480" s="32">
        <f t="shared" ref="F480" si="322">SUM(F481:F484)</f>
        <v>0</v>
      </c>
      <c r="G480" s="55">
        <f>F480/D480</f>
        <v>0</v>
      </c>
      <c r="H480" s="135" t="s">
        <v>333</v>
      </c>
      <c r="I480" s="138" t="s">
        <v>336</v>
      </c>
      <c r="J480" s="141" t="s">
        <v>335</v>
      </c>
      <c r="K480" s="144" t="s">
        <v>3</v>
      </c>
      <c r="L480" s="147" t="s">
        <v>357</v>
      </c>
      <c r="M480" s="144">
        <v>809</v>
      </c>
      <c r="N480" s="95">
        <v>3150129990</v>
      </c>
    </row>
    <row r="481" spans="1:14" x14ac:dyDescent="0.25">
      <c r="A481" s="306"/>
      <c r="B481" s="251"/>
      <c r="C481" s="2" t="s">
        <v>192</v>
      </c>
      <c r="D481" s="71">
        <v>850</v>
      </c>
      <c r="E481" s="30">
        <v>0</v>
      </c>
      <c r="F481" s="30">
        <v>0</v>
      </c>
      <c r="G481" s="7">
        <f t="shared" ref="G481" si="323">E481/D481</f>
        <v>0</v>
      </c>
      <c r="H481" s="136"/>
      <c r="I481" s="139"/>
      <c r="J481" s="142"/>
      <c r="K481" s="145"/>
      <c r="L481" s="148"/>
      <c r="M481" s="145"/>
    </row>
    <row r="482" spans="1:14" x14ac:dyDescent="0.25">
      <c r="A482" s="306"/>
      <c r="B482" s="251"/>
      <c r="C482" s="2" t="s">
        <v>194</v>
      </c>
      <c r="D482" s="30">
        <v>0</v>
      </c>
      <c r="E482" s="30">
        <v>0</v>
      </c>
      <c r="F482" s="30">
        <v>0</v>
      </c>
      <c r="G482" s="7">
        <v>0</v>
      </c>
      <c r="H482" s="136"/>
      <c r="I482" s="139"/>
      <c r="J482" s="142"/>
      <c r="K482" s="145"/>
      <c r="L482" s="148"/>
      <c r="M482" s="145"/>
    </row>
    <row r="483" spans="1:14" x14ac:dyDescent="0.25">
      <c r="A483" s="306"/>
      <c r="B483" s="251"/>
      <c r="C483" s="2" t="s">
        <v>196</v>
      </c>
      <c r="D483" s="30">
        <v>0</v>
      </c>
      <c r="E483" s="30">
        <v>0</v>
      </c>
      <c r="F483" s="30">
        <v>0</v>
      </c>
      <c r="G483" s="7">
        <v>0</v>
      </c>
      <c r="H483" s="136"/>
      <c r="I483" s="139"/>
      <c r="J483" s="142"/>
      <c r="K483" s="145"/>
      <c r="L483" s="148"/>
      <c r="M483" s="145"/>
    </row>
    <row r="484" spans="1:14" x14ac:dyDescent="0.25">
      <c r="A484" s="307"/>
      <c r="B484" s="252"/>
      <c r="C484" s="2" t="s">
        <v>198</v>
      </c>
      <c r="D484" s="30">
        <v>0</v>
      </c>
      <c r="E484" s="30">
        <v>0</v>
      </c>
      <c r="F484" s="30">
        <v>0</v>
      </c>
      <c r="G484" s="7">
        <v>0</v>
      </c>
      <c r="H484" s="137"/>
      <c r="I484" s="140"/>
      <c r="J484" s="143"/>
      <c r="K484" s="146"/>
      <c r="L484" s="149"/>
      <c r="M484" s="146"/>
    </row>
    <row r="485" spans="1:14" ht="15" customHeight="1" x14ac:dyDescent="0.25">
      <c r="A485" s="305" t="s">
        <v>165</v>
      </c>
      <c r="B485" s="250" t="s">
        <v>166</v>
      </c>
      <c r="C485" s="27" t="s">
        <v>190</v>
      </c>
      <c r="D485" s="32">
        <f>SUM(D486:D489)</f>
        <v>1900</v>
      </c>
      <c r="E485" s="32">
        <f t="shared" ref="E485" si="324">SUM(E486:E489)</f>
        <v>1900</v>
      </c>
      <c r="F485" s="32">
        <f t="shared" ref="F485" si="325">SUM(F486:F489)</f>
        <v>727.3</v>
      </c>
      <c r="G485" s="55">
        <f>F485/D485</f>
        <v>0.38278947368421051</v>
      </c>
      <c r="H485" s="135" t="s">
        <v>240</v>
      </c>
      <c r="I485" s="158" t="s">
        <v>388</v>
      </c>
      <c r="J485" s="141" t="s">
        <v>342</v>
      </c>
      <c r="K485" s="161" t="s">
        <v>3</v>
      </c>
      <c r="L485" s="125" t="s">
        <v>348</v>
      </c>
      <c r="M485" s="144">
        <v>809</v>
      </c>
      <c r="N485" s="95">
        <v>3150164090</v>
      </c>
    </row>
    <row r="486" spans="1:14" x14ac:dyDescent="0.25">
      <c r="A486" s="306"/>
      <c r="B486" s="251"/>
      <c r="C486" s="2" t="s">
        <v>192</v>
      </c>
      <c r="D486" s="71">
        <v>1900</v>
      </c>
      <c r="E486" s="30">
        <v>1900</v>
      </c>
      <c r="F486" s="30">
        <v>727.3</v>
      </c>
      <c r="G486" s="7">
        <f>F486/D486</f>
        <v>0.38278947368421051</v>
      </c>
      <c r="H486" s="136"/>
      <c r="I486" s="159"/>
      <c r="J486" s="142"/>
      <c r="K486" s="162"/>
      <c r="L486" s="125"/>
      <c r="M486" s="145"/>
    </row>
    <row r="487" spans="1:14" x14ac:dyDescent="0.25">
      <c r="A487" s="306"/>
      <c r="B487" s="251"/>
      <c r="C487" s="2" t="s">
        <v>194</v>
      </c>
      <c r="D487" s="30">
        <v>0</v>
      </c>
      <c r="E487" s="30">
        <v>0</v>
      </c>
      <c r="F487" s="30">
        <v>0</v>
      </c>
      <c r="G487" s="7">
        <v>0</v>
      </c>
      <c r="H487" s="136"/>
      <c r="I487" s="159"/>
      <c r="J487" s="142"/>
      <c r="K487" s="162"/>
      <c r="L487" s="125"/>
      <c r="M487" s="145"/>
    </row>
    <row r="488" spans="1:14" x14ac:dyDescent="0.25">
      <c r="A488" s="306"/>
      <c r="B488" s="251"/>
      <c r="C488" s="2" t="s">
        <v>196</v>
      </c>
      <c r="D488" s="30">
        <v>0</v>
      </c>
      <c r="E488" s="30">
        <v>0</v>
      </c>
      <c r="F488" s="30">
        <v>0</v>
      </c>
      <c r="G488" s="7">
        <v>0</v>
      </c>
      <c r="H488" s="136"/>
      <c r="I488" s="159"/>
      <c r="J488" s="142"/>
      <c r="K488" s="162"/>
      <c r="L488" s="125"/>
      <c r="M488" s="145"/>
    </row>
    <row r="489" spans="1:14" ht="19.5" customHeight="1" x14ac:dyDescent="0.25">
      <c r="A489" s="307"/>
      <c r="B489" s="252"/>
      <c r="C489" s="2" t="s">
        <v>198</v>
      </c>
      <c r="D489" s="30">
        <v>0</v>
      </c>
      <c r="E489" s="30">
        <v>0</v>
      </c>
      <c r="F489" s="30">
        <v>0</v>
      </c>
      <c r="G489" s="7">
        <v>0</v>
      </c>
      <c r="H489" s="137"/>
      <c r="I489" s="160"/>
      <c r="J489" s="143"/>
      <c r="K489" s="163"/>
      <c r="L489" s="125"/>
      <c r="M489" s="146"/>
    </row>
    <row r="490" spans="1:14" s="83" customFormat="1" ht="22.5" customHeight="1" x14ac:dyDescent="0.25">
      <c r="A490" s="308" t="s">
        <v>167</v>
      </c>
      <c r="B490" s="110" t="s">
        <v>168</v>
      </c>
      <c r="C490" s="82" t="s">
        <v>190</v>
      </c>
      <c r="D490" s="72">
        <f>SUM(D491:D494)</f>
        <v>1200</v>
      </c>
      <c r="E490" s="72">
        <f t="shared" ref="E490" si="326">SUM(E491:E494)</f>
        <v>994.34924999999998</v>
      </c>
      <c r="F490" s="72">
        <f t="shared" ref="F490" si="327">SUM(F491:F494)</f>
        <v>994.34924999999998</v>
      </c>
      <c r="G490" s="75">
        <f>F490/D490</f>
        <v>0.82862437499999997</v>
      </c>
      <c r="H490" s="135" t="s">
        <v>261</v>
      </c>
      <c r="I490" s="135" t="s">
        <v>380</v>
      </c>
      <c r="J490" s="152" t="s">
        <v>340</v>
      </c>
      <c r="K490" s="155" t="s">
        <v>3</v>
      </c>
      <c r="L490" s="125" t="s">
        <v>381</v>
      </c>
      <c r="M490" s="155">
        <v>809</v>
      </c>
      <c r="N490" s="96">
        <v>3150162070</v>
      </c>
    </row>
    <row r="491" spans="1:14" s="83" customFormat="1" ht="22.5" customHeight="1" x14ac:dyDescent="0.25">
      <c r="A491" s="309"/>
      <c r="B491" s="111"/>
      <c r="C491" s="73" t="s">
        <v>192</v>
      </c>
      <c r="D491" s="71">
        <v>1200</v>
      </c>
      <c r="E491" s="71">
        <v>994.34924999999998</v>
      </c>
      <c r="F491" s="71">
        <v>994.34924999999998</v>
      </c>
      <c r="G491" s="76">
        <f>F491/D491</f>
        <v>0.82862437499999997</v>
      </c>
      <c r="H491" s="136"/>
      <c r="I491" s="136"/>
      <c r="J491" s="153"/>
      <c r="K491" s="156"/>
      <c r="L491" s="125"/>
      <c r="M491" s="156"/>
      <c r="N491" s="96"/>
    </row>
    <row r="492" spans="1:14" s="83" customFormat="1" ht="22.5" customHeight="1" x14ac:dyDescent="0.25">
      <c r="A492" s="309"/>
      <c r="B492" s="111"/>
      <c r="C492" s="73" t="s">
        <v>194</v>
      </c>
      <c r="D492" s="74">
        <v>0</v>
      </c>
      <c r="E492" s="71">
        <v>0</v>
      </c>
      <c r="F492" s="71">
        <v>0</v>
      </c>
      <c r="G492" s="76">
        <v>0</v>
      </c>
      <c r="H492" s="136"/>
      <c r="I492" s="136"/>
      <c r="J492" s="153"/>
      <c r="K492" s="156"/>
      <c r="L492" s="125"/>
      <c r="M492" s="156"/>
      <c r="N492" s="96"/>
    </row>
    <row r="493" spans="1:14" s="83" customFormat="1" ht="22.5" customHeight="1" x14ac:dyDescent="0.25">
      <c r="A493" s="309"/>
      <c r="B493" s="111"/>
      <c r="C493" s="73" t="s">
        <v>196</v>
      </c>
      <c r="D493" s="71">
        <v>0</v>
      </c>
      <c r="E493" s="71">
        <v>0</v>
      </c>
      <c r="F493" s="71">
        <v>0</v>
      </c>
      <c r="G493" s="76">
        <v>0</v>
      </c>
      <c r="H493" s="136"/>
      <c r="I493" s="136"/>
      <c r="J493" s="153"/>
      <c r="K493" s="156"/>
      <c r="L493" s="125"/>
      <c r="M493" s="156"/>
      <c r="N493" s="96"/>
    </row>
    <row r="494" spans="1:14" s="83" customFormat="1" ht="22.5" customHeight="1" x14ac:dyDescent="0.25">
      <c r="A494" s="310"/>
      <c r="B494" s="112"/>
      <c r="C494" s="73" t="s">
        <v>198</v>
      </c>
      <c r="D494" s="71">
        <v>0</v>
      </c>
      <c r="E494" s="71">
        <v>0</v>
      </c>
      <c r="F494" s="71">
        <v>0</v>
      </c>
      <c r="G494" s="76">
        <v>0</v>
      </c>
      <c r="H494" s="137"/>
      <c r="I494" s="137"/>
      <c r="J494" s="154"/>
      <c r="K494" s="157"/>
      <c r="L494" s="125"/>
      <c r="M494" s="157"/>
      <c r="N494" s="96"/>
    </row>
    <row r="495" spans="1:14" ht="27.75" customHeight="1" x14ac:dyDescent="0.25">
      <c r="A495" s="295" t="s">
        <v>169</v>
      </c>
      <c r="B495" s="247" t="s">
        <v>170</v>
      </c>
      <c r="C495" s="23" t="s">
        <v>190</v>
      </c>
      <c r="D495" s="35">
        <f>SUM(D496:D499)</f>
        <v>61208.69169</v>
      </c>
      <c r="E495" s="35">
        <f t="shared" ref="E495" si="328">SUM(E496:E499)</f>
        <v>41208.415090000002</v>
      </c>
      <c r="F495" s="35">
        <f t="shared" ref="F495" si="329">SUM(F496:F499)</f>
        <v>41208.415090000002</v>
      </c>
      <c r="G495" s="59">
        <f>F495/D495</f>
        <v>0.67324450093960186</v>
      </c>
      <c r="H495" s="164" t="s">
        <v>262</v>
      </c>
      <c r="I495" s="42" t="s">
        <v>289</v>
      </c>
      <c r="J495" s="12">
        <f>SUM(J496:J498)</f>
        <v>1</v>
      </c>
      <c r="K495" s="165" t="s">
        <v>10</v>
      </c>
      <c r="L495" s="166"/>
      <c r="M495" s="165">
        <v>824</v>
      </c>
    </row>
    <row r="496" spans="1:14" ht="27.75" customHeight="1" x14ac:dyDescent="0.25">
      <c r="A496" s="296"/>
      <c r="B496" s="248"/>
      <c r="C496" s="16" t="s">
        <v>192</v>
      </c>
      <c r="D496" s="35">
        <f>D501</f>
        <v>61208.69169</v>
      </c>
      <c r="E496" s="35">
        <f t="shared" ref="E496:F496" si="330">E501</f>
        <v>41208.415090000002</v>
      </c>
      <c r="F496" s="35">
        <f t="shared" si="330"/>
        <v>41208.415090000002</v>
      </c>
      <c r="G496" s="59">
        <f>E496/D496</f>
        <v>0.67324450093960186</v>
      </c>
      <c r="H496" s="164"/>
      <c r="I496" s="42" t="s">
        <v>193</v>
      </c>
      <c r="J496" s="12">
        <v>0</v>
      </c>
      <c r="K496" s="165"/>
      <c r="L496" s="166"/>
      <c r="M496" s="165"/>
    </row>
    <row r="497" spans="1:13" ht="27.75" customHeight="1" x14ac:dyDescent="0.25">
      <c r="A497" s="296"/>
      <c r="B497" s="248"/>
      <c r="C497" s="16" t="s">
        <v>194</v>
      </c>
      <c r="D497" s="35">
        <f t="shared" ref="D497:F499" si="331">D502</f>
        <v>0</v>
      </c>
      <c r="E497" s="35">
        <f t="shared" si="331"/>
        <v>0</v>
      </c>
      <c r="F497" s="35">
        <f t="shared" si="331"/>
        <v>0</v>
      </c>
      <c r="G497" s="59">
        <v>0</v>
      </c>
      <c r="H497" s="164"/>
      <c r="I497" s="42" t="s">
        <v>195</v>
      </c>
      <c r="J497" s="12">
        <v>1</v>
      </c>
      <c r="K497" s="165"/>
      <c r="L497" s="166"/>
      <c r="M497" s="165"/>
    </row>
    <row r="498" spans="1:13" ht="27.75" customHeight="1" x14ac:dyDescent="0.25">
      <c r="A498" s="296"/>
      <c r="B498" s="248"/>
      <c r="C498" s="16" t="s">
        <v>196</v>
      </c>
      <c r="D498" s="35">
        <f t="shared" si="331"/>
        <v>0</v>
      </c>
      <c r="E498" s="35">
        <f t="shared" si="331"/>
        <v>0</v>
      </c>
      <c r="F498" s="35">
        <f t="shared" si="331"/>
        <v>0</v>
      </c>
      <c r="G498" s="59">
        <v>0</v>
      </c>
      <c r="H498" s="164"/>
      <c r="I498" s="42" t="s">
        <v>197</v>
      </c>
      <c r="J498" s="12">
        <v>0</v>
      </c>
      <c r="K498" s="165"/>
      <c r="L498" s="166"/>
      <c r="M498" s="165"/>
    </row>
    <row r="499" spans="1:13" ht="27.75" customHeight="1" x14ac:dyDescent="0.25">
      <c r="A499" s="297"/>
      <c r="B499" s="249"/>
      <c r="C499" s="16" t="s">
        <v>198</v>
      </c>
      <c r="D499" s="35">
        <f t="shared" si="331"/>
        <v>0</v>
      </c>
      <c r="E499" s="35">
        <f t="shared" si="331"/>
        <v>0</v>
      </c>
      <c r="F499" s="35">
        <f t="shared" si="331"/>
        <v>0</v>
      </c>
      <c r="G499" s="59">
        <v>0</v>
      </c>
      <c r="H499" s="164"/>
      <c r="I499" s="42" t="s">
        <v>199</v>
      </c>
      <c r="J499" s="13">
        <f>(J496+0.5*J497)/J495</f>
        <v>0.5</v>
      </c>
      <c r="K499" s="165"/>
      <c r="L499" s="166"/>
      <c r="M499" s="165"/>
    </row>
    <row r="500" spans="1:13" ht="15" customHeight="1" x14ac:dyDescent="0.25">
      <c r="A500" s="298" t="s">
        <v>171</v>
      </c>
      <c r="B500" s="250" t="s">
        <v>172</v>
      </c>
      <c r="C500" s="27" t="s">
        <v>190</v>
      </c>
      <c r="D500" s="72">
        <f>SUM(D501:D504)</f>
        <v>61208.69169</v>
      </c>
      <c r="E500" s="72">
        <f t="shared" ref="E500" si="332">SUM(E501:E504)</f>
        <v>41208.415090000002</v>
      </c>
      <c r="F500" s="72">
        <f t="shared" ref="F500" si="333">SUM(F501:F504)</f>
        <v>41208.415090000002</v>
      </c>
      <c r="G500" s="75">
        <f>F500/D500</f>
        <v>0.67324450093960186</v>
      </c>
      <c r="H500" s="121" t="s">
        <v>263</v>
      </c>
      <c r="I500" s="167" t="s">
        <v>344</v>
      </c>
      <c r="J500" s="104" t="s">
        <v>342</v>
      </c>
      <c r="K500" s="126" t="s">
        <v>10</v>
      </c>
      <c r="L500" s="144" t="s">
        <v>343</v>
      </c>
      <c r="M500" s="126">
        <v>824</v>
      </c>
    </row>
    <row r="501" spans="1:13" x14ac:dyDescent="0.25">
      <c r="A501" s="299"/>
      <c r="B501" s="251"/>
      <c r="C501" s="2" t="s">
        <v>192</v>
      </c>
      <c r="D501" s="71">
        <v>61208.69169</v>
      </c>
      <c r="E501" s="71">
        <f>41208.41509</f>
        <v>41208.415090000002</v>
      </c>
      <c r="F501" s="71">
        <f>41208.41509</f>
        <v>41208.415090000002</v>
      </c>
      <c r="G501" s="76">
        <f>F501/D501</f>
        <v>0.67324450093960186</v>
      </c>
      <c r="H501" s="121"/>
      <c r="I501" s="168"/>
      <c r="J501" s="105"/>
      <c r="K501" s="126"/>
      <c r="L501" s="145"/>
      <c r="M501" s="126"/>
    </row>
    <row r="502" spans="1:13" x14ac:dyDescent="0.25">
      <c r="A502" s="299"/>
      <c r="B502" s="251"/>
      <c r="C502" s="2" t="s">
        <v>194</v>
      </c>
      <c r="D502" s="71">
        <v>0</v>
      </c>
      <c r="E502" s="71">
        <v>0</v>
      </c>
      <c r="F502" s="71">
        <v>0</v>
      </c>
      <c r="G502" s="76">
        <v>0</v>
      </c>
      <c r="H502" s="121"/>
      <c r="I502" s="168"/>
      <c r="J502" s="105"/>
      <c r="K502" s="126"/>
      <c r="L502" s="145"/>
      <c r="M502" s="126"/>
    </row>
    <row r="503" spans="1:13" x14ac:dyDescent="0.25">
      <c r="A503" s="299"/>
      <c r="B503" s="251"/>
      <c r="C503" s="2" t="s">
        <v>196</v>
      </c>
      <c r="D503" s="71">
        <v>0</v>
      </c>
      <c r="E503" s="71">
        <v>0</v>
      </c>
      <c r="F503" s="71">
        <v>0</v>
      </c>
      <c r="G503" s="76">
        <v>0</v>
      </c>
      <c r="H503" s="121"/>
      <c r="I503" s="168"/>
      <c r="J503" s="105"/>
      <c r="K503" s="126"/>
      <c r="L503" s="145"/>
      <c r="M503" s="126"/>
    </row>
    <row r="504" spans="1:13" x14ac:dyDescent="0.25">
      <c r="A504" s="300"/>
      <c r="B504" s="252"/>
      <c r="C504" s="2" t="s">
        <v>198</v>
      </c>
      <c r="D504" s="71">
        <v>0</v>
      </c>
      <c r="E504" s="71">
        <v>0</v>
      </c>
      <c r="F504" s="71">
        <v>0</v>
      </c>
      <c r="G504" s="76">
        <v>0</v>
      </c>
      <c r="H504" s="121"/>
      <c r="I504" s="169"/>
      <c r="J504" s="106"/>
      <c r="K504" s="126"/>
      <c r="L504" s="146"/>
      <c r="M504" s="126"/>
    </row>
    <row r="505" spans="1:13" ht="21" customHeight="1" x14ac:dyDescent="0.25">
      <c r="A505" s="295" t="s">
        <v>173</v>
      </c>
      <c r="B505" s="247" t="s">
        <v>174</v>
      </c>
      <c r="C505" s="23" t="s">
        <v>190</v>
      </c>
      <c r="D505" s="35">
        <f>SUM(D506:D509)</f>
        <v>34115.4</v>
      </c>
      <c r="E505" s="35">
        <f t="shared" ref="E505" si="334">SUM(E506:E509)</f>
        <v>22874.617180000001</v>
      </c>
      <c r="F505" s="35">
        <f t="shared" ref="F505" si="335">SUM(F506:F509)</f>
        <v>22874.617180000001</v>
      </c>
      <c r="G505" s="59">
        <f>F505/D505</f>
        <v>0.67050707832826228</v>
      </c>
      <c r="H505" s="170"/>
      <c r="I505" s="42" t="s">
        <v>289</v>
      </c>
      <c r="J505" s="12">
        <f>SUM(J506:J508)</f>
        <v>1</v>
      </c>
      <c r="K505" s="165" t="s">
        <v>11</v>
      </c>
      <c r="L505" s="166"/>
      <c r="M505" s="173">
        <v>834</v>
      </c>
    </row>
    <row r="506" spans="1:13" ht="21" customHeight="1" x14ac:dyDescent="0.25">
      <c r="A506" s="296"/>
      <c r="B506" s="248"/>
      <c r="C506" s="16" t="s">
        <v>192</v>
      </c>
      <c r="D506" s="35">
        <f>D511</f>
        <v>34115.4</v>
      </c>
      <c r="E506" s="35">
        <f t="shared" ref="E506:F506" si="336">E511</f>
        <v>22874.617180000001</v>
      </c>
      <c r="F506" s="35">
        <f t="shared" si="336"/>
        <v>22874.617180000001</v>
      </c>
      <c r="G506" s="59">
        <f>F506/D506</f>
        <v>0.67050707832826228</v>
      </c>
      <c r="H506" s="171"/>
      <c r="I506" s="42" t="s">
        <v>193</v>
      </c>
      <c r="J506" s="12">
        <v>0</v>
      </c>
      <c r="K506" s="165"/>
      <c r="L506" s="166"/>
      <c r="M506" s="174"/>
    </row>
    <row r="507" spans="1:13" ht="21" customHeight="1" x14ac:dyDescent="0.25">
      <c r="A507" s="296"/>
      <c r="B507" s="248"/>
      <c r="C507" s="16" t="s">
        <v>194</v>
      </c>
      <c r="D507" s="35">
        <f t="shared" ref="D507:F507" si="337">D512</f>
        <v>0</v>
      </c>
      <c r="E507" s="35">
        <f t="shared" si="337"/>
        <v>0</v>
      </c>
      <c r="F507" s="35">
        <f t="shared" si="337"/>
        <v>0</v>
      </c>
      <c r="G507" s="59">
        <v>0</v>
      </c>
      <c r="H507" s="171"/>
      <c r="I507" s="42" t="s">
        <v>195</v>
      </c>
      <c r="J507" s="12">
        <v>1</v>
      </c>
      <c r="K507" s="165"/>
      <c r="L507" s="166"/>
      <c r="M507" s="174"/>
    </row>
    <row r="508" spans="1:13" ht="21" customHeight="1" x14ac:dyDescent="0.25">
      <c r="A508" s="296"/>
      <c r="B508" s="248"/>
      <c r="C508" s="16" t="s">
        <v>196</v>
      </c>
      <c r="D508" s="35">
        <f t="shared" ref="D508:F508" si="338">D513</f>
        <v>0</v>
      </c>
      <c r="E508" s="35">
        <f t="shared" si="338"/>
        <v>0</v>
      </c>
      <c r="F508" s="35">
        <f t="shared" si="338"/>
        <v>0</v>
      </c>
      <c r="G508" s="59">
        <v>0</v>
      </c>
      <c r="H508" s="171"/>
      <c r="I508" s="42" t="s">
        <v>197</v>
      </c>
      <c r="J508" s="12">
        <v>0</v>
      </c>
      <c r="K508" s="165"/>
      <c r="L508" s="166"/>
      <c r="M508" s="174"/>
    </row>
    <row r="509" spans="1:13" ht="21" customHeight="1" x14ac:dyDescent="0.25">
      <c r="A509" s="297"/>
      <c r="B509" s="249"/>
      <c r="C509" s="16" t="s">
        <v>198</v>
      </c>
      <c r="D509" s="35">
        <f t="shared" ref="D509:F509" si="339">D514</f>
        <v>0</v>
      </c>
      <c r="E509" s="35">
        <f t="shared" si="339"/>
        <v>0</v>
      </c>
      <c r="F509" s="35">
        <f t="shared" si="339"/>
        <v>0</v>
      </c>
      <c r="G509" s="59">
        <v>0</v>
      </c>
      <c r="H509" s="172"/>
      <c r="I509" s="42" t="s">
        <v>199</v>
      </c>
      <c r="J509" s="13">
        <f>(J506+0.5*J507)/J505</f>
        <v>0.5</v>
      </c>
      <c r="K509" s="165"/>
      <c r="L509" s="166"/>
      <c r="M509" s="175"/>
    </row>
    <row r="510" spans="1:13" ht="15" customHeight="1" x14ac:dyDescent="0.25">
      <c r="A510" s="298" t="s">
        <v>175</v>
      </c>
      <c r="B510" s="250" t="s">
        <v>176</v>
      </c>
      <c r="C510" s="27" t="s">
        <v>190</v>
      </c>
      <c r="D510" s="32">
        <f>SUM(D511:D514)</f>
        <v>34115.4</v>
      </c>
      <c r="E510" s="32">
        <f t="shared" ref="E510:F510" si="340">SUM(E511:E514)</f>
        <v>22874.617180000001</v>
      </c>
      <c r="F510" s="32">
        <f t="shared" si="340"/>
        <v>22874.617180000001</v>
      </c>
      <c r="G510" s="55">
        <f>F510/D510</f>
        <v>0.67050707832826228</v>
      </c>
      <c r="H510" s="98" t="s">
        <v>241</v>
      </c>
      <c r="I510" s="167" t="s">
        <v>382</v>
      </c>
      <c r="J510" s="147" t="s">
        <v>342</v>
      </c>
      <c r="K510" s="126" t="s">
        <v>11</v>
      </c>
      <c r="L510" s="127" t="s">
        <v>348</v>
      </c>
      <c r="M510" s="144">
        <v>834</v>
      </c>
    </row>
    <row r="511" spans="1:13" x14ac:dyDescent="0.25">
      <c r="A511" s="299"/>
      <c r="B511" s="251"/>
      <c r="C511" s="2" t="s">
        <v>192</v>
      </c>
      <c r="D511" s="71">
        <v>34115.4</v>
      </c>
      <c r="E511" s="71">
        <v>22874.617180000001</v>
      </c>
      <c r="F511" s="71">
        <v>22874.617180000001</v>
      </c>
      <c r="G511" s="7">
        <f>F511/D511</f>
        <v>0.67050707832826228</v>
      </c>
      <c r="H511" s="99"/>
      <c r="I511" s="168"/>
      <c r="J511" s="148"/>
      <c r="K511" s="126"/>
      <c r="L511" s="127"/>
      <c r="M511" s="145"/>
    </row>
    <row r="512" spans="1:13" x14ac:dyDescent="0.25">
      <c r="A512" s="299"/>
      <c r="B512" s="251"/>
      <c r="C512" s="2" t="s">
        <v>194</v>
      </c>
      <c r="D512" s="30">
        <v>0</v>
      </c>
      <c r="E512" s="30">
        <v>0</v>
      </c>
      <c r="F512" s="30">
        <v>0</v>
      </c>
      <c r="G512" s="7">
        <v>0</v>
      </c>
      <c r="H512" s="99"/>
      <c r="I512" s="168"/>
      <c r="J512" s="148"/>
      <c r="K512" s="126"/>
      <c r="L512" s="127"/>
      <c r="M512" s="145"/>
    </row>
    <row r="513" spans="1:13" x14ac:dyDescent="0.25">
      <c r="A513" s="299"/>
      <c r="B513" s="251"/>
      <c r="C513" s="2" t="s">
        <v>196</v>
      </c>
      <c r="D513" s="30">
        <v>0</v>
      </c>
      <c r="E513" s="30">
        <v>0</v>
      </c>
      <c r="F513" s="30">
        <v>0</v>
      </c>
      <c r="G513" s="7">
        <v>0</v>
      </c>
      <c r="H513" s="99"/>
      <c r="I513" s="168"/>
      <c r="J513" s="148"/>
      <c r="K513" s="126"/>
      <c r="L513" s="127"/>
      <c r="M513" s="145"/>
    </row>
    <row r="514" spans="1:13" x14ac:dyDescent="0.25">
      <c r="A514" s="300"/>
      <c r="B514" s="252"/>
      <c r="C514" s="2" t="s">
        <v>198</v>
      </c>
      <c r="D514" s="30">
        <v>0</v>
      </c>
      <c r="E514" s="30">
        <v>0</v>
      </c>
      <c r="F514" s="30">
        <v>0</v>
      </c>
      <c r="G514" s="7">
        <v>0</v>
      </c>
      <c r="H514" s="100"/>
      <c r="I514" s="169"/>
      <c r="J514" s="149"/>
      <c r="K514" s="126"/>
      <c r="L514" s="127"/>
      <c r="M514" s="146"/>
    </row>
  </sheetData>
  <autoFilter ref="A3:M514">
    <filterColumn colId="2" showButton="0"/>
    <filterColumn colId="3" showButton="0"/>
    <filterColumn colId="4" showButton="0"/>
    <filterColumn colId="7" showButton="0"/>
    <filterColumn colId="8" showButton="0"/>
  </autoFilter>
  <mergeCells count="753">
    <mergeCell ref="A15:A19"/>
    <mergeCell ref="A20:A24"/>
    <mergeCell ref="A25:A29"/>
    <mergeCell ref="A3:A4"/>
    <mergeCell ref="A5:A9"/>
    <mergeCell ref="A10:A14"/>
    <mergeCell ref="C1:K1"/>
    <mergeCell ref="B3:B4"/>
    <mergeCell ref="A60:A64"/>
    <mergeCell ref="H10:H14"/>
    <mergeCell ref="K10:K14"/>
    <mergeCell ref="K30:K34"/>
    <mergeCell ref="K40:K44"/>
    <mergeCell ref="B25:B29"/>
    <mergeCell ref="B30:B34"/>
    <mergeCell ref="B35:B39"/>
    <mergeCell ref="B40:B44"/>
    <mergeCell ref="B45:B49"/>
    <mergeCell ref="B50:B54"/>
    <mergeCell ref="B55:B59"/>
    <mergeCell ref="A305:A309"/>
    <mergeCell ref="A65:A69"/>
    <mergeCell ref="A70:A74"/>
    <mergeCell ref="A45:A49"/>
    <mergeCell ref="A50:A54"/>
    <mergeCell ref="A55:A59"/>
    <mergeCell ref="A30:A34"/>
    <mergeCell ref="A35:A39"/>
    <mergeCell ref="A40:A44"/>
    <mergeCell ref="A105:A109"/>
    <mergeCell ref="A90:A94"/>
    <mergeCell ref="A95:A99"/>
    <mergeCell ref="A100:A104"/>
    <mergeCell ref="A75:A79"/>
    <mergeCell ref="A80:A84"/>
    <mergeCell ref="A85:A89"/>
    <mergeCell ref="A310:A314"/>
    <mergeCell ref="A290:A294"/>
    <mergeCell ref="A295:A299"/>
    <mergeCell ref="A300:A304"/>
    <mergeCell ref="A270:A274"/>
    <mergeCell ref="A110:A114"/>
    <mergeCell ref="A115:A119"/>
    <mergeCell ref="A215:A219"/>
    <mergeCell ref="A240:A244"/>
    <mergeCell ref="A195:A199"/>
    <mergeCell ref="A165:A169"/>
    <mergeCell ref="A170:A174"/>
    <mergeCell ref="A175:A179"/>
    <mergeCell ref="A230:A234"/>
    <mergeCell ref="A275:A279"/>
    <mergeCell ref="A280:A284"/>
    <mergeCell ref="A150:A154"/>
    <mergeCell ref="A135:A139"/>
    <mergeCell ref="A140:A144"/>
    <mergeCell ref="A145:A149"/>
    <mergeCell ref="A120:A124"/>
    <mergeCell ref="A125:A129"/>
    <mergeCell ref="A130:A134"/>
    <mergeCell ref="A285:A289"/>
    <mergeCell ref="A435:A439"/>
    <mergeCell ref="A410:A414"/>
    <mergeCell ref="A415:A419"/>
    <mergeCell ref="A420:A424"/>
    <mergeCell ref="A385:A389"/>
    <mergeCell ref="A380:A384"/>
    <mergeCell ref="A370:A374"/>
    <mergeCell ref="A375:A379"/>
    <mergeCell ref="A155:A159"/>
    <mergeCell ref="A160:A164"/>
    <mergeCell ref="A200:A204"/>
    <mergeCell ref="A205:A209"/>
    <mergeCell ref="A180:A184"/>
    <mergeCell ref="A185:A189"/>
    <mergeCell ref="A190:A194"/>
    <mergeCell ref="A260:A264"/>
    <mergeCell ref="A265:A269"/>
    <mergeCell ref="A250:A254"/>
    <mergeCell ref="A255:A259"/>
    <mergeCell ref="A245:A249"/>
    <mergeCell ref="A235:A239"/>
    <mergeCell ref="A220:A224"/>
    <mergeCell ref="A225:A229"/>
    <mergeCell ref="A210:A214"/>
    <mergeCell ref="A360:A364"/>
    <mergeCell ref="A365:A369"/>
    <mergeCell ref="A340:A344"/>
    <mergeCell ref="A345:A349"/>
    <mergeCell ref="A350:A354"/>
    <mergeCell ref="A330:A334"/>
    <mergeCell ref="A335:A339"/>
    <mergeCell ref="A315:A319"/>
    <mergeCell ref="A320:A324"/>
    <mergeCell ref="A325:A329"/>
    <mergeCell ref="A505:A509"/>
    <mergeCell ref="A510:A514"/>
    <mergeCell ref="C3:F3"/>
    <mergeCell ref="G3:G4"/>
    <mergeCell ref="B5:B9"/>
    <mergeCell ref="B10:B14"/>
    <mergeCell ref="B15:B19"/>
    <mergeCell ref="B20:B24"/>
    <mergeCell ref="A495:A499"/>
    <mergeCell ref="A500:A504"/>
    <mergeCell ref="A485:A489"/>
    <mergeCell ref="A490:A494"/>
    <mergeCell ref="A470:A474"/>
    <mergeCell ref="A475:A479"/>
    <mergeCell ref="A480:A484"/>
    <mergeCell ref="A455:A459"/>
    <mergeCell ref="A460:A464"/>
    <mergeCell ref="A465:A469"/>
    <mergeCell ref="A440:A444"/>
    <mergeCell ref="A445:A449"/>
    <mergeCell ref="A450:A454"/>
    <mergeCell ref="A425:A429"/>
    <mergeCell ref="A430:A434"/>
    <mergeCell ref="A355:A359"/>
    <mergeCell ref="L10:L14"/>
    <mergeCell ref="M10:M14"/>
    <mergeCell ref="H15:H19"/>
    <mergeCell ref="K15:K19"/>
    <mergeCell ref="L15:L19"/>
    <mergeCell ref="M15:M19"/>
    <mergeCell ref="H3:J3"/>
    <mergeCell ref="K3:K4"/>
    <mergeCell ref="L3:L4"/>
    <mergeCell ref="M3:M4"/>
    <mergeCell ref="H5:H9"/>
    <mergeCell ref="K5:K9"/>
    <mergeCell ref="L5:L9"/>
    <mergeCell ref="M5:M9"/>
    <mergeCell ref="L30:L34"/>
    <mergeCell ref="M30:M34"/>
    <mergeCell ref="H35:H39"/>
    <mergeCell ref="K35:K39"/>
    <mergeCell ref="L35:L39"/>
    <mergeCell ref="M35:M39"/>
    <mergeCell ref="H20:H24"/>
    <mergeCell ref="K20:K24"/>
    <mergeCell ref="L20:L24"/>
    <mergeCell ref="M20:M24"/>
    <mergeCell ref="H25:H29"/>
    <mergeCell ref="K25:K29"/>
    <mergeCell ref="L25:L29"/>
    <mergeCell ref="M25:M29"/>
    <mergeCell ref="H30:H34"/>
    <mergeCell ref="L40:L44"/>
    <mergeCell ref="M40:M44"/>
    <mergeCell ref="H60:H64"/>
    <mergeCell ref="K60:K64"/>
    <mergeCell ref="L60:L64"/>
    <mergeCell ref="M60:M64"/>
    <mergeCell ref="K45:K49"/>
    <mergeCell ref="L45:L49"/>
    <mergeCell ref="K65:K69"/>
    <mergeCell ref="L65:L69"/>
    <mergeCell ref="M65:M69"/>
    <mergeCell ref="H65:H69"/>
    <mergeCell ref="H40:H44"/>
    <mergeCell ref="M45:M49"/>
    <mergeCell ref="K50:K54"/>
    <mergeCell ref="L50:L54"/>
    <mergeCell ref="M50:M54"/>
    <mergeCell ref="K55:K59"/>
    <mergeCell ref="L55:L59"/>
    <mergeCell ref="M55:M59"/>
    <mergeCell ref="H70:H74"/>
    <mergeCell ref="I70:I74"/>
    <mergeCell ref="J70:J74"/>
    <mergeCell ref="K70:K74"/>
    <mergeCell ref="L70:L74"/>
    <mergeCell ref="M70:M74"/>
    <mergeCell ref="K80:K84"/>
    <mergeCell ref="L80:L84"/>
    <mergeCell ref="M80:M84"/>
    <mergeCell ref="H75:H79"/>
    <mergeCell ref="I75:I79"/>
    <mergeCell ref="J75:J79"/>
    <mergeCell ref="K75:K79"/>
    <mergeCell ref="L75:L79"/>
    <mergeCell ref="M75:M79"/>
    <mergeCell ref="H80:H84"/>
    <mergeCell ref="I80:I84"/>
    <mergeCell ref="J80:J84"/>
    <mergeCell ref="K90:K94"/>
    <mergeCell ref="L90:L94"/>
    <mergeCell ref="M90:M94"/>
    <mergeCell ref="H85:H89"/>
    <mergeCell ref="I85:I89"/>
    <mergeCell ref="J85:J89"/>
    <mergeCell ref="K85:K89"/>
    <mergeCell ref="L85:L89"/>
    <mergeCell ref="M85:M89"/>
    <mergeCell ref="H90:H94"/>
    <mergeCell ref="I90:I94"/>
    <mergeCell ref="J90:J94"/>
    <mergeCell ref="K155:K159"/>
    <mergeCell ref="L155:L159"/>
    <mergeCell ref="M155:M159"/>
    <mergeCell ref="H150:H154"/>
    <mergeCell ref="K95:K99"/>
    <mergeCell ref="L95:L99"/>
    <mergeCell ref="M95:M99"/>
    <mergeCell ref="H100:H104"/>
    <mergeCell ref="I100:I104"/>
    <mergeCell ref="J100:J104"/>
    <mergeCell ref="K100:K104"/>
    <mergeCell ref="L100:L104"/>
    <mergeCell ref="M100:M104"/>
    <mergeCell ref="H95:H99"/>
    <mergeCell ref="L105:L109"/>
    <mergeCell ref="M105:M109"/>
    <mergeCell ref="H110:H114"/>
    <mergeCell ref="I110:I114"/>
    <mergeCell ref="J110:J114"/>
    <mergeCell ref="K110:K114"/>
    <mergeCell ref="L110:L114"/>
    <mergeCell ref="M110:M114"/>
    <mergeCell ref="M120:M124"/>
    <mergeCell ref="L125:L129"/>
    <mergeCell ref="B65:B69"/>
    <mergeCell ref="B60:B64"/>
    <mergeCell ref="B70:B74"/>
    <mergeCell ref="B75:B79"/>
    <mergeCell ref="B80:B84"/>
    <mergeCell ref="K165:K169"/>
    <mergeCell ref="L165:L169"/>
    <mergeCell ref="M165:M169"/>
    <mergeCell ref="H160:H164"/>
    <mergeCell ref="I160:I164"/>
    <mergeCell ref="J160:J164"/>
    <mergeCell ref="K160:K164"/>
    <mergeCell ref="L160:L164"/>
    <mergeCell ref="M160:M164"/>
    <mergeCell ref="H165:H169"/>
    <mergeCell ref="I165:I169"/>
    <mergeCell ref="J165:J169"/>
    <mergeCell ref="K150:K154"/>
    <mergeCell ref="L150:L154"/>
    <mergeCell ref="M150:M154"/>
    <mergeCell ref="H155:H159"/>
    <mergeCell ref="I155:I159"/>
    <mergeCell ref="J155:J159"/>
    <mergeCell ref="B115:B119"/>
    <mergeCell ref="B120:B124"/>
    <mergeCell ref="B125:B129"/>
    <mergeCell ref="B130:B134"/>
    <mergeCell ref="B135:B139"/>
    <mergeCell ref="B140:B144"/>
    <mergeCell ref="B85:B89"/>
    <mergeCell ref="B90:B94"/>
    <mergeCell ref="B95:B99"/>
    <mergeCell ref="B100:B104"/>
    <mergeCell ref="B105:B109"/>
    <mergeCell ref="B110:B114"/>
    <mergeCell ref="B175:B179"/>
    <mergeCell ref="B180:B184"/>
    <mergeCell ref="B185:B189"/>
    <mergeCell ref="B190:B194"/>
    <mergeCell ref="B195:B199"/>
    <mergeCell ref="B200:B204"/>
    <mergeCell ref="B145:B149"/>
    <mergeCell ref="B150:B154"/>
    <mergeCell ref="B155:B159"/>
    <mergeCell ref="B160:B164"/>
    <mergeCell ref="B165:B169"/>
    <mergeCell ref="B170:B174"/>
    <mergeCell ref="B225:B229"/>
    <mergeCell ref="B235:B239"/>
    <mergeCell ref="B240:B244"/>
    <mergeCell ref="B245:B249"/>
    <mergeCell ref="B295:B299"/>
    <mergeCell ref="B205:B209"/>
    <mergeCell ref="B210:B214"/>
    <mergeCell ref="B215:B219"/>
    <mergeCell ref="B220:B224"/>
    <mergeCell ref="B230:B234"/>
    <mergeCell ref="B310:B314"/>
    <mergeCell ref="B315:B319"/>
    <mergeCell ref="B265:B269"/>
    <mergeCell ref="B270:B274"/>
    <mergeCell ref="B275:B279"/>
    <mergeCell ref="B280:B284"/>
    <mergeCell ref="B285:B289"/>
    <mergeCell ref="B290:B294"/>
    <mergeCell ref="B250:B254"/>
    <mergeCell ref="B255:B259"/>
    <mergeCell ref="B260:B264"/>
    <mergeCell ref="B300:B304"/>
    <mergeCell ref="B305:B309"/>
    <mergeCell ref="B425:B429"/>
    <mergeCell ref="B430:B434"/>
    <mergeCell ref="B355:B359"/>
    <mergeCell ref="B360:B364"/>
    <mergeCell ref="B365:B369"/>
    <mergeCell ref="B370:B374"/>
    <mergeCell ref="B320:B324"/>
    <mergeCell ref="B325:B329"/>
    <mergeCell ref="B330:B334"/>
    <mergeCell ref="B335:B339"/>
    <mergeCell ref="B340:B344"/>
    <mergeCell ref="B375:B379"/>
    <mergeCell ref="B380:B384"/>
    <mergeCell ref="B385:B389"/>
    <mergeCell ref="B345:B349"/>
    <mergeCell ref="B350:B354"/>
    <mergeCell ref="B495:B499"/>
    <mergeCell ref="B500:B504"/>
    <mergeCell ref="B435:B439"/>
    <mergeCell ref="B410:B414"/>
    <mergeCell ref="B505:B509"/>
    <mergeCell ref="B510:B514"/>
    <mergeCell ref="H45:H49"/>
    <mergeCell ref="H50:H54"/>
    <mergeCell ref="H55:H59"/>
    <mergeCell ref="H105:H109"/>
    <mergeCell ref="H115:H119"/>
    <mergeCell ref="B470:B474"/>
    <mergeCell ref="B475:B479"/>
    <mergeCell ref="B480:B484"/>
    <mergeCell ref="B485:B489"/>
    <mergeCell ref="B490:B494"/>
    <mergeCell ref="B440:B444"/>
    <mergeCell ref="B445:B449"/>
    <mergeCell ref="B450:B454"/>
    <mergeCell ref="B455:B459"/>
    <mergeCell ref="B460:B464"/>
    <mergeCell ref="B465:B469"/>
    <mergeCell ref="B415:B419"/>
    <mergeCell ref="B420:B424"/>
    <mergeCell ref="M125:M129"/>
    <mergeCell ref="I115:I119"/>
    <mergeCell ref="J115:J119"/>
    <mergeCell ref="K115:K119"/>
    <mergeCell ref="L115:L119"/>
    <mergeCell ref="M115:M119"/>
    <mergeCell ref="H120:H124"/>
    <mergeCell ref="K105:K109"/>
    <mergeCell ref="H125:H129"/>
    <mergeCell ref="I125:I129"/>
    <mergeCell ref="J125:J129"/>
    <mergeCell ref="K125:K129"/>
    <mergeCell ref="L120:L124"/>
    <mergeCell ref="I120:I124"/>
    <mergeCell ref="J120:J124"/>
    <mergeCell ref="K120:K124"/>
    <mergeCell ref="L130:L134"/>
    <mergeCell ref="M130:M134"/>
    <mergeCell ref="H135:H139"/>
    <mergeCell ref="I135:I139"/>
    <mergeCell ref="J135:J139"/>
    <mergeCell ref="K135:K139"/>
    <mergeCell ref="L135:L139"/>
    <mergeCell ref="M135:M139"/>
    <mergeCell ref="H130:H134"/>
    <mergeCell ref="K130:K134"/>
    <mergeCell ref="L145:L149"/>
    <mergeCell ref="M145:M149"/>
    <mergeCell ref="H140:H144"/>
    <mergeCell ref="K140:K144"/>
    <mergeCell ref="L140:L144"/>
    <mergeCell ref="M140:M144"/>
    <mergeCell ref="L180:L184"/>
    <mergeCell ref="M180:M184"/>
    <mergeCell ref="H170:H174"/>
    <mergeCell ref="K170:K174"/>
    <mergeCell ref="L170:L174"/>
    <mergeCell ref="M170:M174"/>
    <mergeCell ref="H175:H179"/>
    <mergeCell ref="K175:K179"/>
    <mergeCell ref="L175:L179"/>
    <mergeCell ref="M175:M179"/>
    <mergeCell ref="H180:H184"/>
    <mergeCell ref="I180:I184"/>
    <mergeCell ref="J180:J184"/>
    <mergeCell ref="K180:K184"/>
    <mergeCell ref="H145:H149"/>
    <mergeCell ref="I145:I149"/>
    <mergeCell ref="J145:J149"/>
    <mergeCell ref="K145:K149"/>
    <mergeCell ref="L190:L194"/>
    <mergeCell ref="M190:M194"/>
    <mergeCell ref="H185:H189"/>
    <mergeCell ref="I185:I189"/>
    <mergeCell ref="J185:J189"/>
    <mergeCell ref="K185:K189"/>
    <mergeCell ref="L185:L189"/>
    <mergeCell ref="M185:M189"/>
    <mergeCell ref="H200:H204"/>
    <mergeCell ref="I200:I204"/>
    <mergeCell ref="J200:J204"/>
    <mergeCell ref="K200:K204"/>
    <mergeCell ref="L200:L204"/>
    <mergeCell ref="M200:M204"/>
    <mergeCell ref="H195:H199"/>
    <mergeCell ref="I195:I199"/>
    <mergeCell ref="J195:J199"/>
    <mergeCell ref="K195:K199"/>
    <mergeCell ref="L195:L199"/>
    <mergeCell ref="M195:M199"/>
    <mergeCell ref="H190:H194"/>
    <mergeCell ref="I190:I194"/>
    <mergeCell ref="J190:J194"/>
    <mergeCell ref="K190:K194"/>
    <mergeCell ref="K205:K209"/>
    <mergeCell ref="L205:L209"/>
    <mergeCell ref="M205:M209"/>
    <mergeCell ref="H210:H214"/>
    <mergeCell ref="I210:I214"/>
    <mergeCell ref="J210:J214"/>
    <mergeCell ref="K210:K214"/>
    <mergeCell ref="L210:L214"/>
    <mergeCell ref="M210:M214"/>
    <mergeCell ref="H205:H209"/>
    <mergeCell ref="H250:H254"/>
    <mergeCell ref="I250:I254"/>
    <mergeCell ref="J250:J254"/>
    <mergeCell ref="K250:K254"/>
    <mergeCell ref="L250:L254"/>
    <mergeCell ref="M250:M254"/>
    <mergeCell ref="H240:H244"/>
    <mergeCell ref="K240:K244"/>
    <mergeCell ref="L240:L244"/>
    <mergeCell ref="M240:M244"/>
    <mergeCell ref="H245:H249"/>
    <mergeCell ref="I245:I249"/>
    <mergeCell ref="J245:J249"/>
    <mergeCell ref="K245:K249"/>
    <mergeCell ref="L245:L249"/>
    <mergeCell ref="M245:M249"/>
    <mergeCell ref="H255:H259"/>
    <mergeCell ref="I255:I259"/>
    <mergeCell ref="J255:J259"/>
    <mergeCell ref="K255:K259"/>
    <mergeCell ref="L255:L259"/>
    <mergeCell ref="M255:M259"/>
    <mergeCell ref="H265:H269"/>
    <mergeCell ref="I265:I269"/>
    <mergeCell ref="J265:J269"/>
    <mergeCell ref="K265:K269"/>
    <mergeCell ref="L265:L269"/>
    <mergeCell ref="M265:M269"/>
    <mergeCell ref="H260:H264"/>
    <mergeCell ref="I260:I264"/>
    <mergeCell ref="J260:J264"/>
    <mergeCell ref="K260:K264"/>
    <mergeCell ref="L260:L264"/>
    <mergeCell ref="M260:M264"/>
    <mergeCell ref="H285:H289"/>
    <mergeCell ref="I285:I289"/>
    <mergeCell ref="J285:J289"/>
    <mergeCell ref="K285:K289"/>
    <mergeCell ref="L285:L289"/>
    <mergeCell ref="M285:M289"/>
    <mergeCell ref="H275:H279"/>
    <mergeCell ref="K275:K279"/>
    <mergeCell ref="L275:L279"/>
    <mergeCell ref="M275:M279"/>
    <mergeCell ref="H280:H284"/>
    <mergeCell ref="I280:I284"/>
    <mergeCell ref="J280:J284"/>
    <mergeCell ref="K280:K284"/>
    <mergeCell ref="L280:L284"/>
    <mergeCell ref="M280:M284"/>
    <mergeCell ref="H300:H304"/>
    <mergeCell ref="I300:I304"/>
    <mergeCell ref="J300:J304"/>
    <mergeCell ref="K300:K304"/>
    <mergeCell ref="L300:L304"/>
    <mergeCell ref="M300:M304"/>
    <mergeCell ref="H290:H294"/>
    <mergeCell ref="K290:K294"/>
    <mergeCell ref="L290:L294"/>
    <mergeCell ref="M290:M294"/>
    <mergeCell ref="H295:H299"/>
    <mergeCell ref="I295:I299"/>
    <mergeCell ref="J295:J299"/>
    <mergeCell ref="K295:K299"/>
    <mergeCell ref="L295:L299"/>
    <mergeCell ref="M295:M299"/>
    <mergeCell ref="H310:H314"/>
    <mergeCell ref="I310:I314"/>
    <mergeCell ref="J310:J314"/>
    <mergeCell ref="K310:K314"/>
    <mergeCell ref="L310:L314"/>
    <mergeCell ref="M310:M314"/>
    <mergeCell ref="H305:H309"/>
    <mergeCell ref="K305:K309"/>
    <mergeCell ref="L305:L309"/>
    <mergeCell ref="M305:M309"/>
    <mergeCell ref="H330:H334"/>
    <mergeCell ref="K330:K334"/>
    <mergeCell ref="L330:L334"/>
    <mergeCell ref="M330:M334"/>
    <mergeCell ref="H335:H339"/>
    <mergeCell ref="I335:I339"/>
    <mergeCell ref="J335:J339"/>
    <mergeCell ref="K335:K339"/>
    <mergeCell ref="L335:L339"/>
    <mergeCell ref="M335:M339"/>
    <mergeCell ref="H350:H354"/>
    <mergeCell ref="I350:I354"/>
    <mergeCell ref="J350:J354"/>
    <mergeCell ref="K350:K354"/>
    <mergeCell ref="L350:L354"/>
    <mergeCell ref="M350:M354"/>
    <mergeCell ref="H340:H344"/>
    <mergeCell ref="K340:K344"/>
    <mergeCell ref="L340:L344"/>
    <mergeCell ref="M340:M344"/>
    <mergeCell ref="H345:H349"/>
    <mergeCell ref="K345:K349"/>
    <mergeCell ref="L345:L349"/>
    <mergeCell ref="M345:M349"/>
    <mergeCell ref="H360:H364"/>
    <mergeCell ref="I360:I364"/>
    <mergeCell ref="J360:J364"/>
    <mergeCell ref="K360:K364"/>
    <mergeCell ref="L360:L364"/>
    <mergeCell ref="M360:M364"/>
    <mergeCell ref="H355:H359"/>
    <mergeCell ref="I355:I359"/>
    <mergeCell ref="J355:J359"/>
    <mergeCell ref="K355:K359"/>
    <mergeCell ref="L355:L359"/>
    <mergeCell ref="M355:M359"/>
    <mergeCell ref="L370:L374"/>
    <mergeCell ref="M375:M379"/>
    <mergeCell ref="H365:H369"/>
    <mergeCell ref="K365:K369"/>
    <mergeCell ref="L365:L369"/>
    <mergeCell ref="M365:M369"/>
    <mergeCell ref="H370:H374"/>
    <mergeCell ref="I370:I374"/>
    <mergeCell ref="J370:J374"/>
    <mergeCell ref="K370:K374"/>
    <mergeCell ref="M370:M374"/>
    <mergeCell ref="L375:L379"/>
    <mergeCell ref="L410:L414"/>
    <mergeCell ref="M410:M414"/>
    <mergeCell ref="K395:K399"/>
    <mergeCell ref="K390:K394"/>
    <mergeCell ref="L390:L394"/>
    <mergeCell ref="L395:L399"/>
    <mergeCell ref="M395:M399"/>
    <mergeCell ref="M390:M394"/>
    <mergeCell ref="H375:H379"/>
    <mergeCell ref="I375:I379"/>
    <mergeCell ref="J375:J379"/>
    <mergeCell ref="K375:K379"/>
    <mergeCell ref="H415:H419"/>
    <mergeCell ref="K415:K419"/>
    <mergeCell ref="L415:L419"/>
    <mergeCell ref="M415:M419"/>
    <mergeCell ref="I380:I384"/>
    <mergeCell ref="L380:L384"/>
    <mergeCell ref="H380:H384"/>
    <mergeCell ref="J380:J384"/>
    <mergeCell ref="K380:K384"/>
    <mergeCell ref="M380:M384"/>
    <mergeCell ref="H385:H389"/>
    <mergeCell ref="K385:K389"/>
    <mergeCell ref="L385:L389"/>
    <mergeCell ref="M385:M389"/>
    <mergeCell ref="I395:I399"/>
    <mergeCell ref="I400:I404"/>
    <mergeCell ref="J390:J394"/>
    <mergeCell ref="J395:J399"/>
    <mergeCell ref="J400:J404"/>
    <mergeCell ref="K400:K404"/>
    <mergeCell ref="L400:L404"/>
    <mergeCell ref="M400:M404"/>
    <mergeCell ref="H410:H414"/>
    <mergeCell ref="K410:K414"/>
    <mergeCell ref="H425:H429"/>
    <mergeCell ref="I425:I429"/>
    <mergeCell ref="J425:J429"/>
    <mergeCell ref="K425:K429"/>
    <mergeCell ref="L420:L424"/>
    <mergeCell ref="M425:M429"/>
    <mergeCell ref="H420:H424"/>
    <mergeCell ref="I420:I424"/>
    <mergeCell ref="J420:J424"/>
    <mergeCell ref="K420:K424"/>
    <mergeCell ref="M420:M424"/>
    <mergeCell ref="L425:L429"/>
    <mergeCell ref="H435:H439"/>
    <mergeCell ref="I435:I439"/>
    <mergeCell ref="J435:J439"/>
    <mergeCell ref="K435:K439"/>
    <mergeCell ref="L435:L439"/>
    <mergeCell ref="M435:M439"/>
    <mergeCell ref="H430:H434"/>
    <mergeCell ref="I430:I434"/>
    <mergeCell ref="J430:J434"/>
    <mergeCell ref="K430:K434"/>
    <mergeCell ref="L430:L434"/>
    <mergeCell ref="M430:M434"/>
    <mergeCell ref="H450:H454"/>
    <mergeCell ref="I450:I454"/>
    <mergeCell ref="J450:J454"/>
    <mergeCell ref="K450:K454"/>
    <mergeCell ref="L450:L454"/>
    <mergeCell ref="M450:M454"/>
    <mergeCell ref="H440:H444"/>
    <mergeCell ref="K440:K444"/>
    <mergeCell ref="L440:L444"/>
    <mergeCell ref="M440:M444"/>
    <mergeCell ref="H445:H449"/>
    <mergeCell ref="K445:K449"/>
    <mergeCell ref="L445:L449"/>
    <mergeCell ref="M445:M449"/>
    <mergeCell ref="H460:H464"/>
    <mergeCell ref="I460:I464"/>
    <mergeCell ref="J460:J464"/>
    <mergeCell ref="K460:K464"/>
    <mergeCell ref="L460:L464"/>
    <mergeCell ref="M460:M464"/>
    <mergeCell ref="H455:H459"/>
    <mergeCell ref="I455:I459"/>
    <mergeCell ref="J455:J459"/>
    <mergeCell ref="K455:K459"/>
    <mergeCell ref="L455:L459"/>
    <mergeCell ref="M455:M459"/>
    <mergeCell ref="H470:H474"/>
    <mergeCell ref="I470:I474"/>
    <mergeCell ref="J470:J474"/>
    <mergeCell ref="K470:K474"/>
    <mergeCell ref="L470:L474"/>
    <mergeCell ref="M470:M474"/>
    <mergeCell ref="H465:H469"/>
    <mergeCell ref="I465:I469"/>
    <mergeCell ref="J465:J469"/>
    <mergeCell ref="K465:K469"/>
    <mergeCell ref="L465:L469"/>
    <mergeCell ref="M465:M469"/>
    <mergeCell ref="H510:H514"/>
    <mergeCell ref="I510:I514"/>
    <mergeCell ref="J510:J514"/>
    <mergeCell ref="K510:K514"/>
    <mergeCell ref="L510:L514"/>
    <mergeCell ref="M510:M514"/>
    <mergeCell ref="H505:H509"/>
    <mergeCell ref="K505:K509"/>
    <mergeCell ref="L505:L509"/>
    <mergeCell ref="M505:M509"/>
    <mergeCell ref="H495:H499"/>
    <mergeCell ref="K495:K499"/>
    <mergeCell ref="L495:L499"/>
    <mergeCell ref="M495:M499"/>
    <mergeCell ref="H500:H504"/>
    <mergeCell ref="I500:I504"/>
    <mergeCell ref="J500:J504"/>
    <mergeCell ref="K500:K504"/>
    <mergeCell ref="L500:L504"/>
    <mergeCell ref="M500:M504"/>
    <mergeCell ref="H490:H494"/>
    <mergeCell ref="I490:I494"/>
    <mergeCell ref="J490:J494"/>
    <mergeCell ref="K490:K494"/>
    <mergeCell ref="L490:L494"/>
    <mergeCell ref="M490:M494"/>
    <mergeCell ref="H485:H489"/>
    <mergeCell ref="I485:I489"/>
    <mergeCell ref="J485:J489"/>
    <mergeCell ref="K485:K489"/>
    <mergeCell ref="L485:L489"/>
    <mergeCell ref="M485:M489"/>
    <mergeCell ref="H480:H484"/>
    <mergeCell ref="I480:I484"/>
    <mergeCell ref="J480:J484"/>
    <mergeCell ref="K480:K484"/>
    <mergeCell ref="L480:L484"/>
    <mergeCell ref="M480:M484"/>
    <mergeCell ref="H475:H479"/>
    <mergeCell ref="I475:I479"/>
    <mergeCell ref="J475:J479"/>
    <mergeCell ref="K475:K479"/>
    <mergeCell ref="L475:L479"/>
    <mergeCell ref="M475:M479"/>
    <mergeCell ref="L220:L224"/>
    <mergeCell ref="M220:M224"/>
    <mergeCell ref="H215:H219"/>
    <mergeCell ref="J215:J219"/>
    <mergeCell ref="K215:K219"/>
    <mergeCell ref="M215:M219"/>
    <mergeCell ref="L235:L239"/>
    <mergeCell ref="H225:H229"/>
    <mergeCell ref="I225:I229"/>
    <mergeCell ref="J225:J229"/>
    <mergeCell ref="K225:K229"/>
    <mergeCell ref="L225:L229"/>
    <mergeCell ref="M225:M229"/>
    <mergeCell ref="H235:H239"/>
    <mergeCell ref="I235:I239"/>
    <mergeCell ref="J235:J239"/>
    <mergeCell ref="K235:K239"/>
    <mergeCell ref="M235:M239"/>
    <mergeCell ref="I215:I219"/>
    <mergeCell ref="L215:L219"/>
    <mergeCell ref="H220:H224"/>
    <mergeCell ref="I220:I224"/>
    <mergeCell ref="J220:J224"/>
    <mergeCell ref="K220:K224"/>
    <mergeCell ref="H270:H274"/>
    <mergeCell ref="I270:I274"/>
    <mergeCell ref="J270:J274"/>
    <mergeCell ref="K270:K274"/>
    <mergeCell ref="L270:L274"/>
    <mergeCell ref="M270:M274"/>
    <mergeCell ref="H325:H329"/>
    <mergeCell ref="I325:I329"/>
    <mergeCell ref="J325:J329"/>
    <mergeCell ref="K325:K329"/>
    <mergeCell ref="L325:L329"/>
    <mergeCell ref="M325:M329"/>
    <mergeCell ref="H320:H324"/>
    <mergeCell ref="I320:I324"/>
    <mergeCell ref="J320:J324"/>
    <mergeCell ref="K320:K324"/>
    <mergeCell ref="L320:L324"/>
    <mergeCell ref="M320:M324"/>
    <mergeCell ref="H315:H319"/>
    <mergeCell ref="I315:I319"/>
    <mergeCell ref="J315:J319"/>
    <mergeCell ref="K315:K319"/>
    <mergeCell ref="L315:L319"/>
    <mergeCell ref="M315:M319"/>
    <mergeCell ref="H230:H234"/>
    <mergeCell ref="J230:J234"/>
    <mergeCell ref="K230:K234"/>
    <mergeCell ref="L230:L234"/>
    <mergeCell ref="M230:M234"/>
    <mergeCell ref="I230:I234"/>
    <mergeCell ref="B405:B409"/>
    <mergeCell ref="A405:A409"/>
    <mergeCell ref="H405:H409"/>
    <mergeCell ref="I405:I409"/>
    <mergeCell ref="J405:J409"/>
    <mergeCell ref="K405:K409"/>
    <mergeCell ref="L405:L409"/>
    <mergeCell ref="M405:M409"/>
    <mergeCell ref="B390:B394"/>
    <mergeCell ref="B395:B399"/>
    <mergeCell ref="B400:B404"/>
    <mergeCell ref="A390:A394"/>
    <mergeCell ref="A395:A399"/>
    <mergeCell ref="A400:A404"/>
    <mergeCell ref="H400:H404"/>
    <mergeCell ref="H395:H399"/>
    <mergeCell ref="H390:H394"/>
    <mergeCell ref="I390:I394"/>
  </mergeCell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План реализации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Максимов А.П.</dc:creator>
  <cp:lastModifiedBy>Пашинцева В.С.</cp:lastModifiedBy>
  <dcterms:created xsi:type="dcterms:W3CDTF">2022-06-30T08:00:48Z</dcterms:created>
  <dcterms:modified xsi:type="dcterms:W3CDTF">2022-10-18T09:24:09Z</dcterms:modified>
</cp:coreProperties>
</file>