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1325" yWindow="90" windowWidth="11730" windowHeight="9390"/>
  </bookViews>
  <sheets>
    <sheet name="Сведения о ходе реализации М(Р)" sheetId="12" r:id="rId1"/>
    <sheet name="ОКС" sheetId="18" r:id="rId2"/>
  </sheets>
  <definedNames>
    <definedName name="_xlnm._FilterDatabase" localSheetId="0" hidden="1">'Сведения о ходе реализации М(Р)'!$A$4:$O$86</definedName>
    <definedName name="_xlnm.Print_Area" localSheetId="0">'Сведения о ходе реализации М(Р)'!$A$1:$O$547</definedName>
  </definedNames>
  <calcPr calcId="125725"/>
</workbook>
</file>

<file path=xl/calcChain.xml><?xml version="1.0" encoding="utf-8"?>
<calcChain xmlns="http://schemas.openxmlformats.org/spreadsheetml/2006/main">
  <c r="L7" i="12"/>
  <c r="E489" l="1"/>
  <c r="F520"/>
  <c r="F519"/>
  <c r="E519"/>
  <c r="E380" l="1"/>
  <c r="F380"/>
  <c r="K15" i="18" l="1"/>
  <c r="L15"/>
  <c r="L12" i="12" l="1"/>
  <c r="L13"/>
  <c r="L14"/>
  <c r="D227"/>
  <c r="E227"/>
  <c r="F227"/>
  <c r="D228"/>
  <c r="E228"/>
  <c r="F228"/>
  <c r="D229"/>
  <c r="E229"/>
  <c r="F229"/>
  <c r="E226"/>
  <c r="F226"/>
  <c r="D226"/>
  <c r="D394" l="1"/>
  <c r="E394"/>
  <c r="F394"/>
  <c r="D395"/>
  <c r="E395"/>
  <c r="F395"/>
  <c r="D396"/>
  <c r="E396"/>
  <c r="F396"/>
  <c r="E393"/>
  <c r="F393"/>
  <c r="D393"/>
  <c r="G402" l="1"/>
  <c r="G401"/>
  <c r="G400"/>
  <c r="G399"/>
  <c r="F398"/>
  <c r="E398"/>
  <c r="D398"/>
  <c r="E352"/>
  <c r="F352"/>
  <c r="G398" l="1"/>
  <c r="G341"/>
  <c r="G340"/>
  <c r="G339"/>
  <c r="G338"/>
  <c r="F337"/>
  <c r="E337"/>
  <c r="D337"/>
  <c r="G337" l="1"/>
  <c r="L9"/>
  <c r="L8"/>
  <c r="F348"/>
  <c r="F349"/>
  <c r="F350"/>
  <c r="E348"/>
  <c r="E349"/>
  <c r="E350"/>
  <c r="E347"/>
  <c r="F347"/>
  <c r="F23" l="1"/>
  <c r="F24"/>
  <c r="F25"/>
  <c r="E23"/>
  <c r="E24"/>
  <c r="E25"/>
  <c r="E22"/>
  <c r="F22"/>
  <c r="F28"/>
  <c r="F29"/>
  <c r="F30"/>
  <c r="E28"/>
  <c r="E29"/>
  <c r="E30"/>
  <c r="E27"/>
  <c r="F27"/>
  <c r="G173" l="1"/>
  <c r="G172"/>
  <c r="G171"/>
  <c r="G170"/>
  <c r="G166"/>
  <c r="G165"/>
  <c r="G164"/>
  <c r="G163"/>
  <c r="G159"/>
  <c r="G158"/>
  <c r="G157"/>
  <c r="G156"/>
  <c r="G152"/>
  <c r="G151"/>
  <c r="G150"/>
  <c r="G149"/>
  <c r="G145"/>
  <c r="G144"/>
  <c r="G143"/>
  <c r="G142"/>
  <c r="G138"/>
  <c r="G137"/>
  <c r="G136"/>
  <c r="G135"/>
  <c r="G131"/>
  <c r="G130"/>
  <c r="G129"/>
  <c r="G128"/>
  <c r="G124"/>
  <c r="G123"/>
  <c r="G122"/>
  <c r="G121"/>
  <c r="G117"/>
  <c r="G116"/>
  <c r="G115"/>
  <c r="G114"/>
  <c r="G104"/>
  <c r="G103"/>
  <c r="G102"/>
  <c r="G101"/>
  <c r="G97"/>
  <c r="G96"/>
  <c r="G95"/>
  <c r="G94"/>
  <c r="G76"/>
  <c r="G75"/>
  <c r="G74"/>
  <c r="G73"/>
  <c r="G69"/>
  <c r="G68"/>
  <c r="G67"/>
  <c r="G66"/>
  <c r="G59"/>
  <c r="G60"/>
  <c r="G61"/>
  <c r="G62"/>
  <c r="F18"/>
  <c r="F19"/>
  <c r="F20"/>
  <c r="E18"/>
  <c r="E19"/>
  <c r="E20"/>
  <c r="E17"/>
  <c r="F17"/>
  <c r="G228" l="1"/>
  <c r="G332"/>
  <c r="G331"/>
  <c r="G330"/>
  <c r="G329"/>
  <c r="G325"/>
  <c r="G324"/>
  <c r="G323"/>
  <c r="G322"/>
  <c r="G316"/>
  <c r="G315"/>
  <c r="G314"/>
  <c r="G313"/>
  <c r="G307"/>
  <c r="G306"/>
  <c r="G305"/>
  <c r="G304"/>
  <c r="G298"/>
  <c r="G297"/>
  <c r="G296"/>
  <c r="G295"/>
  <c r="G289"/>
  <c r="G288"/>
  <c r="G287"/>
  <c r="G286"/>
  <c r="G281"/>
  <c r="G280"/>
  <c r="G279"/>
  <c r="G278"/>
  <c r="G271"/>
  <c r="G270"/>
  <c r="G269"/>
  <c r="G268"/>
  <c r="G263"/>
  <c r="G262"/>
  <c r="G261"/>
  <c r="G260"/>
  <c r="G253"/>
  <c r="G252"/>
  <c r="G251"/>
  <c r="G250"/>
  <c r="G245"/>
  <c r="G244"/>
  <c r="G243"/>
  <c r="G242"/>
  <c r="G234"/>
  <c r="G235"/>
  <c r="G236"/>
  <c r="G237"/>
  <c r="G227" l="1"/>
  <c r="G229"/>
  <c r="G353"/>
  <c r="G354"/>
  <c r="G355"/>
  <c r="G356"/>
  <c r="L38" l="1"/>
  <c r="F56"/>
  <c r="F55"/>
  <c r="F54"/>
  <c r="F53"/>
  <c r="D56"/>
  <c r="D55"/>
  <c r="D54"/>
  <c r="D53"/>
  <c r="E56"/>
  <c r="E55"/>
  <c r="E54"/>
  <c r="E53"/>
  <c r="F33"/>
  <c r="F34"/>
  <c r="F35"/>
  <c r="E33"/>
  <c r="E34"/>
  <c r="E35"/>
  <c r="E32"/>
  <c r="F32"/>
  <c r="D33"/>
  <c r="D34"/>
  <c r="D35"/>
  <c r="G192"/>
  <c r="G191"/>
  <c r="G190"/>
  <c r="G189"/>
  <c r="G200"/>
  <c r="G199"/>
  <c r="G198"/>
  <c r="G197"/>
  <c r="G221"/>
  <c r="G220"/>
  <c r="G219"/>
  <c r="G218"/>
  <c r="G214"/>
  <c r="G213"/>
  <c r="G212"/>
  <c r="G211"/>
  <c r="G204"/>
  <c r="G205"/>
  <c r="G206"/>
  <c r="G207"/>
  <c r="G34" l="1"/>
  <c r="G55"/>
  <c r="G33"/>
  <c r="G35"/>
  <c r="G56"/>
  <c r="G53"/>
  <c r="G54"/>
  <c r="F469"/>
  <c r="F470"/>
  <c r="F471"/>
  <c r="E469"/>
  <c r="E470"/>
  <c r="E471"/>
  <c r="E468"/>
  <c r="F468"/>
  <c r="D469"/>
  <c r="D470"/>
  <c r="D471"/>
  <c r="F509" l="1"/>
  <c r="F43" s="1"/>
  <c r="F510"/>
  <c r="F44" s="1"/>
  <c r="F511"/>
  <c r="F45" s="1"/>
  <c r="E509"/>
  <c r="E43" s="1"/>
  <c r="E510"/>
  <c r="E44" s="1"/>
  <c r="E511"/>
  <c r="E45" s="1"/>
  <c r="D509"/>
  <c r="D510"/>
  <c r="D511"/>
  <c r="G514"/>
  <c r="G517"/>
  <c r="G516"/>
  <c r="G515"/>
  <c r="E508" l="1"/>
  <c r="E42" s="1"/>
  <c r="G511"/>
  <c r="G509"/>
  <c r="F508"/>
  <c r="F42" s="1"/>
  <c r="G510"/>
  <c r="G504" l="1"/>
  <c r="G503"/>
  <c r="G502"/>
  <c r="G501"/>
  <c r="G499"/>
  <c r="G498"/>
  <c r="G497"/>
  <c r="G496"/>
  <c r="G489"/>
  <c r="G490"/>
  <c r="G491"/>
  <c r="G492"/>
  <c r="G474"/>
  <c r="G475"/>
  <c r="G476"/>
  <c r="G477"/>
  <c r="G479"/>
  <c r="G480"/>
  <c r="G481"/>
  <c r="G482"/>
  <c r="G484"/>
  <c r="G485"/>
  <c r="G486"/>
  <c r="G487"/>
  <c r="F440"/>
  <c r="F441"/>
  <c r="F442"/>
  <c r="E440"/>
  <c r="E441"/>
  <c r="E442"/>
  <c r="D440"/>
  <c r="D441"/>
  <c r="D442"/>
  <c r="E439"/>
  <c r="F439"/>
  <c r="F367"/>
  <c r="F368"/>
  <c r="F369"/>
  <c r="E367"/>
  <c r="E368"/>
  <c r="E369"/>
  <c r="D367"/>
  <c r="D368"/>
  <c r="D369"/>
  <c r="E366"/>
  <c r="F366"/>
  <c r="F421"/>
  <c r="F422"/>
  <c r="F39" s="1"/>
  <c r="F423"/>
  <c r="E421"/>
  <c r="E422"/>
  <c r="E423"/>
  <c r="E40" s="1"/>
  <c r="D421"/>
  <c r="D422"/>
  <c r="D423"/>
  <c r="E420"/>
  <c r="E37" s="1"/>
  <c r="F420"/>
  <c r="G448"/>
  <c r="G447"/>
  <c r="G446"/>
  <c r="G445"/>
  <c r="G460"/>
  <c r="G461"/>
  <c r="G462"/>
  <c r="G463"/>
  <c r="F12" l="1"/>
  <c r="D39"/>
  <c r="E38"/>
  <c r="F37"/>
  <c r="D38"/>
  <c r="F40"/>
  <c r="D40"/>
  <c r="E39"/>
  <c r="F38"/>
  <c r="G441"/>
  <c r="G440"/>
  <c r="G442"/>
  <c r="F381"/>
  <c r="F13" s="1"/>
  <c r="F382"/>
  <c r="F14" s="1"/>
  <c r="F383"/>
  <c r="F15" s="1"/>
  <c r="E381"/>
  <c r="E13" s="1"/>
  <c r="E382"/>
  <c r="E14" s="1"/>
  <c r="E383"/>
  <c r="E15" s="1"/>
  <c r="D381"/>
  <c r="D382"/>
  <c r="D383"/>
  <c r="E12"/>
  <c r="G375" l="1"/>
  <c r="G374"/>
  <c r="G373"/>
  <c r="G372"/>
  <c r="G383" l="1"/>
  <c r="G382"/>
  <c r="G381"/>
  <c r="G415" l="1"/>
  <c r="G414"/>
  <c r="G413"/>
  <c r="G412"/>
  <c r="G404"/>
  <c r="G405"/>
  <c r="G406"/>
  <c r="G407"/>
  <c r="G425" l="1"/>
  <c r="G426"/>
  <c r="G427"/>
  <c r="G428"/>
  <c r="G430"/>
  <c r="G431"/>
  <c r="G432"/>
  <c r="G433"/>
  <c r="G519"/>
  <c r="G520"/>
  <c r="G521"/>
  <c r="G522"/>
  <c r="G524"/>
  <c r="G525"/>
  <c r="G526"/>
  <c r="G527"/>
  <c r="G529"/>
  <c r="G530"/>
  <c r="G531"/>
  <c r="G532"/>
  <c r="G534"/>
  <c r="G535"/>
  <c r="G536"/>
  <c r="G537"/>
  <c r="G386" l="1"/>
  <c r="G387"/>
  <c r="G388"/>
  <c r="G389"/>
  <c r="G80" l="1"/>
  <c r="G81"/>
  <c r="G82"/>
  <c r="G83"/>
  <c r="G453" l="1"/>
  <c r="G454"/>
  <c r="G455"/>
  <c r="G456"/>
  <c r="I11" i="18" l="1"/>
  <c r="J11"/>
  <c r="J6" s="1"/>
  <c r="K11"/>
  <c r="L11"/>
  <c r="L6" s="1"/>
  <c r="M11"/>
  <c r="I12"/>
  <c r="I7" s="1"/>
  <c r="J12"/>
  <c r="K12"/>
  <c r="K7" s="1"/>
  <c r="L12"/>
  <c r="N12" s="1"/>
  <c r="M12"/>
  <c r="I13"/>
  <c r="J13"/>
  <c r="K13"/>
  <c r="L13"/>
  <c r="M13"/>
  <c r="I14"/>
  <c r="I9" s="1"/>
  <c r="J14"/>
  <c r="J9" s="1"/>
  <c r="K14"/>
  <c r="L14"/>
  <c r="M14"/>
  <c r="H12"/>
  <c r="H7" s="1"/>
  <c r="H13"/>
  <c r="H8" s="1"/>
  <c r="H14"/>
  <c r="H9" s="1"/>
  <c r="H11"/>
  <c r="N16"/>
  <c r="N17"/>
  <c r="N18"/>
  <c r="N19"/>
  <c r="I15"/>
  <c r="J15"/>
  <c r="M15"/>
  <c r="H15"/>
  <c r="K9"/>
  <c r="K8"/>
  <c r="J8"/>
  <c r="I8"/>
  <c r="J7"/>
  <c r="K6"/>
  <c r="I6"/>
  <c r="K10"/>
  <c r="L7"/>
  <c r="N7" s="1"/>
  <c r="N14" l="1"/>
  <c r="N13"/>
  <c r="N11"/>
  <c r="L9"/>
  <c r="L5" s="1"/>
  <c r="N5" s="1"/>
  <c r="P15"/>
  <c r="O15"/>
  <c r="N15"/>
  <c r="N6"/>
  <c r="L8"/>
  <c r="N8" s="1"/>
  <c r="H10"/>
  <c r="L10"/>
  <c r="N10" s="1"/>
  <c r="J10"/>
  <c r="H6"/>
  <c r="H5" s="1"/>
  <c r="J5"/>
  <c r="I5"/>
  <c r="K5"/>
  <c r="I10"/>
  <c r="N9" l="1"/>
  <c r="E11" i="12"/>
  <c r="F11"/>
  <c r="E21"/>
  <c r="F21"/>
  <c r="D22"/>
  <c r="G22" s="1"/>
  <c r="D23"/>
  <c r="G23" s="1"/>
  <c r="D24"/>
  <c r="G24" s="1"/>
  <c r="D25"/>
  <c r="G25" s="1"/>
  <c r="E36"/>
  <c r="F36"/>
  <c r="E16"/>
  <c r="F16"/>
  <c r="D18"/>
  <c r="G18" s="1"/>
  <c r="D19"/>
  <c r="G19" s="1"/>
  <c r="D20"/>
  <c r="G20" s="1"/>
  <c r="D17"/>
  <c r="G17" s="1"/>
  <c r="E31"/>
  <c r="F31"/>
  <c r="D32"/>
  <c r="G32" s="1"/>
  <c r="E26"/>
  <c r="F26"/>
  <c r="D28"/>
  <c r="G28" s="1"/>
  <c r="D29"/>
  <c r="G29" s="1"/>
  <c r="D30"/>
  <c r="G30" s="1"/>
  <c r="D27"/>
  <c r="G27" s="1"/>
  <c r="D21" l="1"/>
  <c r="G21" s="1"/>
  <c r="D26"/>
  <c r="G26" s="1"/>
  <c r="D16"/>
  <c r="G16" s="1"/>
  <c r="D31"/>
  <c r="G31" s="1"/>
  <c r="E41"/>
  <c r="F41"/>
  <c r="D43" l="1"/>
  <c r="G43" s="1"/>
  <c r="D44"/>
  <c r="G44" s="1"/>
  <c r="D45"/>
  <c r="G45" s="1"/>
  <c r="D508"/>
  <c r="D42" s="1"/>
  <c r="E533"/>
  <c r="F533"/>
  <c r="D533"/>
  <c r="E528"/>
  <c r="F528"/>
  <c r="D528"/>
  <c r="E523"/>
  <c r="F523"/>
  <c r="D523"/>
  <c r="E518"/>
  <c r="F518"/>
  <c r="D518"/>
  <c r="F513"/>
  <c r="E513"/>
  <c r="D513"/>
  <c r="F507"/>
  <c r="E507"/>
  <c r="L507"/>
  <c r="D468"/>
  <c r="G523" l="1"/>
  <c r="D41"/>
  <c r="G41" s="1"/>
  <c r="G42"/>
  <c r="G518"/>
  <c r="G533"/>
  <c r="G528"/>
  <c r="G508"/>
  <c r="G513"/>
  <c r="D507"/>
  <c r="G507" s="1"/>
  <c r="F500"/>
  <c r="E500"/>
  <c r="D500"/>
  <c r="F495"/>
  <c r="E495"/>
  <c r="D495"/>
  <c r="F488"/>
  <c r="E488"/>
  <c r="D488"/>
  <c r="F483"/>
  <c r="E483"/>
  <c r="D483"/>
  <c r="F478"/>
  <c r="E478"/>
  <c r="D478"/>
  <c r="F473"/>
  <c r="E473"/>
  <c r="D473"/>
  <c r="G471"/>
  <c r="G470"/>
  <c r="G469"/>
  <c r="G468"/>
  <c r="L467"/>
  <c r="D439"/>
  <c r="G439" s="1"/>
  <c r="F459"/>
  <c r="E459"/>
  <c r="D459"/>
  <c r="F452"/>
  <c r="E452"/>
  <c r="D452"/>
  <c r="F444"/>
  <c r="E444"/>
  <c r="D444"/>
  <c r="L438"/>
  <c r="D420"/>
  <c r="F429"/>
  <c r="E429"/>
  <c r="D429"/>
  <c r="F424"/>
  <c r="E424"/>
  <c r="D424"/>
  <c r="G422"/>
  <c r="G420"/>
  <c r="L419"/>
  <c r="F411"/>
  <c r="E411"/>
  <c r="D411"/>
  <c r="F403"/>
  <c r="E403"/>
  <c r="D403"/>
  <c r="G396"/>
  <c r="G393"/>
  <c r="L392"/>
  <c r="F385"/>
  <c r="E385"/>
  <c r="D385"/>
  <c r="D380"/>
  <c r="G380" s="1"/>
  <c r="L379"/>
  <c r="D366"/>
  <c r="D348"/>
  <c r="D13" s="1"/>
  <c r="G13" s="1"/>
  <c r="D349"/>
  <c r="D14" s="1"/>
  <c r="G14" s="1"/>
  <c r="D350"/>
  <c r="D347"/>
  <c r="F371"/>
  <c r="E371"/>
  <c r="D371"/>
  <c r="G369"/>
  <c r="G368"/>
  <c r="G367"/>
  <c r="L365"/>
  <c r="D352"/>
  <c r="L346"/>
  <c r="G226"/>
  <c r="D303"/>
  <c r="D294"/>
  <c r="F328"/>
  <c r="E328"/>
  <c r="D328"/>
  <c r="F321"/>
  <c r="E321"/>
  <c r="D321"/>
  <c r="F312"/>
  <c r="E312"/>
  <c r="D312"/>
  <c r="F303"/>
  <c r="E303"/>
  <c r="F294"/>
  <c r="G294" s="1"/>
  <c r="E294"/>
  <c r="F285"/>
  <c r="E285"/>
  <c r="D285"/>
  <c r="F277"/>
  <c r="E277"/>
  <c r="D277"/>
  <c r="F267"/>
  <c r="E267"/>
  <c r="D267"/>
  <c r="F259"/>
  <c r="E259"/>
  <c r="D259"/>
  <c r="F249"/>
  <c r="E249"/>
  <c r="D249"/>
  <c r="F241"/>
  <c r="E241"/>
  <c r="D241"/>
  <c r="F233"/>
  <c r="E233"/>
  <c r="D233"/>
  <c r="L225"/>
  <c r="D180"/>
  <c r="F217"/>
  <c r="E217"/>
  <c r="D217"/>
  <c r="D210"/>
  <c r="F203"/>
  <c r="E203"/>
  <c r="D203"/>
  <c r="F196"/>
  <c r="E196"/>
  <c r="D196"/>
  <c r="F188"/>
  <c r="E188"/>
  <c r="D188"/>
  <c r="F180"/>
  <c r="E180"/>
  <c r="F179"/>
  <c r="E179"/>
  <c r="D179"/>
  <c r="F178"/>
  <c r="E178"/>
  <c r="D178"/>
  <c r="F177"/>
  <c r="E177"/>
  <c r="D177"/>
  <c r="L176"/>
  <c r="D109"/>
  <c r="E109"/>
  <c r="F109"/>
  <c r="D110"/>
  <c r="E110"/>
  <c r="F110"/>
  <c r="D111"/>
  <c r="E111"/>
  <c r="F111"/>
  <c r="E108"/>
  <c r="F108"/>
  <c r="D108"/>
  <c r="D89"/>
  <c r="E89"/>
  <c r="F89"/>
  <c r="D90"/>
  <c r="E90"/>
  <c r="F90"/>
  <c r="D91"/>
  <c r="E91"/>
  <c r="F91"/>
  <c r="E88"/>
  <c r="F88"/>
  <c r="D88"/>
  <c r="F155"/>
  <c r="E155"/>
  <c r="D155"/>
  <c r="F148"/>
  <c r="E148"/>
  <c r="D148"/>
  <c r="F141"/>
  <c r="E141"/>
  <c r="D141"/>
  <c r="F162"/>
  <c r="E162"/>
  <c r="D162"/>
  <c r="F113"/>
  <c r="E113"/>
  <c r="D113"/>
  <c r="F127"/>
  <c r="E127"/>
  <c r="D127"/>
  <c r="F120"/>
  <c r="E120"/>
  <c r="D120"/>
  <c r="O112"/>
  <c r="M112"/>
  <c r="L112"/>
  <c r="J112"/>
  <c r="K112"/>
  <c r="I112"/>
  <c r="F169"/>
  <c r="E169"/>
  <c r="D169"/>
  <c r="F134"/>
  <c r="E134"/>
  <c r="D134"/>
  <c r="L107"/>
  <c r="O92"/>
  <c r="L92"/>
  <c r="M92"/>
  <c r="K92"/>
  <c r="J92"/>
  <c r="I92"/>
  <c r="F100"/>
  <c r="E100"/>
  <c r="D100"/>
  <c r="F93"/>
  <c r="E93"/>
  <c r="D93"/>
  <c r="L87"/>
  <c r="G180" l="1"/>
  <c r="D12"/>
  <c r="G12" s="1"/>
  <c r="G350"/>
  <c r="D15"/>
  <c r="G15" s="1"/>
  <c r="G162"/>
  <c r="G90"/>
  <c r="G241"/>
  <c r="G277"/>
  <c r="G328"/>
  <c r="G303"/>
  <c r="G249"/>
  <c r="G285"/>
  <c r="G134"/>
  <c r="G120"/>
  <c r="G141"/>
  <c r="G88"/>
  <c r="G89"/>
  <c r="D37"/>
  <c r="G37" s="1"/>
  <c r="G179"/>
  <c r="G196"/>
  <c r="G352"/>
  <c r="G349"/>
  <c r="E7"/>
  <c r="E8"/>
  <c r="F10"/>
  <c r="E9"/>
  <c r="E10"/>
  <c r="G109"/>
  <c r="F8"/>
  <c r="G110"/>
  <c r="F9"/>
  <c r="G108"/>
  <c r="F7"/>
  <c r="G113"/>
  <c r="G155"/>
  <c r="G111"/>
  <c r="G169"/>
  <c r="G127"/>
  <c r="G148"/>
  <c r="G100"/>
  <c r="G91"/>
  <c r="G93"/>
  <c r="G203"/>
  <c r="G233"/>
  <c r="G267"/>
  <c r="G321"/>
  <c r="G259"/>
  <c r="G312"/>
  <c r="G348"/>
  <c r="G347"/>
  <c r="G178"/>
  <c r="G188"/>
  <c r="G217"/>
  <c r="G177"/>
  <c r="G210"/>
  <c r="G459"/>
  <c r="G478"/>
  <c r="G500"/>
  <c r="G483"/>
  <c r="G473"/>
  <c r="G495"/>
  <c r="G424"/>
  <c r="G488"/>
  <c r="G452"/>
  <c r="G444"/>
  <c r="G371"/>
  <c r="G366"/>
  <c r="G395"/>
  <c r="G411"/>
  <c r="D10"/>
  <c r="G403"/>
  <c r="G429"/>
  <c r="G423"/>
  <c r="G40"/>
  <c r="G421"/>
  <c r="G394"/>
  <c r="G385"/>
  <c r="G38"/>
  <c r="G39"/>
  <c r="D8"/>
  <c r="D7"/>
  <c r="D9"/>
  <c r="F467"/>
  <c r="D467"/>
  <c r="F438"/>
  <c r="E467"/>
  <c r="E438"/>
  <c r="D438"/>
  <c r="E419"/>
  <c r="F419"/>
  <c r="D419"/>
  <c r="D392"/>
  <c r="E392"/>
  <c r="F392"/>
  <c r="F365"/>
  <c r="E379"/>
  <c r="F379"/>
  <c r="D379"/>
  <c r="E346"/>
  <c r="D365"/>
  <c r="F346"/>
  <c r="E365"/>
  <c r="D346"/>
  <c r="E107"/>
  <c r="E225"/>
  <c r="E87"/>
  <c r="F225"/>
  <c r="D225"/>
  <c r="F176"/>
  <c r="D87"/>
  <c r="D107"/>
  <c r="E176"/>
  <c r="D176"/>
  <c r="F107"/>
  <c r="F87"/>
  <c r="E79"/>
  <c r="F79"/>
  <c r="D79"/>
  <c r="E72"/>
  <c r="F72"/>
  <c r="D72"/>
  <c r="E65"/>
  <c r="F65"/>
  <c r="D65"/>
  <c r="D11" l="1"/>
  <c r="G11" s="1"/>
  <c r="G107"/>
  <c r="G8"/>
  <c r="G7"/>
  <c r="G10"/>
  <c r="G9"/>
  <c r="G87"/>
  <c r="G72"/>
  <c r="G65"/>
  <c r="G225"/>
  <c r="G346"/>
  <c r="G176"/>
  <c r="G438"/>
  <c r="G467"/>
  <c r="G79"/>
  <c r="G392"/>
  <c r="G419"/>
  <c r="G365"/>
  <c r="D36"/>
  <c r="G36" s="1"/>
  <c r="G379"/>
  <c r="E58"/>
  <c r="F58"/>
  <c r="D58"/>
  <c r="O57"/>
  <c r="M57"/>
  <c r="L57"/>
  <c r="K57"/>
  <c r="J57"/>
  <c r="I57"/>
  <c r="L52"/>
  <c r="Q3" s="1"/>
  <c r="E52"/>
  <c r="F52"/>
  <c r="D52"/>
  <c r="L41"/>
  <c r="L36"/>
  <c r="L31"/>
  <c r="L26"/>
  <c r="L21"/>
  <c r="L16"/>
  <c r="L11"/>
  <c r="L6"/>
  <c r="E6"/>
  <c r="F6"/>
  <c r="D6"/>
  <c r="G58" l="1"/>
  <c r="G6"/>
  <c r="G52"/>
</calcChain>
</file>

<file path=xl/sharedStrings.xml><?xml version="1.0" encoding="utf-8"?>
<sst xmlns="http://schemas.openxmlformats.org/spreadsheetml/2006/main" count="1976" uniqueCount="562">
  <si>
    <t xml:space="preserve"> № п/п</t>
  </si>
  <si>
    <t>Объемы и источники финансирования (тыс. рублей)</t>
  </si>
  <si>
    <t>Всего</t>
  </si>
  <si>
    <t>ФБ</t>
  </si>
  <si>
    <t>ВБС</t>
  </si>
  <si>
    <t>1.1</t>
  </si>
  <si>
    <t xml:space="preserve">Единица измерения
(по ОКЕИ)
</t>
  </si>
  <si>
    <t>1.1.1</t>
  </si>
  <si>
    <t>Вид подтвержда-ющего документа</t>
  </si>
  <si>
    <t>1</t>
  </si>
  <si>
    <t>План</t>
  </si>
  <si>
    <t xml:space="preserve">ОБ </t>
  </si>
  <si>
    <t>х</t>
  </si>
  <si>
    <t>Источник</t>
  </si>
  <si>
    <t>Государственная программа, цель, ответственный исполнитель/соисполнитель, структурный элемент, задача мероприятие (результат), контрольная точка</t>
  </si>
  <si>
    <t>Кассовое исполнение ГРБС</t>
  </si>
  <si>
    <t>Предусмотрено паспортом (запланировано)</t>
  </si>
  <si>
    <t>3</t>
  </si>
  <si>
    <t>5</t>
  </si>
  <si>
    <t>7</t>
  </si>
  <si>
    <t>9</t>
  </si>
  <si>
    <t>11</t>
  </si>
  <si>
    <t>МБ</t>
  </si>
  <si>
    <t>Количество мероприятий (результатов), всего, в т.ч.:</t>
  </si>
  <si>
    <t>*</t>
  </si>
  <si>
    <t>**</t>
  </si>
  <si>
    <t>Показатели целей государственной программы и задач структурных элементов. Описательная часть характеристики мероприятия (результата)</t>
  </si>
  <si>
    <t>Отклонение</t>
  </si>
  <si>
    <t>14</t>
  </si>
  <si>
    <t>Уровень показателя / 
Тип мероприятия (результата)</t>
  </si>
  <si>
    <t>Фактическое исполнение *</t>
  </si>
  <si>
    <t>***</t>
  </si>
  <si>
    <t xml:space="preserve">Объемы фактического исполнения указываются в соответствии с фактически понесенными расходами, объемами фактически выполненных работ, оказанных услуг, приобретенных товаров, принятых в установленном порядке конечными исполнителями мероприятий: исполнительными органами Мурманской области, администрациями муниципальных образований, физическими и юридическими лицами (включая получателей субсидий). По мероприятиям, предусматривающим оказание государственных услуг (выполнение работ), указывается кассовый расход подведомственных учреждений.
</t>
  </si>
  <si>
    <t>****</t>
  </si>
  <si>
    <t>Фактические результаты проделанной работы. 
Причины низкой степени освоения средств***,
недостижения и отклонения в значениях показателей и сроках наступления контрольных точек</t>
  </si>
  <si>
    <t>*****</t>
  </si>
  <si>
    <t>******</t>
  </si>
  <si>
    <t>Значение показателя / Значение мероприятия (результата), параметра характеристики мероприятия (результата) / Дата наступления контрольной точки</t>
  </si>
  <si>
    <t>Факт**</t>
  </si>
  <si>
    <t>Заполняется по состоянию на отчетную дату.</t>
  </si>
  <si>
    <t>Низкой считается степень освоения средств за 6 месяцев ниже 45 % от запланированного на отчетный год объема средств, за 9 месяцев - ниже 70 %, за отчетный год - ниже 95 %.</t>
  </si>
  <si>
    <t>Количество мероприятий (результатов), всего, в т.ч.****:</t>
  </si>
  <si>
    <t>*******</t>
  </si>
  <si>
    <t>Указывается при наличии.</t>
  </si>
  <si>
    <t>********</t>
  </si>
  <si>
    <t>Степень освоения средств, 
(((6)/(4))*100)</t>
  </si>
  <si>
    <t>Приложение № 14
к Положению</t>
  </si>
  <si>
    <t xml:space="preserve">2. </t>
  </si>
  <si>
    <t>Указывается значение мероприятия (результата), параметра характеристики мероприятия (результата) при наличии.</t>
  </si>
  <si>
    <t>Выполнены без отклонений от контрольных точек</t>
  </si>
  <si>
    <t>Выполнены с отклонениями от контрольных точек</t>
  </si>
  <si>
    <t>Мероприятия (результаты), контрольные точки у которых отсутствуют</t>
  </si>
  <si>
    <t xml:space="preserve">Государственная программа Мурманской области "Экономический потенциал"
</t>
  </si>
  <si>
    <t xml:space="preserve">Иной Региональный проект "Создание инженерной и туристской инфраструктуры в рамках концессионного соглашения при реализации инвестиционного проекта "Строительство туристического кластера в городе Мурманске"
</t>
  </si>
  <si>
    <t xml:space="preserve">Министерство развития Арктики и экономики Мурманской области
</t>
  </si>
  <si>
    <t xml:space="preserve">Министерство строительства Мурманской области
</t>
  </si>
  <si>
    <t xml:space="preserve">Министерство энергетики и жилищно-коммунального хозяйства Мурманской области
</t>
  </si>
  <si>
    <t xml:space="preserve">Министерство транспорта и дорожного хозяйства Мурманской области
</t>
  </si>
  <si>
    <t xml:space="preserve">Комитет по конкурентной политике Мурманской области
</t>
  </si>
  <si>
    <t xml:space="preserve">Комитет по туризму Мурманской области
</t>
  </si>
  <si>
    <t>Комитет по тарифному регулированию Мурманской области</t>
  </si>
  <si>
    <t xml:space="preserve">1. Цель государственной программы "Обеспечение устойчивого промышленного роста, деловой и инвестиционной активности бизнеса"
</t>
  </si>
  <si>
    <t>1.1 Индекс промышленного производства</t>
  </si>
  <si>
    <t>1.2 Объем инвестиций в основной капитал (без бюджетных средств)</t>
  </si>
  <si>
    <t>ГП</t>
  </si>
  <si>
    <t>процент</t>
  </si>
  <si>
    <t>млрд. рублей</t>
  </si>
  <si>
    <t xml:space="preserve">2. Цель государственной программы "Развитие сферы малого и среднего предпринимательства в Мурманской области"
</t>
  </si>
  <si>
    <t xml:space="preserve">3. Цель государственной программы "Создание благоприятных условий для осуществления международных и внешнеэкономических связей, межрегионального сотрудничества на территории Мурманской области"
</t>
  </si>
  <si>
    <t xml:space="preserve">4. Цель государственной программы "Повышение конкурентоспособности региональной индустрии туристско-рекреационных услуг"
</t>
  </si>
  <si>
    <t>2.1 Доля субъектов МСП, превысивших предельные значения для определения категорий субъектов МСП (микро-, малые, средние)</t>
  </si>
  <si>
    <t>ГП, ИРП</t>
  </si>
  <si>
    <t>ФП в НП, ГП</t>
  </si>
  <si>
    <t xml:space="preserve">3.1 Темп прироста внешнеторгового оборота Мурманской области
</t>
  </si>
  <si>
    <t>4.1 Объем туристского потока в Мурманской области</t>
  </si>
  <si>
    <t>4.2 Количество туристических поездок по территории Российской Федерации</t>
  </si>
  <si>
    <t>ГП РФ, РП, ГП</t>
  </si>
  <si>
    <t>тыс. человек</t>
  </si>
  <si>
    <t>миллион штук</t>
  </si>
  <si>
    <t>1. Задача "Реализация мероприятий по строительству, технологическому присоединению и обеспечению функционирования объектов туристической инфраструктуры"</t>
  </si>
  <si>
    <t>1.1 Объем туристского потока в Мурманской области</t>
  </si>
  <si>
    <t>единица</t>
  </si>
  <si>
    <t>Мероприятие (результат) "Обеспечено технологическое присоединение к сетям электроснабжения"</t>
  </si>
  <si>
    <t>Оказание услуг (выполнение работ)</t>
  </si>
  <si>
    <t>Иной документ</t>
  </si>
  <si>
    <t>Договор</t>
  </si>
  <si>
    <t>1.2</t>
  </si>
  <si>
    <t>Мероприятие (результат) «Обеспечено технологическое присоединение к сетям водоотведения»</t>
  </si>
  <si>
    <t>Контрольная точка 1.1.К.1 "Заключен договор на осуществление технологического присоединения"</t>
  </si>
  <si>
    <t>1.2.1</t>
  </si>
  <si>
    <t>Контрольная точка 1.2.К.1 "Заключен договор на осуществление технологического присоединения"</t>
  </si>
  <si>
    <t>1.3</t>
  </si>
  <si>
    <t xml:space="preserve">Мероприятие (результат) 
«Обеспечено технологическое присоединение к сетям водоснабжения»
</t>
  </si>
  <si>
    <t>1.3.1</t>
  </si>
  <si>
    <t>1.4</t>
  </si>
  <si>
    <t>1.4.1</t>
  </si>
  <si>
    <t>Мероприятие (результат) «Создан (построен) объект туристской инфраструктуры - Акватермальный комплекс»</t>
  </si>
  <si>
    <t>Строительство (реконструкция, техническое перевооружение, приобретение) объекта недвижимого имущества</t>
  </si>
  <si>
    <t>-</t>
  </si>
  <si>
    <t>Контрольная точка 1.3.К.1 "Заключен договор на осуществление технологического присоединения"</t>
  </si>
  <si>
    <t>Контрольная точка 1.4.К.1 "Получено разрешение на строительство"</t>
  </si>
  <si>
    <t>1.5</t>
  </si>
  <si>
    <t>Приобретение товаров, работ, услуг</t>
  </si>
  <si>
    <t>условная единица</t>
  </si>
  <si>
    <t>2</t>
  </si>
  <si>
    <t>1.5.1</t>
  </si>
  <si>
    <t xml:space="preserve">Иной Региональный проект "Количество туристических поездок по территории Российской Федерации
Создание инженерной инфраструктуры для обеспечения жилой, социальной и иной инфраструктурой проектов по развитию порта Мурманск"
</t>
  </si>
  <si>
    <t>1. Задача "Реализация мероприятий по технологическому присоединению объектов социальной инфраструктуры при реализации инвестиционных проектов по строительству угольного перегрузочного терминала «Лавна» и объектов «СМТК. ЗТЛУ"</t>
  </si>
  <si>
    <t>1.1 Объем инвестиций в основной капитал (без бюджетных средств)</t>
  </si>
  <si>
    <t>Мероприятие (результат) «Обеспечено технологическое присоединение к сетям электроснабжения объектов социальной инфраструктуры при реализации инвестиционных проектов по строительству угольного перегрузочного терминала «Лавна» и объектов «СМТК. ЗТЛУ»: Многоквартирные жилые дома со встроенными помещениями, автостоянка. 1, 2, 3 очереди»</t>
  </si>
  <si>
    <t>Мероприятие (результат) «Обеспечено технологическое присоединение к сетям теплоснабжения объектов социальной инфраструктуры при реализации инвестиционных проектов по строительству угольного перегрузочного терминала «Лавна» и объектов «СМТК. ЗТЛУ»: Многоквартирные жилые дома со встроенными помещениями, автостоянка. 1, 2, 3 очереди»</t>
  </si>
  <si>
    <t xml:space="preserve">Иной Региональный проект "Создание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туристско-рекреационной зоны по ул. Ботанический сад в городе Кировске ("Поле Умецкого")"
</t>
  </si>
  <si>
    <t>1. Задача "Реализация мероприятий по строительству сетей инженерно-технического обеспечения и технологическому присоединению к ним в районе туристско-рекреационной зоны по ул. Ботанический сад в городе Кировске; обеспечение транспортной доступности к объекту инженерной инфраструктуры"</t>
  </si>
  <si>
    <t>Мероприятие (результат) «Обеспечено строительство сетей и объектов электроснабжения»</t>
  </si>
  <si>
    <t>Мероприятие (результат) «Обеспечено строительство сетей водоснабжения»</t>
  </si>
  <si>
    <t>Мероприятие (результат) «Обеспечено строительство сетей водоотведения»</t>
  </si>
  <si>
    <t>Мероприятие (результат) «Обеспечено строительство сетей теплоснабжения»</t>
  </si>
  <si>
    <t>Мероприятие (результат) «Обеспечено строительство автодороги»</t>
  </si>
  <si>
    <t>Мероприятие (результат) «Обеспечено технологическое присоединение к сетям водоснабжения»</t>
  </si>
  <si>
    <t>1.6</t>
  </si>
  <si>
    <t>1.6.1</t>
  </si>
  <si>
    <t>1.7</t>
  </si>
  <si>
    <t>1.7.1</t>
  </si>
  <si>
    <t>1.8</t>
  </si>
  <si>
    <t>1.8.1</t>
  </si>
  <si>
    <t>1.9</t>
  </si>
  <si>
    <t>1.9.1</t>
  </si>
  <si>
    <t>Мероприятие (результат) «Обеспечено технологическое присоединение к сетям теплоснабжения»</t>
  </si>
  <si>
    <t>Мероприятие (результат) «Обеспечено технологическое присоединение к сетям электроснабжения»</t>
  </si>
  <si>
    <t>Акт об оказании услуг</t>
  </si>
  <si>
    <t>Контрольная точка 1.6.К.1 "Заключен договор на осуществление технологического присоединения"</t>
  </si>
  <si>
    <t>Контрольная точка 1.7.К.1 "Заключен договор на осуществление технологического присоединения"</t>
  </si>
  <si>
    <t>Контрольная точка 1.8.К.1 "Заключен договор на осуществление технологического присоединения"</t>
  </si>
  <si>
    <t>Контрольная точка 1.9.К.1 "Заключен договор на осуществление технологического присоединения"</t>
  </si>
  <si>
    <t>Контрольная точка 1.1.К.1 "Получено разрешение на строительство"</t>
  </si>
  <si>
    <t>Контрольная точка 1.2.К.1 "Получено разрешение на строительство"</t>
  </si>
  <si>
    <t>Контрольная точка 1.3.К.1 "Получено разрешение на строительство"</t>
  </si>
  <si>
    <t>Контрольная точка 1.5.К.1 "Получено разрешение на строительство"</t>
  </si>
  <si>
    <t xml:space="preserve">Комплекс процессных мероприятий "Создание условий для привлечения инвестиций, развития и модернизации промышленного комплекса, повышения конкурентоспособности производства (деятельности)"
</t>
  </si>
  <si>
    <t>1. Задача "Формирование инвестиционных и производственных факторов роста"</t>
  </si>
  <si>
    <t>КПМ</t>
  </si>
  <si>
    <t>балл</t>
  </si>
  <si>
    <t>место</t>
  </si>
  <si>
    <t xml:space="preserve">Мероприятие (результат) «АО «Корпорация развития Мурманской области» реализована функция «одного окна» </t>
  </si>
  <si>
    <t>Инвесторам оказывается содействие в рамках заключенных соглашений с АО «Корпорация развития Мурманской области» или Правительством Мурманской области, а также в рамках поручений Губернатора или Правительства Мурманской области. Инвестиционные инициативы и проекты, рассматриваемые Рабочими группами по рассмотрению инвестиционных проектов в Мурманской области и (или) Межведомственной комиссией по рассмотрению инвестиционных проектов Мурманской области и (или) иным уполномоченным Правительством Мурманской области, подлежат одобрению</t>
  </si>
  <si>
    <t>Иные мероприятия (результаты)</t>
  </si>
  <si>
    <t xml:space="preserve">Мероприятие (результат) «Проведены мероприятия и сотрудники Министерства развития Арктики и экономики Мурманской области приняли участие в форумах, семинарах, круглых столах, программах повышения квалификации, конференциях, рабочих встречах по вопросам привлечения инвестиций, улучшения инвестиционного и предпринимательского климата» </t>
  </si>
  <si>
    <t>Обеспечение изготовления рекламной продукции, проведения мероприятий и участия сотрудников Министерства развития Арктики и экономики Мурманской области в форумах, семинарах, круглых столах, программах повышения квалификации, конференциях, рабочих встречах по вопросам привлечения инвестиций, улучшения инвестиционного и предпринимательского климата</t>
  </si>
  <si>
    <t>Мероприятие (результат) «Проведен мониторинг состояния конкурентной среды на рынках товаров, работ, услуг Мурманской области»</t>
  </si>
  <si>
    <t>Проведение ежегодного мониторинга состояния конкурентной среды на рынках товаров, работ, услуг Мурманской области</t>
  </si>
  <si>
    <t>Мероприятие (результат) «Проведена работа по стимулированию органов местного самоуправления к повышению инвестиционной привлекательности территории муниципального образования»</t>
  </si>
  <si>
    <t>Обеспечение проведения мероприятий в интересах лидеров рейтинга органов местного самоуправления по содействию развитию конкуренции и обеспечению благоприятного инвестиционного климата, участие сотрудников органов местного самоуправления в выездных мероприятиях</t>
  </si>
  <si>
    <t>Мероприятие (результат) «Предоставлена поддержка на обеспечение затрат ООО «КРДВ Мурманск», связанных с выполнением в Мурманской области функций управляющей компании по управлению территорией опережающего развития «Столица Арктики» и Арктической зоны Российской Федерации»</t>
  </si>
  <si>
    <t>Предоставление субсидии на обеспечение деятельности управляющей компании ООО «КРДВ Мурманск»</t>
  </si>
  <si>
    <t>Осуществление текущей деятельности</t>
  </si>
  <si>
    <t>Отчет</t>
  </si>
  <si>
    <t>Приказ</t>
  </si>
  <si>
    <t>Контрольная точка 1.1 "Заключено соглашение о предоставлении субсидии"</t>
  </si>
  <si>
    <t>1. Задача "Обеспечение доступа субъектов малого и среднего предпринимательства к финансовым, производственным и информационным ресурсам"</t>
  </si>
  <si>
    <t>1.10</t>
  </si>
  <si>
    <t>1.11</t>
  </si>
  <si>
    <t>1.12</t>
  </si>
  <si>
    <t>1.10.1</t>
  </si>
  <si>
    <t>1.11.1</t>
  </si>
  <si>
    <t>1.12.1</t>
  </si>
  <si>
    <t>Мероприятие (результат) «Предоставлена поддержка субъектам предпринимательства, осуществляющим общественно-значимую деятельность»</t>
  </si>
  <si>
    <t>Мероприятие (результат) «Оказана поддержка предпринимательским инициативам «Губернаторский старт»</t>
  </si>
  <si>
    <t>Мероприятие (результат) «Предоставлена поддержка для действующих предпринимателей на приобретение франшизы»</t>
  </si>
  <si>
    <t>Мероприятие (результат) «Осуществлено финансирование автономной некоммерческой организации «Агентство по проведению спортивно-зрелищных и культурно-массовых мероприятий «Событие51» на обеспечение затрат в сфере ярмарочных, выставочных мероприятий, конференций, направленных в том числе на поддержку субъектов малого и среднего предпринимательства»</t>
  </si>
  <si>
    <t>Мероприятие (результат) «Обеспечено финансирование организации и проведения регионального конкурса проектов среди некоммерческих организаций, выражающих интересы предпринимателей, иных организаций - инициаторов международных, межрегиональных и межмуниципальных проектов в сфере развития предпринимательства»</t>
  </si>
  <si>
    <t>Мероприятие (результат) «Осуществлено финансирование некоммерческой микрокредитной компании «Фонд развития малого и среднего предпринимательства Мурманскойобласти» на обеспечение затрат на поддержку субъектов малого и среднего предпринимательства, осуществляющих или планирующих осуществлять инновационную деятельность»</t>
  </si>
  <si>
    <t>Мероприятие (результат) «Обеспечено развитие Центра «Мой бизнес»</t>
  </si>
  <si>
    <t>Мероприятие (результат) «Обеспечено развитие ЦПП и осуществление им деятельности по поддержке субъектов малого и среднего предпринимательства»</t>
  </si>
  <si>
    <t>Мероприятие (результат) «Обеспечено функционирование регионального Центра кластерного развития Мурманской области»</t>
  </si>
  <si>
    <t>Мероприятие (результат) «Центром поддержки предпринимательства Мурманской области организованы и проведены мероприятия по вопросам предпринимательской деятельности, в том числе проведение исследований по проблемам и перспективам развития предпринимательства и инноваций, организация и участие представителей Мурманской области в межрегиональных и международных мероприятиях направленных на развитие малого предпринимательства»</t>
  </si>
  <si>
    <t>Мероприятие (результат) «Предоставлена поддержка Союзу «Торгово-промышленная палата Мурманской области» /Северная/ на финансовое обеспечение уставной деятельности, направленной на поддержку малого и среднего предпринимательства»</t>
  </si>
  <si>
    <t>Предоставление субсидий субъектам малого и среднего предпринимательства</t>
  </si>
  <si>
    <t xml:space="preserve">Предоставление финансовой поддержки из областного бюджета начинающим и действующим предпринимателям, а также физическим лицам или индивидуальным предпринимателям, применяющим специальный налоговый режим «Налог на профессиональный доход», путем предоставления грантов в форме субсидий «Губернаторский старт» на поддержку предпринимательских инициатив
</t>
  </si>
  <si>
    <t>Предоставление поддержки в виде грантовсубъектам малого и среднего предпринимательства на приобретение франшизы</t>
  </si>
  <si>
    <t>Предоставление субсидии на финансовое обеспечение затрат в сфере ярмарочных, выставочных мероприятий, конференций, направленных в том числе на поддержку субъектов малого и среднего предпринимательства</t>
  </si>
  <si>
    <t>Предоставление субсидии некоммерческим организациям - инициаторам проектов в сфере развития предпринимательства</t>
  </si>
  <si>
    <t>Предоставление субсидии некоммерческой микрокредитной организации «Фонд развития малого и среднего предпринимательства Мурманскойобласти» на поддержку субъектов малого и среднего предпринимательства, осуществляющих или планирующих осуществлять инновационную деятельность, в том числе предоставление инновационных ваучеров</t>
  </si>
  <si>
    <t>Обеспечение функционирования организаций инфраструктуры поддержки субъектов малого и среднего предпринимательства в количестве 5 единиц, задействованных в "цепочках" услуг Центра "Мой бизнес"</t>
  </si>
  <si>
    <t>Предоставление государственной поддержки субъектам малого и среднего предпринимательства в виде оказания им комплексных услуг, обеспечение бюджетного финансирования объекта инфраструктуры поддержки субъектов МСП</t>
  </si>
  <si>
    <t>Обеспечение деятельности регионального Центра кластерного развития Мурманской области, оказание поддержки субъектам малого и среднего предпринимательства</t>
  </si>
  <si>
    <t>Организация и проведение мероприятий Центром поддержки предпринимательства Мурманской области по вопросам предпринимательской деятельности, в том числе проведение исследований по проблемам и перспективам развития предпринимательства и инноваций, организация и участие представителей Мурманской области в межрегиональных и международных мероприятиях, направленных на развитие малого предпринимательства</t>
  </si>
  <si>
    <t>Предоставление субсидии Союзу «Торгово-промышленная палата Мурманской области» (Северная)» на обеспечение организации и проведения не менее 1 мероприятия в год</t>
  </si>
  <si>
    <t>1.2.2</t>
  </si>
  <si>
    <t>Контрольная точка 1.1 "Конкурс организован"</t>
  </si>
  <si>
    <t>1.5.2</t>
  </si>
  <si>
    <t>1.3.2</t>
  </si>
  <si>
    <t>1.6.2</t>
  </si>
  <si>
    <t>1.7.2</t>
  </si>
  <si>
    <t>1.7.3</t>
  </si>
  <si>
    <t>1.11.2</t>
  </si>
  <si>
    <t>Контрольная точка 2.1 "Обеспечена реализация мероприятия в 1 полугодии"</t>
  </si>
  <si>
    <t>Контрольная точка 3.1 "Заключен контракт на закупку товаров, работ, услуг"</t>
  </si>
  <si>
    <t>Контрольная точка 4.1 "Обеспечена реализация мероприятия в 1 полугодии"</t>
  </si>
  <si>
    <t>Контрольная точка 5.1 "Заключено соглашение о предоставлении субсидии"</t>
  </si>
  <si>
    <t>Контрольная точка 2.1 "Конкурс организован"</t>
  </si>
  <si>
    <t>Контрольная точка 2.2 "Конкурс проведен"</t>
  </si>
  <si>
    <t>Контрольная точка 3.1 "Конкурс организован"</t>
  </si>
  <si>
    <t>Контрольная точка 3.2 "Конкурс проведен"</t>
  </si>
  <si>
    <t>Контрольная точка 4.1 "Конкурс организован"</t>
  </si>
  <si>
    <t>Контрольная точка 5.1 "Соглашение о предоставлении субсидии заключено"</t>
  </si>
  <si>
    <t>Контрольная точка 5.2 "Предоставлены отчеты об использовании средств субсидии, о достижении значений результатов предоставления Субсидии"</t>
  </si>
  <si>
    <t>Контрольная точка 6.1 "Конкурс организован"</t>
  </si>
  <si>
    <t>Контрольная точка 6.2 "Конкурс проведен"</t>
  </si>
  <si>
    <t>Контрольная точка 7.1 "Соглашение о предоставлении субсидии заключено"</t>
  </si>
  <si>
    <t>Контрольная точка 7.2 "Конкурс организован"</t>
  </si>
  <si>
    <t>Контрольная точка 7.3 "Конкурс проведен"</t>
  </si>
  <si>
    <t>Контрольная точка 8.1 "Оказаны услуги субъектам МСП и гражданам"</t>
  </si>
  <si>
    <t>Контрольная точка 10.1 "Оказаны услуги субъектам МСП"</t>
  </si>
  <si>
    <t>Контрольная точка 9.1 "Оказаны услуги субъектам МСП и гражданам"</t>
  </si>
  <si>
    <t>Контрольная точка 11.1 "Соглашение о предоставлении субсидии заключено"</t>
  </si>
  <si>
    <t>Контрольная точка 11.2 "Обеспечена реализация мероприятия"</t>
  </si>
  <si>
    <t>Контрольная точка 12.1 "Соглашение о предоставлении субсидии заключено"</t>
  </si>
  <si>
    <t xml:space="preserve">Комплекс процессных мероприятий "Реализация Государственного плана подготовки управленческих кадров для организаций народного хозяйства Российской Федерации на территории Мурманской области"
</t>
  </si>
  <si>
    <t>1. Задача "Обеспечение реализации Государственного плана подготовки управленческих кадров для организаций народного хозяйства Российской Федерации на территории Мурманской областим"</t>
  </si>
  <si>
    <t>1.1. Коэффициент бюджетной эффективности от предоставленных налоговых льгот в рамках соглашений с компаниями о защите и поощрении капитальных вложений, о государственной поддержке инвестиционной деятельности. СПИК не менее 1 (1 рубль налоговых и неналоговых поступлений в консолидированный бюджет региона от реализуемых инвестиционных проектов на 1 рубль предоставленных налоговых льгот)</t>
  </si>
  <si>
    <t>1.2. Количество заключенных соглашений (дополнительных соглашений) с компаниями о защите и поощрении капитальных вложений, о государственной поддержке инвестиционной деятельности (нарастающим итогом к 2019 году)</t>
  </si>
  <si>
    <t>1.3. Количество резидентов Арктической зоны Российской Федерации и территории опережающего развития «Столица Арктики» (нарастающим итогом с 2020 года)</t>
  </si>
  <si>
    <t>1.4. Объем инвестиций, привлеченных резидентами Арктической зоны Российской Федерации и территории опережающего развития «Столица Арктики» (нарастающим итогом с 2020 года)</t>
  </si>
  <si>
    <t>1.5. Количество созданных и сохраненных рабочих мест резидентами Арктической зоны Российской Федерации и территории опережающего развития «Столица Арктики» (нарастающим итогом с 2020 года)</t>
  </si>
  <si>
    <t>1.6. Интегральный индекс Мурманской области в Национальном рейтинге состояния инвестиционного климата в субъектах Российской Федерации (нарастающим итогом с 2020 года)</t>
  </si>
  <si>
    <t>1.7. Место Мурманской области в рейтинге субъектов Российской Федерации по уровню развития сферы государственно-частного партнерства</t>
  </si>
  <si>
    <t>1.1. Доля субъектов малого и среднего предпринимательства и самозанятых граждан в общей численности занятого населения</t>
  </si>
  <si>
    <t>1.2. Темп роста оборота продукции (услуг), производимых средними и малыми предприятиями, в том числе микропредприятиями и индивидуальными предпринимателями</t>
  </si>
  <si>
    <t>1.3. Количество субъектов малого и среднего предпринимательства (включая индивидуальных предпринимателей) в расчете на 1 тыс. человек населения</t>
  </si>
  <si>
    <t xml:space="preserve">1.1. Количество специалистов,
завершивших обучение (в
процентах к общему количеству
специалистов, приступивших к
обучению)
</t>
  </si>
  <si>
    <t xml:space="preserve">Мероприятие (результат) «Подготовлены управленческие кадры для организаций народного хозяйства Российской Федерации» </t>
  </si>
  <si>
    <t>Подготовка управленческих кадров для организаций народного хозяйства Российской Федерации на территории Мурманской области</t>
  </si>
  <si>
    <t>Повышение квалификации кадров</t>
  </si>
  <si>
    <t>человек</t>
  </si>
  <si>
    <t>1.1.2</t>
  </si>
  <si>
    <t>1.1.3</t>
  </si>
  <si>
    <t>1.1.4</t>
  </si>
  <si>
    <t>Протокол</t>
  </si>
  <si>
    <t>Контрольная точка 1.1 "Предоставлена отчетность в Минэкономразвития России в ГИИС "Электронный бюджет""</t>
  </si>
  <si>
    <t>Контрольная точка 1.2 "Внесены изменения в региональный нормативно-правовой акт в части корректировки состава комиссии по отбору специалистов, рекомендованных организациями народного хозяйства Российской Федерации"</t>
  </si>
  <si>
    <t>Контрольная точка 1.3 "Обеспечено проведение конкурсного отбора специалистов, рекомендованных организациями народного хозяйства Российской Федерации"</t>
  </si>
  <si>
    <t>Контрольная точка 1.4 "Заключены договоры между высшими органами исполнительной власти Мурманской области, организациями народного хозяйства Российской Федерации, рекомендующими специалистов и работников для обучения, и специалистами, которые успешно прошли конкурсный отбор"</t>
  </si>
  <si>
    <t>4</t>
  </si>
  <si>
    <t xml:space="preserve">Комплекс процессных мероприятий "Обеспечение развития внешнеэкономических, международных и межрегиональных связей Мурманской области"
</t>
  </si>
  <si>
    <t>1. Задача "Создание благоприятных условий для осуществления международных и внешнеэкономических связей, межрегионального сотрудничества на территории Мурманской области"</t>
  </si>
  <si>
    <t>1.1. Количество приоритетных с точки зрения экономики региона мероприятий регионального, межрегионального и международного значения на территории региона и Российской Федерации, а также за рубежом</t>
  </si>
  <si>
    <t xml:space="preserve">Мероприятие (результат) «Изготовлена имиджевая презентационная, полиграфическая и аудиовизуальная продукция по вопросам, связанным с развитием международных, внешнеэкономических связей, межрегионального сотрудничества, экспортного потенциала региона» </t>
  </si>
  <si>
    <t>Изготовление информационных носителей</t>
  </si>
  <si>
    <t>Контрольная точка 1.1 "Утверждены (одобрены, сформированы) документы, необходимые для выполнения работы"</t>
  </si>
  <si>
    <t>Контрольная точка 1.2 "Заключение контракта"</t>
  </si>
  <si>
    <t>Техническое задание</t>
  </si>
  <si>
    <t>Государственный контракт</t>
  </si>
  <si>
    <t>1. Задача "Содействие выходу экспортно ориентированных субъектов малого и среднего предпринимательства на международные рынки"</t>
  </si>
  <si>
    <t>Соглашение</t>
  </si>
  <si>
    <t>Контрольная точка 1.1 "Субсидия предоставлена"</t>
  </si>
  <si>
    <t>6</t>
  </si>
  <si>
    <t>1. Задача "Продвижение Мурманской области как привлекательного для туристов региона"</t>
  </si>
  <si>
    <t>1.1. Объем платных услуг, оказанных населению в сфере туризма (включая туристские услуги, услуги гостиниц и аналогичных средств размещения, санаторно-оздоровительных организаций)</t>
  </si>
  <si>
    <t>Мероприятие (результат) «Обеспечено финансирование текущей деятельности АНО «Туристский информационный центр Мурманской области»</t>
  </si>
  <si>
    <t>Предоставление субсидии автономной некоммерческой организации «Туристский информационный центр Мурманской области» на финансовое обеспечение текущих затрат организации</t>
  </si>
  <si>
    <t xml:space="preserve">Комплекс процессных мероприятий "Развитие туризма в Мурманской области"
</t>
  </si>
  <si>
    <t xml:space="preserve">Комплекс процессных мероприятий "Поддержка экспортной деятельности"
</t>
  </si>
  <si>
    <t xml:space="preserve">Комплекс процессных мероприятий "Комплексная поддержка субъектов малого и среднего предпринимательства и организаций инфраструктуры поддержки субъектов малого и среднего предпринимательства"
</t>
  </si>
  <si>
    <t>2. Задача "Создание и внедрение системы поддержки субъектов туриндустрии, направленной на развитие внутреннего и въездного туризма"</t>
  </si>
  <si>
    <t>2.1</t>
  </si>
  <si>
    <t>Мероприятие (результат) «Предоставлена поддержка субъектам туриндустрии, осуществляющим деятельность в сфере развития внутреннего и въездного туризма»</t>
  </si>
  <si>
    <t>Предоставление субсидий субъектам туриндустрии в сфере внутреннего и въездного туризма на финансовое обеспечение затрат при реализации проектов, связанных с приобретением оборудования при реализации проектов в рамках тематического года</t>
  </si>
  <si>
    <t>2.1. Количество субъектов туриндустрии, получивших финансовую поддержку</t>
  </si>
  <si>
    <t>2.1.1</t>
  </si>
  <si>
    <t>2.1.2</t>
  </si>
  <si>
    <t>Контрольная точка 2.1 "Объявлен конкурсный отбор на предоставление субсидии субъектам туриндустрии, осуществляющим деятельность в сфере развития внутреннего и въездного туризма"</t>
  </si>
  <si>
    <t>Контрольная точка 2.2 "Заключены соглашения о предоставлении из областного бюджета субсидии субъектам туриндустрии"</t>
  </si>
  <si>
    <t xml:space="preserve">Комплекс процессных мероприятий "Обеспечение реализации государственных функций в сфере туризма"
</t>
  </si>
  <si>
    <t>Мероприятие (результат) «Реализованы государственные функции Комитета по туризму Мурманской области»</t>
  </si>
  <si>
    <t>Финансовое обеспечение реализации государственных функций Комитета по туризму Мурманской области</t>
  </si>
  <si>
    <t>Мероприятие (результат) «Внедрена система навигации и ориентирующей информации для туристов на территории Мурманской области»</t>
  </si>
  <si>
    <t>Установка и ремонт знаков туристской навигации и ориентирующей информации для туристов на территории Мурманской области</t>
  </si>
  <si>
    <t>Акт выполненных работ</t>
  </si>
  <si>
    <t>1.2.3</t>
  </si>
  <si>
    <t>Контрольная точка 1.1 "Собраны предложения по установке знаков туристской навигации от ОМС"</t>
  </si>
  <si>
    <t>Договор на оказание услуг, выполнение работ</t>
  </si>
  <si>
    <t>8</t>
  </si>
  <si>
    <t xml:space="preserve">Комплекс процессных мероприятий "Совершенствование механизмов управления региональным развитием"
</t>
  </si>
  <si>
    <t>1. Задача "Предоставление субвенций, иных межбюджетных трансфертов органам местного самоуправления, а также субсидий некоммерческим организациям"</t>
  </si>
  <si>
    <t>Мероприятие (результат) «Предоставлена поддержка муниципальным образованиям Мурманской области, достигшим наилучших значений по комплексной оценке эффективности деятельности органов местного самоуправления на социально-экономические цели (на реализацию приоритетных проектов)»</t>
  </si>
  <si>
    <t>Предоставление грантов муниципальным образованиям Мурманской области, достигшим наилучших значений по комплексной оценке эффективности деятельности органов местного самоуправления на социально-экономические цели (на реализацию приоритетных проектов). Гранты предоставляются на финансирование расходных обязательств муниципальных образований, направленных на реализацию социально значимых проектов в соответствии с приоритетами социально-экономического развития муниципального образования, в том числе мероприятий по развитию, ремонту и реконструкции общественной инфраструктуры муниципальных образований</t>
  </si>
  <si>
    <t>Постановление</t>
  </si>
  <si>
    <t>Контрольная точка 1.1 "Проведен сбор и анализ докладов глав администраций городских и муниципальных округов, муниципальных районов о достигнутых значениях показателей для оценки эффективности деятельности за отчетный год и их планируемых значениях на 3-летний период"</t>
  </si>
  <si>
    <t>Мероприятие (результат) «Обеспечено финансирование муниципальных образований Мурманской области со статусом городского округа, муниципального округа, муниципального района на исполнение отдельных государственных полномочий по сбору сведений для формирования и ведения торгового реестра»</t>
  </si>
  <si>
    <t>Предоставление субвенций муниципальным образованиям Мурманской области со статусом городского округа, муниципального округа, муниципального района на исполнение отдельных государственных полномочий по сбору сведений для формирования и ведения торгового реестра в соответствии с Законом Мурманской области от 13.10.2011 № 1395-01-ЗМО «О некоторых вопросах в области регулирования торговой деятельности на территории Мурманской области»</t>
  </si>
  <si>
    <t>Контрольная точка 1.2 "Рассмотрены предложения и определены объекты туриндустрии для установки знаков туристской навигации"</t>
  </si>
  <si>
    <t>Контрольная точка 1.3 "Заключены договора на установку знаков туристской навигации"</t>
  </si>
  <si>
    <t>Контрольная точка 1.1 "Издан приказ Министерства развития Арктики и экономики Мурманской области об утверждении средств субвенций на осуществление органами местного самоуправления муниципальных образований Мурманской области со статусом городского округа, муниципального округа и муниципального района отдельных государственных полномочий по сбору сведений для формирования и ведения торгового реестра"</t>
  </si>
  <si>
    <t>Контрольная точка 1.2 "До органов местного самоуправления со статусом городского округа, муниципального округа и муниципального района через Управление федерального казначейства по Мурманской области доведено расходное расписание по доведению лимитов бюджетных обязательств"</t>
  </si>
  <si>
    <t>Мероприятие (результат) «Предоставлена поддержка некоммерческой организации на осуществление деятельности Ресурсного центра СО НКО»</t>
  </si>
  <si>
    <t>Предоставление субсидии Ресурсному центру СО НКО на обеспечение консультационного сопровождения СО НКО по вопросам доступа к предоставлению услуг социальной сферы</t>
  </si>
  <si>
    <t>Контрольная точка 1.1 "Объявлен конкурс на предоставление субсидии из областного бюджета некоммерческой организации на финансовое обеспечение деятельности Ресурсного центра социально ориентированных некоммерческих организаций"</t>
  </si>
  <si>
    <t>Контрольная точка 1.2 "Заключено соглашение о предоставлении субсидии из областного бюджета некоммерческой организации на финансовое обеспечение деятельности Ресурсного центра социально ориентированных некоммерческих организаций"</t>
  </si>
  <si>
    <t xml:space="preserve">Комплекс процессных мероприятий "Реализация государственной политики в сфере экономического развития Мурманской области"
</t>
  </si>
  <si>
    <t>1. Задача "Обеспечение деятельности и выполнения функций Министерства развития Арктики и экономики Мурманской области, а также подведомственных организаций"</t>
  </si>
  <si>
    <t>Мероприятие (результат) «Реализованы государственные функции Министерства развития Арктики и экономики Мурманской области»</t>
  </si>
  <si>
    <t>Финансовое обеспечение реализации государственных функций Министерства развития Арктики и экономики Мурманской области в сферах стратегического планирования, налогового регулирования,  стимулирования развития производства в добывающих и обрабатывающих отраслях промышленности, поддержки и сопровождения крупных инвестиционных проектов, экономики социальной сферы, международных и внешнеэкономических связей, приграничного, межрегионального сотрудничества, торговой деятельности, инвестиций, предпринимательства и инноваций, лицензирования отдельных видов деятельности</t>
  </si>
  <si>
    <t>Мероприятие (результат) «Обеспечено финансирование автономной некоммерческой организации «Арктический центр компетенций»</t>
  </si>
  <si>
    <t>Предоставление субсидии автономной некоммерческой организации «Арктический центр компетенций» на финансовое обеспечение затрат, связанных с осуществлением уставной деятельности</t>
  </si>
  <si>
    <t>Мероприятие (результат) «Обеспечено финансирование автономной некоммерческой организации «Агентство территориального развития Мурманской области»</t>
  </si>
  <si>
    <t>Предоставление субсидии автономной некоммерческой организации «Агентство территориального развития Мурманской области» на финансовое обеспечение затрат, связанных с осуществлением уставной деятельности</t>
  </si>
  <si>
    <t>Мероприятие (результат) «Предоставлена поддержка ГОБУ МРИБИ на финансовое обеспечение выполнения государственного задания»</t>
  </si>
  <si>
    <t>Предоставление субсидии ГОБУ МРИБИ на обеспечение предоставления консультационных и методических услуг субъектам малого и среднего предпринимательства</t>
  </si>
  <si>
    <t>Контрольная точка 1.1 "Заключено соглашение о порядке и условиях предоставления субсидии на финансовое обеспечение выполнения государственного задания"</t>
  </si>
  <si>
    <t>Мероприятие (результат) «Обеспечено финансирование на компенсацию расходов на оплату стоимости проезда и провоза багажа к месту использования отпуска и обратно лицам, работающим в ГОБУ МРИБИ»</t>
  </si>
  <si>
    <t>Предоставление субсидии ГОБУ МРИБИ НА Обеспечение своевременной оплаты расходов, связанных с оплатой проезда и провоза багажа</t>
  </si>
  <si>
    <t>Мероприятие (результат) «Исполнительные органы Мурманской области обеспечены статистической информацией»</t>
  </si>
  <si>
    <t>Приобретение статистических материалов</t>
  </si>
  <si>
    <t>Контрольная точка 1.1 "Заключен контракт на закупку товаров, работ, услуг"</t>
  </si>
  <si>
    <t xml:space="preserve">1. </t>
  </si>
  <si>
    <t>3.</t>
  </si>
  <si>
    <t>4.</t>
  </si>
  <si>
    <t xml:space="preserve">Региональный проект "Производительность труда"
</t>
  </si>
  <si>
    <t xml:space="preserve">Региональный проект "Системные меры развития международной кооперации и экспорта"
</t>
  </si>
  <si>
    <t xml:space="preserve">Региональный проект "Малое и среднее предпринимательство и поддержка индивидуальной предпринимательской инициативы (Мурманская область)"
</t>
  </si>
  <si>
    <t>10</t>
  </si>
  <si>
    <t xml:space="preserve">Комплекс процессных мероприятий "Обеспечение реализации государственных функций в сфере тарифного регулирования"
</t>
  </si>
  <si>
    <t>1. Задача "Обеспечение деятельности и выполнения функций Комитета по тарифному регулированию Мурманской области"</t>
  </si>
  <si>
    <t>Мероприятие (результат) «Реализованы государственные функции Комитета по тарифному регулированию Мурманской области»</t>
  </si>
  <si>
    <t>Обеспечение деятельности Комитета по тарифному регулированию Мурманской области и реализация функций в сфере тарифного регулирования на территории региона</t>
  </si>
  <si>
    <t>№ п/п</t>
  </si>
  <si>
    <t>Проектная мощность</t>
  </si>
  <si>
    <t>Источник финансирования</t>
  </si>
  <si>
    <t>Кассовые расходы, тыс.рублей</t>
  </si>
  <si>
    <t>Выполнено за счет средств, предусмотренных на год, тыс.рублей</t>
  </si>
  <si>
    <t>Выполнено за счет средств, не использованных на начало года, тыс.рублей</t>
  </si>
  <si>
    <t xml:space="preserve">Государственная программа Мурманской области "Экономический потенциал"
</t>
  </si>
  <si>
    <t xml:space="preserve">ФБ </t>
  </si>
  <si>
    <t>1.</t>
  </si>
  <si>
    <t>Соисполнитель, заказчик, застройщик</t>
  </si>
  <si>
    <t>Сроки и этапы выполнения работ</t>
  </si>
  <si>
    <t>Общая стоимость объекта, тыс. рублей</t>
  </si>
  <si>
    <t>Кассовые расходы по состоянию на 01.01.2025, тыс.рублей</t>
  </si>
  <si>
    <t>Стоимость работ, выполненных по состоянию на 01.01.2025, тыс.рублей</t>
  </si>
  <si>
    <t xml:space="preserve">Краткая характеристика работ, выполненных за 6 месяцев 2025 года, причины отставания </t>
  </si>
  <si>
    <t>Степень выполнения, 
(((12)/(10))*100)</t>
  </si>
  <si>
    <t>Иной региональный проект "Создание инженерной и туристской инфраструктуры в рамках реализации инвестиционного проекта "Строительство туристического кластера в городе Мурманске"</t>
  </si>
  <si>
    <t>Создание/строительство объекта туристской инфраструктуры - Акватермальный комплекс в рамках концессионного соглашения в отношении создания и эксплуатации регионального центра здоровья и отдыха "Арктический акватермальный физкультурно-оздоровительный комплекс"</t>
  </si>
  <si>
    <t>Министерство строительства Мурманской области, ООО "Городской курорт Мурманск" (концессионер)</t>
  </si>
  <si>
    <t>проектная мощность - не менее 1700 посетителей;
этажность - не менее 2 и не более 3 наземных этажей;
общая площадь: не менее 14000 кв. м, включая общую площадь здания и открытой уличной зоны</t>
  </si>
  <si>
    <t>2023 - 2024 - заключение концессионного соглашения,
2024 - 2026 - строительство и ввод в эксплуатацию</t>
  </si>
  <si>
    <r>
      <t>Государственная программа, направление (подпрограмма), объект капитального строительства</t>
    </r>
    <r>
      <rPr>
        <vertAlign val="superscript"/>
        <sz val="10"/>
        <rFont val="Times New Roman"/>
        <family val="1"/>
        <charset val="204"/>
      </rPr>
      <t>1</t>
    </r>
  </si>
  <si>
    <r>
      <t>Предусмотрено программой на год, тыс.рублей</t>
    </r>
    <r>
      <rPr>
        <vertAlign val="superscript"/>
        <sz val="10"/>
        <rFont val="Times New Roman"/>
        <family val="1"/>
        <charset val="204"/>
      </rPr>
      <t>2</t>
    </r>
  </si>
  <si>
    <r>
      <t>Техническая готовность объекта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, 
(((12)/(6))*100) </t>
    </r>
  </si>
  <si>
    <r>
      <t>Остаточная стоимость, тыс.рублей</t>
    </r>
    <r>
      <rPr>
        <vertAlign val="superscript"/>
        <sz val="10"/>
        <rFont val="Times New Roman"/>
        <family val="1"/>
        <charset val="204"/>
      </rPr>
      <t>4</t>
    </r>
  </si>
  <si>
    <t>1. Указываются все объекты капитального строительства, работы на которых запланированы государственной программой на отчетный год, а также объекты, работы на которых были запланированы, но не завершены в полном объеме в предшествующие годы.
2. Указывается в соответствии с редакцией государственной программы, действующей по состоянию на конец отчетного периода.
3. Определяется исходя из общей стоимости выполненных работ по состоянию на конец отчетного периода и общей стоимости объекта (без учета стоимости проектно-изыскательских и подготовительных работ). Полная техническая готовность объекта (100 %) указывается в случае завершения и приемки в установленном порядке всех предусмотренных работ и получения разрешения на ввод объекта в эксплуатацию в отчетном периоде.
4. Рассчитывается исходя из общей стоимости объекта и общего объема кассовых расходов по состоянию на конец отчетного периода.</t>
  </si>
  <si>
    <t xml:space="preserve">Региональный проект "Создание номерного фонда, инфраструктуры и новых точек притяжения (Мурманская область)"
</t>
  </si>
  <si>
    <t>В срок</t>
  </si>
  <si>
    <t>Приказом МинАрктики от 19.12.2024 № 311-ОД</t>
  </si>
  <si>
    <t xml:space="preserve">Реестр потребности </t>
  </si>
  <si>
    <t xml:space="preserve">Решение об определение объектов </t>
  </si>
  <si>
    <t>Имеется отклонение</t>
  </si>
  <si>
    <t>Конкурс признан несостоявшимся в связи с несоответствием участников отбора требованиям. Средства будут перераспределены на другие мероприятия</t>
  </si>
  <si>
    <t>Соглашение от 12.03.2025 № 40-2025-001642</t>
  </si>
  <si>
    <t>Приказ от 27.01.2025 № 13-ОД</t>
  </si>
  <si>
    <t>Обеспечена реализация всех функций Министерства развития Арктики и экономики Мурманской области</t>
  </si>
  <si>
    <t>Обеспечивается реализация всех функций Комитета (в том числе и необходимыми программно-техническими средствами)</t>
  </si>
  <si>
    <t>Контрольные точки по мероприятию (результату) указываются со сроком наступления до даты отчета (нарастающим итогом). В случае если контрольные точки наступают позже отчетной даты, указывается одна ближайшая после наступления даты отчета контрольная точка и в столбце «Фактические результаты проделанной работы. Причины низкой степени освоения средств***, недостижения и отклонения в значениях показателей и сроках наступления контрольных точек» отражается информация о планируемых сроках начала реализации соответствующего мероприятия (результата).</t>
  </si>
  <si>
    <t>Указывается значение показателя по состоянию на отчетную дату. В случае если показатель имеет годовую периодичность (у показателя отсутствует поквартальный/помесячный план достижения), указывается значение на конец года. В таком случае вместо значения "Факт" ставится символ "х".</t>
  </si>
  <si>
    <t>Указывается общее количество мероприятий (результатов) с разбивкой на мероприятия (результаты), по которым отсутствуют отклонения от контрольных точек, имеются отклонения от контрольных точек, и мероприятия (результаты), у которых в соответствии с типом мероприятий (результата) контрольные точки не устанавливаются.</t>
  </si>
  <si>
    <t xml:space="preserve">В срок </t>
  </si>
  <si>
    <t>Соглашение от 13.01.2025 № 04-07/1</t>
  </si>
  <si>
    <t>Государственный контракт от 25.02.2025 № 04-05/05</t>
  </si>
  <si>
    <t>Обеспечено получение и передача ИО МО статистической информации, в том числе по отдельным запросам в Мурманскстат</t>
  </si>
  <si>
    <t>Оплата за обучение будет произведена в ноябре-декабре текущего года по факту его завершения</t>
  </si>
  <si>
    <t>Сформирован и подписан отчет в ГИИС "Электронный бюджет"</t>
  </si>
  <si>
    <t>Протокол РО от 07.05.2025 № 1</t>
  </si>
  <si>
    <t xml:space="preserve">Внесены измения в № 245-пп в рамках постановления Правительства Мурманской области от 06.05.2025 № 329-ПП
</t>
  </si>
  <si>
    <t>Отчеты предоставлены в ГИИС "Электронный бюдет" 14.04.2025</t>
  </si>
  <si>
    <t>Приказ Министерства о старте конкурса от 18.03.2025 № 63-ОД</t>
  </si>
  <si>
    <t>Приказ НМКК "ФОРМАП" (Фонд) от 11.06.2025 № 38-п. Согласно приказу Министерства 63-ОД от 18.03.2025 утверждена дата заседения комиссии 05.06.2025. В соответствии с порядком предоставления инновационного ваучера в течение 3 рабочих дней после заседания комиссии готовится протокол с решением, а в течение 3 рабочих дней со дня получения протококла издается приказ об оказании поддержи.</t>
  </si>
  <si>
    <t>Заключено соглашение после открытия лимитов и согласования проекта соглашения с получателем субсидии (приказ Министерства о предоставлении субсидии от 11.04.2025 № 78-ОД)</t>
  </si>
  <si>
    <t>Предоставлен реестр оказанных услуг</t>
  </si>
  <si>
    <t>Соглашение от 09.04.2025 № 40-2025-002678</t>
  </si>
  <si>
    <t>Проведена встреча губернатора Мурманской области Андрея Чибиса с бизнес-сообществом региона</t>
  </si>
  <si>
    <t>Приказ Министерства от 05.03.2025 № 46-ОД (Соглашение от 16.03.2025 № 40-2025-001680)</t>
  </si>
  <si>
    <t>Достижение результата по осуществлению технологического присоединения к сетям электроснабжения запланировано на 25.12.2025 в соответствии с соглашением № 10-2024-074283 от 26.12.2024</t>
  </si>
  <si>
    <t xml:space="preserve">Заключен договор на технологичсекое присоедингение между ООО "СЗ-ПРОЕКТ-С-70" и АО "МОЭСК" за счет средств предостваленной субсидии ЮЛ на финансовое обеспечение затрат, связанных с технологическим присоединением к сетям инженерно-технического обеспечения, в рамках реализации инфраструктурных проектов Мурманской </t>
  </si>
  <si>
    <t>Заключение договора после получения параметров объекта по проектной документации</t>
  </si>
  <si>
    <t>Не осуществлялся отбор предложений на предоставление субсидии ЮЛ на финансовое обеспечение затрат, связанных с технологическим присоединением к сетям инженерно-технического обеспечения, в рамках реализации инфраструктурных проектов Мурманской области за счет средств ИБК</t>
  </si>
  <si>
    <t>Освоение средств запланировано на 4 квартал текущего года</t>
  </si>
  <si>
    <t>Соглашение на ИМБТ с Администрацией г. Кировск не заключено в связи с изменением параметров проекта</t>
  </si>
  <si>
    <t>Реализация мероприятий (результатов) по строительству объекта и технологическому присоединению к сетям инженерно-технического обеспечения будет осуществлена после получения проектной документации, в настоящее время ведется ее разработка</t>
  </si>
  <si>
    <t>Сведения о ходе реализации мероприятий (результатов) государственной программы "Экономический потенциал" за отчетный период 9 месяцев 2025 года</t>
  </si>
  <si>
    <t>Контрольная точка 1.2. «Функция выполнена»</t>
  </si>
  <si>
    <t>Контрольная точка 1.3. «Предоставлен годовой отчет о достижении значений результатов предоставления субсидии»</t>
  </si>
  <si>
    <t>Контрольная точка 2.1 "Обеспечена реализация мероприятия во 2 полугодии"</t>
  </si>
  <si>
    <t>Контрольная точка 3.2 "Приобретены товары (услуги)"</t>
  </si>
  <si>
    <t>1.4.2</t>
  </si>
  <si>
    <t>Контрольная точка 4.2 "Обеспечена реализация мероприятия во 2 полугодии"</t>
  </si>
  <si>
    <t>Контрольная точка 5.2 "Функция выполнена"</t>
  </si>
  <si>
    <t>1.5.3</t>
  </si>
  <si>
    <t>Контрольная точка 5.3 "Предоставлен годовой отчет о достижении значений результатов предоставления субсидии"</t>
  </si>
  <si>
    <t>1.13</t>
  </si>
  <si>
    <t>1.13.1</t>
  </si>
  <si>
    <t>Мероприятие (результат) «Предоставлены услуги организациями инфраструктуры поддержки субъектам малого и среднего предпринимательства, физическим лицам, применяющим специальный налоговый режим «Налог на профессиональный доход», и гражданам, желающим вести бизнес»</t>
  </si>
  <si>
    <t>Предоставление субсидии НМКК «ФОРМАП» (Фонд) на обеспечение оказания услуг субъектам малого и среднего предпринимательства, физическим лицам, применяющим специальный налоговый режим «Налог на профессиональный доход», и гражданам, желающим вести бизнес»</t>
  </si>
  <si>
    <t>Контрольная точка 1.2 "Конкурс проведен"</t>
  </si>
  <si>
    <t>Контрольная точка 1.3 "Сформирована аналитическая информация об использовании средств субсидии"</t>
  </si>
  <si>
    <t>Контрольная точка 2.3 "Сформирована аналитическая информация об использовании средств субсидии"</t>
  </si>
  <si>
    <t>1.3.3</t>
  </si>
  <si>
    <t>Контрольная точка 3.3 "Конкурс организован"</t>
  </si>
  <si>
    <t>1.3.4</t>
  </si>
  <si>
    <t>1.3.5</t>
  </si>
  <si>
    <t>Контрольная точка 3.4 "Конкурс проведен"</t>
  </si>
  <si>
    <t>Контрольная точка 3.5 "Сформирована аналитическая информация об использовании средств субсидии"</t>
  </si>
  <si>
    <t>1.4.3</t>
  </si>
  <si>
    <t>Контрольная точка 4.2 "Конкурс проведен"</t>
  </si>
  <si>
    <t>Контрольная точка 4.3 "Сформирована аналитическая информация об использовании средств субсидии"</t>
  </si>
  <si>
    <t>1.5.4</t>
  </si>
  <si>
    <t>1.5.5</t>
  </si>
  <si>
    <t>Контрольная точка 5.3 "Предоставлены отчеты об использовании средств субсидии, о достижении значений результатов предоставления Субсидии"</t>
  </si>
  <si>
    <t>Контрольная точка 5.4 "Предоставлены отчеты об использовании средств субсидии, о достижении значений результатов предоставления Субсидии"</t>
  </si>
  <si>
    <t>Контрольная точка 5.5 "Сформирована аналитическая информация об использовании средств субсидии"</t>
  </si>
  <si>
    <t>1.6.3</t>
  </si>
  <si>
    <t>Контрольная точка 6.3 "Сформирована аналитическая информация об использовании средств субсидии"</t>
  </si>
  <si>
    <t>1.7.4</t>
  </si>
  <si>
    <t>Контрольная точка 7.4 "Сформирована аналитическая информация об использовании средств субсидии"</t>
  </si>
  <si>
    <t>1.8.2</t>
  </si>
  <si>
    <t>1.8.3</t>
  </si>
  <si>
    <t>1.8.4</t>
  </si>
  <si>
    <t>Контрольная точка 8.2 "Оказаны услуги субъектам МСП и гражданам"</t>
  </si>
  <si>
    <t>Контрольная точка 8.3 "Оказаны услуги субъектам МСП и гражданам"</t>
  </si>
  <si>
    <t>Контрольная точка 8.4 "Оказаны услуги субъектам МСП и гражданам"</t>
  </si>
  <si>
    <t>1.9.2</t>
  </si>
  <si>
    <t>1.9.3</t>
  </si>
  <si>
    <t>1.9.4</t>
  </si>
  <si>
    <t>1.10.2</t>
  </si>
  <si>
    <t>1.10.3</t>
  </si>
  <si>
    <t>1.10.4</t>
  </si>
  <si>
    <t>Контрольная точка 10.1 "Оказаны услуги субъектам МСП и гражданам"</t>
  </si>
  <si>
    <t>1.12.2</t>
  </si>
  <si>
    <t>1.12.3</t>
  </si>
  <si>
    <t>1.12.4</t>
  </si>
  <si>
    <t>Контрольная точка 12.2 "Предоставлены отчеты об использовании средств субсидии, о достижении значений результатов предоставления Субсидии"</t>
  </si>
  <si>
    <t>Контрольная точка 12.3 "Предоставлены отчеты об использовании средств субсидии, о достижении значений результатов предоставления Субсидии"</t>
  </si>
  <si>
    <t>Контрольная точка 12.4 "Сформирована аналитическая информация об использовании средств субсидии"</t>
  </si>
  <si>
    <t>1.13.2</t>
  </si>
  <si>
    <t>1.13.3</t>
  </si>
  <si>
    <t>1.13.4</t>
  </si>
  <si>
    <t>Контрольная точка 13.1 "Соглашение о предоставлении субсидии заключено"</t>
  </si>
  <si>
    <t>Контрольная точка 13.2 "Оказаны услуги субъектам МСП и гражданам"</t>
  </si>
  <si>
    <t>Контрольная точка 13.3 "Оказаны услуги субъектам МСП и гражданам"</t>
  </si>
  <si>
    <t>Контрольная точка 12.1 "Сформирована аналитическая информация об использовании средств субсидии"</t>
  </si>
  <si>
    <t>1.1.5</t>
  </si>
  <si>
    <t>1.1.6</t>
  </si>
  <si>
    <t>1.1.7</t>
  </si>
  <si>
    <t>Контрольная точка 1.6 "Предоставлена отчетность в Минэкономразвития России в ГИИС "Электронный бюджет"</t>
  </si>
  <si>
    <t>Контрольная точка 1.5 "Предоставлена отчетность в Минэкономразвития России в ГИИС "Электронный бюджет"</t>
  </si>
  <si>
    <t>Контрольная точка 1.7 "Заключено соглашение (дополнительное соглашение) с Минэкономразвития России о реализации программы по обучению специалистов российскими образовательными организациями в соответствии с Государственным планом в 2026 году"</t>
  </si>
  <si>
    <t>Контрольная точка 1.8 "Осуществлена оплата оказанных специалистам российскими образовательными организациями услуг по обучению в соответствии с Государственным планом"</t>
  </si>
  <si>
    <t>1.1.8</t>
  </si>
  <si>
    <t>Контрольная точка 1.3 "Приемка работы"</t>
  </si>
  <si>
    <t>Реализация мероприятия (результата) запланирована на 4 квартал 2025 года</t>
  </si>
  <si>
    <t>1.1. Количество субъектов малого и среднего предпринимательства - экспортеров, заключивших экспортные контракты по результатам получения услуг АНО «Бизнес51», нарастающим итогом по отношению к базовому значению</t>
  </si>
  <si>
    <t>Мероприятие (результат) «Обеспечено финансирование текущей деятельности АНО «Бизнес51»</t>
  </si>
  <si>
    <t>Предоставление субсидии автономной некоммерческой организации «Бизнес51» на финансовое обеспечение текущих затрат организации</t>
  </si>
  <si>
    <t>Контрольная точка 1.2 "Получателем субсидии осуществлены расходы на обеспечение текущей деятельности АНО «Бизнес51"</t>
  </si>
  <si>
    <t>Мероприятие (результат) «Обеспечено финансирование расходов, связанных с реализацией АНО «Туристский информационный центр Мурманской области» мероприятий в установленной сфере деятельности»</t>
  </si>
  <si>
    <t>Предоставление субсидии автономной некоммерческой организации «Туристский информационный центр Мурманской области» на финансовое обеспечение затрат, связанных с реализацией мероприятий, направленных на развитие туризма в Мурманской области</t>
  </si>
  <si>
    <t>Контрольная точка 1.2.1 "Заключено дополнительное соглашение на реализацию мероприятий в рамках проведения Дня туризма "</t>
  </si>
  <si>
    <t>Контрольная точка 1.2.2 "Проведены мероприятия в рамках Дня туризма"</t>
  </si>
  <si>
    <t>2.1.3</t>
  </si>
  <si>
    <t>Контрольная точка 2.3 "Представлен отчет об использовании средств субсидии и достижении результата субсидии"</t>
  </si>
  <si>
    <t>1.2.4</t>
  </si>
  <si>
    <t>Контрольная точка 1.4 "Подрядчиком оказан комплекс услуг по установке знаков туристской навигации"</t>
  </si>
  <si>
    <t>Акт</t>
  </si>
  <si>
    <t>Контрольная точка 1.2 "Подведены итоги оценки эффективности деятельности органов местного самоуправления муниципальных, городских округов и муниципальных районов Мурманской области"</t>
  </si>
  <si>
    <t>Доклад</t>
  </si>
  <si>
    <t>Контрольная точка 1.3 "Подготовлено постановление Правительства Мурманской области «Об утверждении состава муниципальных образований – получателей грантов в целях поощрения достижения наилучших значений показателей деятельности органов местного самоуправления городских и муниципальных округов, муниципальных районов Мурманской области и размеров грантов"</t>
  </si>
  <si>
    <t>Контрольная точка 1.3 "Получателем субсидии на конец отчетного года оказана услуга по реализации мероприятий, осуществляемых в рамках деятельности Ресурсного центра СО НКО"</t>
  </si>
  <si>
    <t>Контрольная точка 1.2 "Предоставлен отчет о расходовании средств субсидии и о выполнении государственного задания"</t>
  </si>
  <si>
    <t>Контрольная точка 1.2 "Приобретены товары (услуги)"</t>
  </si>
  <si>
    <t>Контрольная точка 1.4.К.2 "Получено разрешение на строительство"</t>
  </si>
  <si>
    <t>Контрольная точка 1.1.К.2 "Технологическое присоединение осуществлено"</t>
  </si>
  <si>
    <t>Контрольная точка 1.2.К.2 "Технологическое присоединение осуществлено"</t>
  </si>
  <si>
    <t>Контрольная точка 1.3.К.2 "Технологическое присоединение осуществлено"</t>
  </si>
  <si>
    <t>Контрольная точка 1.4.К.1 "Получены положительные заключения по результатам государственных экспертиз"</t>
  </si>
  <si>
    <t>Заключение</t>
  </si>
  <si>
    <t>Контрольная точка 1.4.К.3 "Контракт на выполнение строительно-монтажных работ заключен"</t>
  </si>
  <si>
    <t>Контрольная точка 1.1.К.2 "Заключен контракт на выполнение строительно-монтажных работ"</t>
  </si>
  <si>
    <t>Контракт</t>
  </si>
  <si>
    <t>Контрольная точка 1.2.К.2 "Заключен контракт на выполнение строительно-монтажных работ"</t>
  </si>
  <si>
    <t>Контрольная точка 1.3.К.2 "Заключен контракт на выполнение строительно-монтажных работ"</t>
  </si>
  <si>
    <t>Контрольная точка 1.4.К.2 "Заключен контракт на выполнение строительно-монтажных работ"</t>
  </si>
  <si>
    <t>Контрольная точка 1.5.К.2 "Заключен контракт на выполнение строительно-монтажных работ"</t>
  </si>
  <si>
    <t>Контрольная точка 1.6.К.2 "Технологическое присоединение осуществлено"</t>
  </si>
  <si>
    <t>Контрольная точка 1.7.К.2 "Технологическое присоединение осуществлено"</t>
  </si>
  <si>
    <t>Контрольная точка 1.8.К.2 "Технологическое присоединение осуществлено"</t>
  </si>
  <si>
    <t>Контрольная точка 1.9.К.2 "Технологическое присоединение осуществлено"</t>
  </si>
  <si>
    <t>Государственный контракт на оказание услуг по проведению мониторинга состояния и развития конкурентной среды на рынках товаров, работ, услуг Мурманской области за 2025 год (опросы) заключен с ФГАОУ ВО "Мурманский арктический  университет" 17.09.2025</t>
  </si>
  <si>
    <t>В Минстрой РФ направлена заявка на перенос сроков реализации проекта на период 2026-2029 гг.</t>
  </si>
  <si>
    <t>В Минстрой РФ направлена заявка на изменение параметров проекта и перенос сроков реализации проекта на период 2026-2027 гг.</t>
  </si>
  <si>
    <t xml:space="preserve">1. Проведен конкурс и заключено соглашение от 12.03.2025 № 40-2025-001642 с ЧУСО "Социальный центр - SOS Мурманск" о предоставлении субсидии из областного бюджета на финансовое обеспечение деятельности Ресурсного центра СО НКО в 2025 году.                                                                     2. Ресурсным центром СО НКО по итогам 9 месяцев :
- разработана программа «Школа для создания СО НКО», зарегистрированы 11 новых СО НКО;
- оказано 162 консультации по различным направлениям деятельности СО НКО;
- проведено 10 обучающих мероприятие для представителей СО НКО с суммарным охватом 136 участников.                                                      При поддержке Ресурсного центра СО НКО:
- СО НКО подготовлены и направлены в фонды 9 заявок на участие в конкурсе грантовой поддержки;                                                             - 3 СО НКО подали заявки на участие в конкурсах для получения бюджетных средств                                                  
</t>
  </si>
  <si>
    <t>Подготовлены:
-  экспертно-аналитические мероприятия по сопровождению (мониторингу) плана мероприятий по приоритетным направлениям развития Мурманской области - 3 у.е.
- исследования в рамках разработки и (или) реализации плана мероприятий по приоритетным направлениям развития Мурманской области) - 3 у.е.
- экспертно-аналитические материалы в части медиапланирования, брендирования объектов, реализуемых в рамках приоритетных направлений развития Мурманской области - 6 у.е.                                                       - заключено соглашений о сотрудничестве с организациями отраслей экономики Мурманской области - 76 ед.                                                    - заключено соглашений о сотрудничестве с организациями, реализующими обучающие программы среднего профессионального образования и высшего образования - 13 ед.</t>
  </si>
  <si>
    <t>Заключены договоры на оказание услуг по проведению мероприятия по повышению кадрового потенциала отрасли туризма "Акселератор по муждународному туризму" и проведение инфотура в сфере туризма представителей АСИ. Произведен авансовый платеж, остаток расходов запланирован на  октябрь</t>
  </si>
  <si>
    <t>Оплата по договору в четвертом квартале</t>
  </si>
  <si>
    <t>Обеспечивалась реализация функций Комитета</t>
  </si>
  <si>
    <t>Заключено Дополнительное соглашение к соглашению (договору) о предоставлении из бюджета Мурманской области субсидии, в том числе грантов в форме субсидий, юридическим лицам, индивидуальным предпринимателям, а также физическим лицам от 18.05.2025 № 40-2025-000403/4</t>
  </si>
  <si>
    <t>Ведется разработка проектной документации. Устраняются замечания.</t>
  </si>
  <si>
    <t>Не получено заключение госэкспертизы</t>
  </si>
  <si>
    <t>Мероприятие (результат) реализуется в течение 2025 года, оплата по факту проведения мероприятия</t>
  </si>
  <si>
    <t>Мероприятия не проводились, реализация запланирована на 4 квартал</t>
  </si>
  <si>
    <t>Остаток средств планируется перевести в АНО "Бизнес 51" в IV квартале 2025 года в рамках софинансирования федеральной субсидии</t>
  </si>
  <si>
    <t xml:space="preserve">Остаток средств планируется перевести в АНО "Бизнес 51" в IV квартале 2025 года в рамках софинансирования федеральной субсидии
</t>
  </si>
  <si>
    <t>По состоянию на 01.10.2025 внедрено 7 из 13 обязательных инструментов регионального экспортного стандарта 2.0:
1. Определение органа исполнительной власти субъекта РФ, ответственного за развитие несырьевого экспорта и экспорта услуг
2. Создание и развитие ЦПЭ
3. Развитие системы подготовки кадров в сфере ВЭД на базе высших учебных заведений субъекта РФ
4. Формирование и анализ базы экспортеров и базы потенциальных экспортеров в субъекте РФ и проведение экспортного аудита
5. Обучение экспортно ориентированных субъектов предпринимательства основам экспортной деятельности 
6. Организация комплекса мероприятий по расширению деловых связей предпринимательства, зарегистрированного в субъекте РФ с потенциальными зарубежными контрагентами
7. Создание и развитие механизмов популяризации экспортной деятельности среди экономически активного населения и молодежи субъекта РФ</t>
  </si>
  <si>
    <t>В 2025 году обеспечено проведение следующих мероприятий: в феврале на территории Мурманской области организована реверсная бизнес-миссия из КНР в сфере рыбопромышленности; в мае проведена бизнес-миссия Гомельской ТТП Республики Беларусь</t>
  </si>
  <si>
    <t>Прием заявок на участие в конкурсе осуществляется с 29.09.2025 по 31.10.2025. Подведение итогов до 20.11.2025. Средства субсидии будут предоставлены в ноябре-декабре 2025 года</t>
  </si>
  <si>
    <t xml:space="preserve"> Имеется отклонение</t>
  </si>
  <si>
    <t>Приказ подготовлен после согласования субсидии в реестре субсидий, размещен отбор на Портале поддержки (Приказ Министерства №194-ОД от 26.09.2025 о старте конкурса)</t>
  </si>
  <si>
    <t>Прием заявок на участие в конкурсе осуществляется с 22.09.2025 по 24.10.2025. Подведение итогов до 13.11.2025. Средства субсидии будут предоставлены в ноябре-декабре 2025 года</t>
  </si>
  <si>
    <t xml:space="preserve">Мероприятие (результат) «Предоставлена поддержка субъектам малого и среднего предпринимательства на возмещение затрат, связанных с кредитно-лизинговыми обязательствами» </t>
  </si>
  <si>
    <t>Приказ подготовлен после согласования субсидии в реестре субсидий, размещен отбор на Портале поддержки (Приказ Министерства №189-ОД от 18.09.2025 о старте конкурса)</t>
  </si>
  <si>
    <t>Прием заявок на участие в конкурсе осуществлялся с 29.04.2025 по 01.06.2025. По итогам конкурсного отбора гранты предоставлены 32 победителям на общую сумму 47,9 млн рублей</t>
  </si>
  <si>
    <t>Приказ от 25.07.2025 № 142-ОД "Об итогах конкурса "Губернаторский старт" на поддержку предпринимательсткх инициатив ( в редакции приказа от 22.08.2025 № 164-ОД)</t>
  </si>
  <si>
    <t>Средства на предоставление грантов распределены, второй этап конкурса не запланирован</t>
  </si>
  <si>
    <t>Организация конкурсного отбора запланирована в IV квартале</t>
  </si>
  <si>
    <t>приказ о предоставлении субсидии Событию51 в 2025 году был утвержден в срок - 28.12.2024 № 329-ОД (в рамках соглашения на 2025 год от 28.12.2024 № 04-07/55 с порядковым номером в ГИИС «Электронный бюджет» 40-2025-000085 от 03.02.2025)
Соглашение заключается в конце декабря предыдущего года, чтоб осуществить выплату субсидии в первые дни календарного года</t>
  </si>
  <si>
    <t>в срок</t>
  </si>
  <si>
    <t>Отчеты предоставлены в ГИИС "Электронный бюдет" 14.10.2025х</t>
  </si>
  <si>
    <t xml:space="preserve">Принято решение о прекращении в предоставлении субсидии </t>
  </si>
  <si>
    <t>Заключено соглашение с НМКК "ФОРМАП" (Фонд) на оказание поддержки в виде инновационного ваучера (от 09.04.2025 № 40-2025-002678). Итоги конкурсного отбора на предоставление инноваучера утверждены приказом ФОРМАП от 11.06.2025 № 38-п. Средства на предоставление услуг в рамках инновационного ваучера не израсходованы, т.к. срок использования инновационного ваучера составляет 6 месяцев со дня подписания трехстороннего договора</t>
  </si>
  <si>
    <t>Мероприятие реализуется в течение года, освоение средств предусмотрено до конца года</t>
  </si>
  <si>
    <t>37.07.2025</t>
  </si>
  <si>
    <t>Проведены мероприятия:
-встреча губернатора Мурманской области Андрея Чибиса с бизнес-сообществом региона,
-региональный этап федерального конкурса «Мама-предприниматель».
Освоение оставшихся средств запланировано в 4 квартале в рамках организации и проведения регионального этапа федерального конкурса для социальных предпринимателей "Мой Добрый бизнес"</t>
  </si>
  <si>
    <t>Результатом предоставления Субсидии является количество оказанных услуг (выполненных работ) для субъектов малого и среднего предпринимательства Мурманской области.
Мероприятие реализуется в течение года, освоение средств предусмотрено до конца года</t>
  </si>
  <si>
    <t>Отчеты об использовании средств субсидии, о достижении значений результатов предоставления Субсиди предоставлены 15.07.2025</t>
  </si>
  <si>
    <t>Дополнительное соглашение к соглашению о предоставлении субсидии на реализацию данного мероприятия заключено 04.09.2025 № 40-2025-000082/5.
Мероприятие реализуется в течение года, освоение средств предусмотрено до конца года</t>
  </si>
  <si>
    <t>Дополнительное соглашение к соглашению о предоставлении субсидии на реализацию данного мероприятия заключено 04.09.2025 № 40-2025-000082/5</t>
  </si>
  <si>
    <t>Оплата за обучение будет произведена в 4 квартале текущего года по факту его завершения. По мероприятию (результату) имеется отклонение по одной КТ в связи с более поздним доведением типовой формы договора ФРЦ до Министерства в следствие чего договор не был заключен.</t>
  </si>
  <si>
    <t>Типовая форма договора доведена Министерству письмом ФРЦ от 07.07.2025 № 05-319</t>
  </si>
  <si>
    <t xml:space="preserve">В рамках комплекса процессных мероприятий реализован ряд мероприятий, направленных на поддержку субъектов малого и среднего предпринимательства, завершен отбор и определены победители конкурса грантов "Губернаторский старт". Предоставление субсидий на возмещение затрат, связанных с кредитно-лизинговыми обязательствами, и субъектам МСП, осуществляющим общественно-значимую деятельность, запланировано на IV квартал. Реализация мероприятий по поддержке субъектов МСП осуществляется в течение года. </t>
  </si>
  <si>
    <t>Отчеты предоставлены в ГИИС "Электронный бюдет" 14.07.2025</t>
  </si>
  <si>
    <t>В отчетный период осуществлялось согласование Правил предоставления субсидии некоммерческим организациям по итогам отбора. 
Предоставление субсидии по итогам отбора запланировано в октябре-ноябре 2025 года</t>
  </si>
  <si>
    <t>В рамках проведенного конкурсного отбора опредлены 9 получателей  субсидии, направленной на развитие туристской инфраструктуры и создание объектов инфраструктуры на автомобильных туристских маршрутах. 5 предпринимательских инициатив по направлению - строительство кемпингов, 4 инициативы в рамках обустройства веток национальных маршрутов. С победителями заключены соглашения. Реализация проектов до конца текущего года. В рамках мероприятия по строительству быстровозводимых модульных строений предоставлена субсидия ООО "Паудер" на строительство аппарт отеля в г. Кировск из 10 коттеджей. Реализация проекта до 01.04.2026 года</t>
  </si>
  <si>
    <t>По состоянию на 01.10.2025 проекты по повышению производительности труда по направлению "Бережливое производство"  реализуются на 4 (четырех) региональных предприятиях-участниках федерального проекта: АО "МЭС", ГОУП "Мурманскводоканал", АО "ХТК", АО "Мурманскоблгаз".  Завершен проект на выбранном производственном потоке в АО "МЭС", на остальных участниках закрытие проектов планируется в 4 квартале т.г. 
Проделанная работа на предприятиях-участниках:
1. Выбраны производственные потоки;
2. Проведены стартовые и промежуточные совещания, в АО "МЭС" - совещание по закрытию проекта.
3. Проведено обучение рабочих групп предприятий.
4. Обучение на ФП проводятся на протяжении всего срока реализации проекта на предприятиях.  
В рамках заключенного соглашения между ГАПОУ МО «Мурманский индустриальный колледж» и Региональным центром компетенций в сфере производительности труда АНО «АЦК» за истекший период 2025 года  инструментам повышения производительности труда на «Фабрике процессов» было обучено 38 студентов.</t>
  </si>
  <si>
    <t>В рамках субсидии на государственное задание:
-консультации по мерам поддержки предоставлены 558 субъектам МСП; 
-проведение экспертизы пакета конкурсной документации проведено в отношении 252 субъектов МСП;
-проведение мониторинга деятельности субъектов МСП-получателей поддержки осуществлено в отношении 198 субъектов МСП</t>
  </si>
  <si>
    <t>Реализация мероприятий (результаов) в течение года, оплата по договору на оказание услуг в четвертом квартале текущего года</t>
  </si>
  <si>
    <t>Реализация мероприятия в течение года, расходы запланированы на 4 квартал</t>
  </si>
  <si>
    <t>Освоение денежных средств запланировано на 4 квартал текущего года. Планируется перерарспределение средств с мероприятия (результата) на другие мероприятия (результаты) в связи с несостоявшимся конкурсом на предоставлении субсидии субъектам туриндустрии.</t>
  </si>
  <si>
    <t xml:space="preserve"> 14 уникальных СМСП заключили экспортные контракты (базовое значение показателя). Еще 6 уникальных СМСП Мурманской области заключили экспортные контракты в 2025 году: ООО "МП-Группа" (морские ежи, икра морских ежей), ООО "Мурман Фин" (рыбные полуфабрикаты), ООО "Парк" (филе трески мороженое), ООО "Норд-Авиа" (туристические услуги), ООО "РММ Бионновации" (БАД: морской коллаген), АО "Норд-Вест Ф.К." (филе трески мороженое).</t>
  </si>
  <si>
    <t>Вносятся измнения в порядок предоставления гранта в том числе в части проведения конкурсного отбора в системе "Электронный бюджет".</t>
  </si>
  <si>
    <t>Измнения в порядок предоставления гранта, в том числе в части проведения конкурсного отбора в системе "Электронный бюджет" внесены в рамках № 299-ПП от 24.04.2025 (приказ Министерства о старте конкурса от 28.04.2025 № 84-ОД)</t>
  </si>
  <si>
    <t xml:space="preserve">1. Обеспечено проведение выездного мероприятия для муниципалитетов региона – лидеров Рейтинга. 3 органа местного самоуправления муниципальных образований Мурманской области приняли участие в семинар-совещании по вопросам развития конкуренции в субъектах Российской Федерации в г. Казань. В мероприятии также приняли участие представители Центрального аппарата ФАС России, руководители территориальных УФАС России и уполномоченные органы по реализации стандарта развития конкуренции субъектов Российской Федерации.
2. В соотвествии с пунктом 3.6 Методики формирования Рейтинга органов местного самоуправления муниципальных образований Мурманской области в части деятельности по содействию развитию конкуренции и обеспечению условий для благоприятного инвестиционного климата, утвержденного постановлением Правительства Мурманской области от 28.07.2020 № 539-ПП, по хадатайству Комитета по конкурентной политике Мурманской области организована работу по формированию Благодарственных писем Губернатора Мурманской области.
3. По сложившейся экономии планируется к проведению мероприятие в 4 квартале 2025 года </t>
  </si>
  <si>
    <t>Мероприятие (результат) реализуется в течение 2025 года</t>
  </si>
  <si>
    <t>Освоение денежных средств до конца текущего года</t>
  </si>
  <si>
    <t>Информация о ходе работ на объектах капитального строительства за 9 месяцев 2025 года</t>
  </si>
  <si>
    <t xml:space="preserve">Заключено Концессионное соглашение и выплачен капитальный грант (в 2024 году). Ведется разработка проектной документации. </t>
  </si>
  <si>
    <t xml:space="preserve">Провведен мониторинг оценки эффективности деятельности органов местного самоуправления муниципальных образований Мурманской области за 2024 год. Комиссией по подведению итогов оценки эффективности деятельности органов местного самоуправления Мурманской области принято решение о предоставлении грантов следующим муниципальным образованиям – муниципальный округ город Кировск с подведомственной территорией, городской округ город-герой Мурманск, Кандалакшский муниципальный район, городской округ ЗАТО город  Заозерск (№ Пр- 266/АЧ от 20.10.2025).  Подготовлен проект постановления Правительства Мурманской области об утверждении состава получателей грантов </t>
  </si>
  <si>
    <t xml:space="preserve">Конкурс признан несостоявшимся в связи с несоответвием участников отбора требованиям  </t>
  </si>
  <si>
    <t>Подготовлены аналитические работы по вопросам пространственного, территориального развития Мурманской области - 3 ед.
Организованы мероприятия по просвещению, распространению успешных практик и вовлечению граждан и организаций Мурманской области в процессы пространственного, территориального развития - 2 ед.</t>
  </si>
  <si>
    <t xml:space="preserve">Низкая степень освоения средств по ГП обусловлена не освоением средств, выделенных на инфраструктурные проекты Мурманской области с привлеченными средствами инфраструктурного бюджетного кредита. Также рассматривается вопрос по изменению параметров и перенос сроков реализации проектов. </t>
  </si>
  <si>
    <t>Предоставление грантов муниципальным образованиям (30 000 тыс. рублей) планируется в 4 квартале 2025года по итогам принятия решения Комиссией по подведению итогов оценки эффективности деятельности органов местного самоуправления Мурманской области</t>
  </si>
  <si>
    <t>В соответсвии с данными отчета за 3 кв. 2025 г. количество инвесторов,  которым оказано содействие в рамках заключенных соглашений с АО «Корпорация развития Мурманской области» или с Правительством Мурманской области», а также по поручению Губернатора или Правительства Мурманской области заключено 13 соглашений. Рабочими группами по рассмотрению инвестиционных проектов в Мурманской области и (или) Межведомственной комиссией по рассмотрению инвестиционных проектов Мурманской области и (или) иным уполномоченным Правительством Мурманской области органом одобрено 2 проекта и инициатив.</t>
  </si>
  <si>
    <t>В соответсвии с данными отчета за 2 кв. 2025 г. количество резидентов преференциальных режимов - 307, создано 5865 раб. мест</t>
  </si>
  <si>
    <t>Проведены следующие мероприятия:  
-ярмарка "На Севере-Тепло!" (январь),
-ярмарка «На Севере - Светло!»,
-гастрономический фестиваль "Вкус Арктики",
-ярмарка "На Севере-День Знаний!"
Реализация мероприятий осуществляется в течене года. 
Средства субсидии израсходованы по фактической потребности в рамках проведенных мероприятий</t>
  </si>
  <si>
    <t>Приказом Министерства экономического развития Мурманской области от 27.12.2017 № ОД-98 полномочия получателя средств субвенций на осуществление государственных полномочий по формированию и ведению торгового реестра переданы Управлению Федерального казначейства по Мурманской области (УФК по МО). Приказом Министерства развития Арктики и экономики Мурманской области от 19.12.2024 № 311-ОД утверждены средства субвенций ОМСУ на формирование и ведение торгового реестра на 2025 год. Расходное расписание по доведению лимитов бюджетных обязательств было доведено до ОМСУ через УФК по МО в январе 2025 года. Средства субсидии израсходованы в соответствии с фактически сложившейся потребностью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</si>
</sst>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%"/>
    <numFmt numFmtId="166" formatCode="#,##0.000"/>
  </numFmts>
  <fonts count="2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9FFD9"/>
        <bgColor indexed="64"/>
      </patternFill>
    </fill>
    <fill>
      <patternFill patternType="solid">
        <fgColor rgb="FFD9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9" fontId="5" fillId="0" borderId="6">
      <alignment horizontal="center" vertical="top" shrinkToFit="1"/>
    </xf>
    <xf numFmtId="49" fontId="5" fillId="0" borderId="6">
      <alignment horizontal="center" vertical="top" shrinkToFit="1"/>
    </xf>
    <xf numFmtId="0" fontId="11" fillId="3" borderId="0"/>
    <xf numFmtId="9" fontId="12" fillId="0" borderId="0" applyFont="0" applyFill="0" applyBorder="0" applyAlignment="0" applyProtection="0"/>
  </cellStyleXfs>
  <cellXfs count="398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2" fillId="0" borderId="0" xfId="0" applyFont="1" applyAlignment="1">
      <alignment horizontal="left" vertical="top" wrapText="1"/>
    </xf>
    <xf numFmtId="0" fontId="3" fillId="2" borderId="14" xfId="0" applyFont="1" applyFill="1" applyBorder="1" applyAlignment="1">
      <alignment vertical="top" wrapText="1"/>
    </xf>
    <xf numFmtId="166" fontId="0" fillId="0" borderId="0" xfId="0" applyNumberFormat="1"/>
    <xf numFmtId="164" fontId="0" fillId="0" borderId="0" xfId="0" applyNumberFormat="1"/>
    <xf numFmtId="164" fontId="14" fillId="0" borderId="1" xfId="4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5" fillId="0" borderId="1" xfId="4" applyNumberFormat="1" applyFont="1" applyFill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Border="1" applyAlignment="1">
      <alignment horizontal="center" vertical="center"/>
    </xf>
    <xf numFmtId="0" fontId="14" fillId="3" borderId="3" xfId="4" applyFont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3" fontId="2" fillId="4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top" wrapText="1"/>
    </xf>
    <xf numFmtId="165" fontId="3" fillId="4" borderId="1" xfId="0" applyNumberFormat="1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/>
    </xf>
    <xf numFmtId="165" fontId="2" fillId="0" borderId="4" xfId="0" applyNumberFormat="1" applyFont="1" applyFill="1" applyBorder="1" applyAlignment="1">
      <alignment horizontal="center" vertical="top"/>
    </xf>
    <xf numFmtId="0" fontId="2" fillId="0" borderId="14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/>
    </xf>
    <xf numFmtId="3" fontId="2" fillId="0" borderId="14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vertical="top" wrapText="1"/>
    </xf>
    <xf numFmtId="49" fontId="3" fillId="0" borderId="1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165" fontId="3" fillId="2" borderId="4" xfId="0" applyNumberFormat="1" applyFont="1" applyFill="1" applyBorder="1" applyAlignment="1">
      <alignment horizontal="center" vertical="top"/>
    </xf>
    <xf numFmtId="165" fontId="2" fillId="2" borderId="4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2" borderId="14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top" wrapText="1"/>
    </xf>
    <xf numFmtId="165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3" fontId="3" fillId="5" borderId="1" xfId="0" applyNumberFormat="1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vertical="top" wrapText="1"/>
    </xf>
    <xf numFmtId="165" fontId="3" fillId="5" borderId="1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164" fontId="2" fillId="6" borderId="1" xfId="0" applyNumberFormat="1" applyFont="1" applyFill="1" applyBorder="1" applyAlignment="1">
      <alignment horizontal="center" vertical="top" wrapText="1"/>
    </xf>
    <xf numFmtId="165" fontId="2" fillId="6" borderId="1" xfId="0" applyNumberFormat="1" applyFont="1" applyFill="1" applyBorder="1" applyAlignment="1">
      <alignment horizontal="center" vertical="top" wrapText="1"/>
    </xf>
    <xf numFmtId="49" fontId="2" fillId="6" borderId="2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14" fontId="6" fillId="6" borderId="1" xfId="0" applyNumberFormat="1" applyFont="1" applyFill="1" applyBorder="1" applyAlignment="1">
      <alignment horizontal="center" vertical="top" wrapText="1"/>
    </xf>
    <xf numFmtId="14" fontId="2" fillId="6" borderId="1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top" wrapText="1"/>
    </xf>
    <xf numFmtId="14" fontId="6" fillId="6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top" wrapText="1"/>
    </xf>
    <xf numFmtId="14" fontId="7" fillId="6" borderId="0" xfId="0" applyNumberFormat="1" applyFont="1" applyFill="1" applyAlignment="1">
      <alignment horizontal="center" vertical="top"/>
    </xf>
    <xf numFmtId="0" fontId="6" fillId="6" borderId="1" xfId="0" applyFont="1" applyFill="1" applyBorder="1" applyAlignment="1">
      <alignment horizontal="center" vertical="top" wrapText="1"/>
    </xf>
    <xf numFmtId="164" fontId="23" fillId="7" borderId="0" xfId="0" applyNumberFormat="1" applyFont="1" applyFill="1" applyAlignment="1">
      <alignment horizontal="center" vertical="top" wrapText="1"/>
    </xf>
    <xf numFmtId="164" fontId="23" fillId="7" borderId="1" xfId="0" applyNumberFormat="1" applyFont="1" applyFill="1" applyBorder="1" applyAlignment="1">
      <alignment horizontal="center" vertical="top" wrapText="1"/>
    </xf>
    <xf numFmtId="164" fontId="23" fillId="7" borderId="8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3" fillId="7" borderId="1" xfId="0" applyFont="1" applyFill="1" applyBorder="1" applyAlignment="1">
      <alignment horizontal="justify" vertical="top" wrapText="1"/>
    </xf>
    <xf numFmtId="165" fontId="2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3" fontId="7" fillId="0" borderId="0" xfId="0" applyNumberFormat="1" applyFont="1" applyAlignment="1">
      <alignment vertical="top"/>
    </xf>
    <xf numFmtId="164" fontId="13" fillId="6" borderId="1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top" wrapText="1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6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left" vertical="top" wrapText="1"/>
    </xf>
    <xf numFmtId="0" fontId="0" fillId="6" borderId="15" xfId="0" applyFill="1" applyBorder="1" applyAlignment="1">
      <alignment vertical="top" wrapText="1"/>
    </xf>
    <xf numFmtId="0" fontId="0" fillId="6" borderId="16" xfId="0" applyFill="1" applyBorder="1" applyAlignment="1">
      <alignment vertical="top" wrapText="1"/>
    </xf>
    <xf numFmtId="0" fontId="2" fillId="6" borderId="5" xfId="0" applyFont="1" applyFill="1" applyBorder="1" applyAlignment="1">
      <alignment horizontal="left" vertical="center" wrapText="1"/>
    </xf>
    <xf numFmtId="0" fontId="0" fillId="6" borderId="15" xfId="0" applyFill="1" applyBorder="1" applyAlignment="1">
      <alignment vertical="center" wrapText="1"/>
    </xf>
    <xf numFmtId="0" fontId="0" fillId="6" borderId="16" xfId="0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49" fontId="2" fillId="6" borderId="2" xfId="0" applyNumberFormat="1" applyFont="1" applyFill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164" fontId="3" fillId="4" borderId="7" xfId="0" applyNumberFormat="1" applyFont="1" applyFill="1" applyBorder="1" applyAlignment="1">
      <alignment horizontal="center" vertical="top" wrapText="1"/>
    </xf>
    <xf numFmtId="164" fontId="3" fillId="4" borderId="8" xfId="0" applyNumberFormat="1" applyFont="1" applyFill="1" applyBorder="1" applyAlignment="1">
      <alignment horizontal="center" vertical="top" wrapText="1"/>
    </xf>
    <xf numFmtId="164" fontId="3" fillId="4" borderId="9" xfId="0" applyNumberFormat="1" applyFont="1" applyFill="1" applyBorder="1" applyAlignment="1">
      <alignment horizontal="center" vertical="top" wrapText="1"/>
    </xf>
    <xf numFmtId="164" fontId="3" fillId="4" borderId="10" xfId="0" applyNumberFormat="1" applyFont="1" applyFill="1" applyBorder="1" applyAlignment="1">
      <alignment horizontal="center" vertical="top" wrapText="1"/>
    </xf>
    <xf numFmtId="164" fontId="3" fillId="4" borderId="0" xfId="0" applyNumberFormat="1" applyFont="1" applyFill="1" applyBorder="1" applyAlignment="1">
      <alignment horizontal="center" vertical="top" wrapText="1"/>
    </xf>
    <xf numFmtId="164" fontId="3" fillId="4" borderId="11" xfId="0" applyNumberFormat="1" applyFont="1" applyFill="1" applyBorder="1" applyAlignment="1">
      <alignment horizontal="center" vertical="top" wrapText="1"/>
    </xf>
    <xf numFmtId="164" fontId="3" fillId="4" borderId="12" xfId="0" applyNumberFormat="1" applyFont="1" applyFill="1" applyBorder="1" applyAlignment="1">
      <alignment horizontal="center" vertical="top" wrapText="1"/>
    </xf>
    <xf numFmtId="164" fontId="3" fillId="4" borderId="13" xfId="0" applyNumberFormat="1" applyFont="1" applyFill="1" applyBorder="1" applyAlignment="1">
      <alignment horizontal="center" vertical="top" wrapText="1"/>
    </xf>
    <xf numFmtId="164" fontId="3" fillId="4" borderId="14" xfId="0" applyNumberFormat="1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4" borderId="14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3" fontId="2" fillId="4" borderId="2" xfId="0" applyNumberFormat="1" applyFont="1" applyFill="1" applyBorder="1" applyAlignment="1">
      <alignment horizontal="center" vertical="top" wrapText="1"/>
    </xf>
    <xf numFmtId="3" fontId="2" fillId="4" borderId="4" xfId="0" applyNumberFormat="1" applyFont="1" applyFill="1" applyBorder="1" applyAlignment="1">
      <alignment horizontal="center" vertical="top" wrapText="1"/>
    </xf>
    <xf numFmtId="0" fontId="23" fillId="7" borderId="2" xfId="0" applyFont="1" applyFill="1" applyBorder="1" applyAlignment="1">
      <alignment horizontal="left" vertical="top" wrapText="1"/>
    </xf>
    <xf numFmtId="0" fontId="23" fillId="7" borderId="3" xfId="0" applyFont="1" applyFill="1" applyBorder="1" applyAlignment="1">
      <alignment horizontal="left" vertical="top" wrapText="1"/>
    </xf>
    <xf numFmtId="0" fontId="23" fillId="7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49" fontId="3" fillId="5" borderId="2" xfId="0" applyNumberFormat="1" applyFont="1" applyFill="1" applyBorder="1" applyAlignment="1">
      <alignment horizontal="center" vertical="top" wrapText="1"/>
    </xf>
    <xf numFmtId="49" fontId="3" fillId="5" borderId="3" xfId="0" applyNumberFormat="1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10" fillId="5" borderId="8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top" wrapText="1"/>
    </xf>
    <xf numFmtId="0" fontId="10" fillId="5" borderId="0" xfId="0" applyFont="1" applyFill="1" applyAlignment="1">
      <alignment horizontal="left" vertical="top" wrapText="1"/>
    </xf>
    <xf numFmtId="0" fontId="10" fillId="5" borderId="11" xfId="0" applyFont="1" applyFill="1" applyBorder="1" applyAlignment="1">
      <alignment horizontal="left" vertical="top" wrapText="1"/>
    </xf>
    <xf numFmtId="0" fontId="10" fillId="5" borderId="12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5" borderId="14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3" fontId="3" fillId="5" borderId="2" xfId="0" applyNumberFormat="1" applyFont="1" applyFill="1" applyBorder="1" applyAlignment="1">
      <alignment horizontal="center" vertical="top" wrapText="1"/>
    </xf>
    <xf numFmtId="3" fontId="3" fillId="5" borderId="4" xfId="0" applyNumberFormat="1" applyFont="1" applyFill="1" applyBorder="1" applyAlignment="1">
      <alignment horizontal="center" vertical="top" wrapText="1"/>
    </xf>
    <xf numFmtId="164" fontId="3" fillId="5" borderId="7" xfId="0" applyNumberFormat="1" applyFont="1" applyFill="1" applyBorder="1" applyAlignment="1">
      <alignment horizontal="center" vertical="top" wrapText="1"/>
    </xf>
    <xf numFmtId="164" fontId="3" fillId="5" borderId="8" xfId="0" applyNumberFormat="1" applyFont="1" applyFill="1" applyBorder="1" applyAlignment="1">
      <alignment horizontal="center" vertical="top" wrapText="1"/>
    </xf>
    <xf numFmtId="164" fontId="3" fillId="5" borderId="9" xfId="0" applyNumberFormat="1" applyFont="1" applyFill="1" applyBorder="1" applyAlignment="1">
      <alignment horizontal="center" vertical="top" wrapText="1"/>
    </xf>
    <xf numFmtId="164" fontId="3" fillId="5" borderId="10" xfId="0" applyNumberFormat="1" applyFont="1" applyFill="1" applyBorder="1" applyAlignment="1">
      <alignment horizontal="center" vertical="top" wrapText="1"/>
    </xf>
    <xf numFmtId="164" fontId="3" fillId="5" borderId="0" xfId="0" applyNumberFormat="1" applyFont="1" applyFill="1" applyBorder="1" applyAlignment="1">
      <alignment horizontal="center" vertical="top" wrapText="1"/>
    </xf>
    <xf numFmtId="164" fontId="3" fillId="5" borderId="11" xfId="0" applyNumberFormat="1" applyFont="1" applyFill="1" applyBorder="1" applyAlignment="1">
      <alignment horizontal="center" vertical="top" wrapText="1"/>
    </xf>
    <xf numFmtId="164" fontId="3" fillId="5" borderId="12" xfId="0" applyNumberFormat="1" applyFont="1" applyFill="1" applyBorder="1" applyAlignment="1">
      <alignment horizontal="center" vertical="top" wrapText="1"/>
    </xf>
    <xf numFmtId="164" fontId="3" fillId="5" borderId="13" xfId="0" applyNumberFormat="1" applyFont="1" applyFill="1" applyBorder="1" applyAlignment="1">
      <alignment horizontal="center" vertical="top" wrapText="1"/>
    </xf>
    <xf numFmtId="164" fontId="3" fillId="5" borderId="14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8" xfId="0" applyFont="1" applyFill="1" applyBorder="1" applyAlignment="1">
      <alignment horizontal="center" vertical="top" wrapText="1"/>
    </xf>
    <xf numFmtId="0" fontId="0" fillId="0" borderId="9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11" xfId="0" applyFont="1" applyFill="1" applyBorder="1" applyAlignment="1">
      <alignment horizontal="center" vertical="top" wrapText="1"/>
    </xf>
    <xf numFmtId="0" fontId="0" fillId="0" borderId="12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3" fontId="2" fillId="5" borderId="2" xfId="0" applyNumberFormat="1" applyFont="1" applyFill="1" applyBorder="1" applyAlignment="1">
      <alignment horizontal="center" vertical="top" wrapText="1"/>
    </xf>
    <xf numFmtId="3" fontId="2" fillId="5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49" fontId="22" fillId="0" borderId="0" xfId="0" applyNumberFormat="1" applyFont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11" xfId="0" applyFont="1" applyFill="1" applyBorder="1" applyAlignment="1">
      <alignment horizontal="left" vertical="top" wrapText="1"/>
    </xf>
    <xf numFmtId="0" fontId="0" fillId="2" borderId="12" xfId="0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3" fontId="2" fillId="2" borderId="2" xfId="0" applyNumberFormat="1" applyFont="1" applyFill="1" applyBorder="1" applyAlignment="1">
      <alignment horizontal="center" vertical="top" wrapText="1"/>
    </xf>
    <xf numFmtId="3" fontId="2" fillId="2" borderId="4" xfId="0" applyNumberFormat="1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11" xfId="0" applyFont="1" applyFill="1" applyBorder="1" applyAlignment="1">
      <alignment horizontal="left" vertical="top" wrapText="1"/>
    </xf>
    <xf numFmtId="0" fontId="0" fillId="0" borderId="12" xfId="0" applyFont="1" applyFill="1" applyBorder="1" applyAlignment="1">
      <alignment horizontal="left" vertical="top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164" fontId="2" fillId="6" borderId="7" xfId="0" applyNumberFormat="1" applyFont="1" applyFill="1" applyBorder="1" applyAlignment="1">
      <alignment horizontal="left" vertical="top" wrapText="1"/>
    </xf>
    <xf numFmtId="164" fontId="2" fillId="6" borderId="8" xfId="0" applyNumberFormat="1" applyFont="1" applyFill="1" applyBorder="1" applyAlignment="1">
      <alignment horizontal="left" vertical="top" wrapText="1"/>
    </xf>
    <xf numFmtId="0" fontId="0" fillId="6" borderId="8" xfId="0" applyFont="1" applyFill="1" applyBorder="1" applyAlignment="1">
      <alignment horizontal="left" vertical="top" wrapText="1"/>
    </xf>
    <xf numFmtId="0" fontId="0" fillId="6" borderId="9" xfId="0" applyFont="1" applyFill="1" applyBorder="1" applyAlignment="1">
      <alignment horizontal="left" vertical="top" wrapText="1"/>
    </xf>
    <xf numFmtId="164" fontId="2" fillId="6" borderId="10" xfId="0" applyNumberFormat="1" applyFont="1" applyFill="1" applyBorder="1" applyAlignment="1">
      <alignment horizontal="left" vertical="top" wrapText="1"/>
    </xf>
    <xf numFmtId="164" fontId="2" fillId="6" borderId="0" xfId="0" applyNumberFormat="1" applyFont="1" applyFill="1" applyBorder="1" applyAlignment="1">
      <alignment horizontal="left" vertical="top" wrapText="1"/>
    </xf>
    <xf numFmtId="0" fontId="0" fillId="6" borderId="0" xfId="0" applyFont="1" applyFill="1" applyAlignment="1">
      <alignment horizontal="left" vertical="top" wrapText="1"/>
    </xf>
    <xf numFmtId="0" fontId="0" fillId="6" borderId="11" xfId="0" applyFont="1" applyFill="1" applyBorder="1" applyAlignment="1">
      <alignment horizontal="left" vertical="top" wrapText="1"/>
    </xf>
    <xf numFmtId="164" fontId="2" fillId="6" borderId="12" xfId="0" applyNumberFormat="1" applyFont="1" applyFill="1" applyBorder="1" applyAlignment="1">
      <alignment horizontal="left" vertical="top" wrapText="1"/>
    </xf>
    <xf numFmtId="164" fontId="2" fillId="6" borderId="13" xfId="0" applyNumberFormat="1" applyFont="1" applyFill="1" applyBorder="1" applyAlignment="1">
      <alignment horizontal="left" vertical="top" wrapText="1"/>
    </xf>
    <xf numFmtId="0" fontId="0" fillId="6" borderId="13" xfId="0" applyFont="1" applyFill="1" applyBorder="1" applyAlignment="1">
      <alignment horizontal="left" vertical="top" wrapText="1"/>
    </xf>
    <xf numFmtId="0" fontId="0" fillId="6" borderId="14" xfId="0" applyFont="1" applyFill="1" applyBorder="1" applyAlignment="1">
      <alignment horizontal="left" vertical="top" wrapText="1"/>
    </xf>
    <xf numFmtId="0" fontId="20" fillId="4" borderId="7" xfId="0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horizontal="center" vertical="top" wrapText="1"/>
    </xf>
    <xf numFmtId="0" fontId="21" fillId="4" borderId="0" xfId="0" applyFont="1" applyFill="1" applyAlignment="1">
      <alignment horizontal="center" vertical="top" wrapText="1"/>
    </xf>
    <xf numFmtId="0" fontId="21" fillId="4" borderId="11" xfId="0" applyFont="1" applyFill="1" applyBorder="1" applyAlignment="1">
      <alignment horizontal="center" vertical="top" wrapText="1"/>
    </xf>
    <xf numFmtId="0" fontId="21" fillId="4" borderId="12" xfId="0" applyFont="1" applyFill="1" applyBorder="1" applyAlignment="1">
      <alignment horizontal="center" vertical="top" wrapText="1"/>
    </xf>
    <xf numFmtId="0" fontId="21" fillId="4" borderId="13" xfId="0" applyFont="1" applyFill="1" applyBorder="1" applyAlignment="1">
      <alignment horizontal="center" vertical="top" wrapText="1"/>
    </xf>
    <xf numFmtId="0" fontId="21" fillId="4" borderId="14" xfId="0" applyFont="1" applyFill="1" applyBorder="1" applyAlignment="1">
      <alignment horizontal="center" vertical="top" wrapText="1"/>
    </xf>
    <xf numFmtId="0" fontId="17" fillId="3" borderId="5" xfId="4" applyFont="1" applyBorder="1" applyAlignment="1">
      <alignment horizontal="center" vertical="center"/>
    </xf>
    <xf numFmtId="0" fontId="17" fillId="3" borderId="15" xfId="4" applyFont="1" applyBorder="1" applyAlignment="1">
      <alignment horizontal="center" vertical="center"/>
    </xf>
    <xf numFmtId="0" fontId="17" fillId="3" borderId="16" xfId="4" applyFont="1" applyBorder="1" applyAlignment="1">
      <alignment horizontal="center" vertical="center"/>
    </xf>
    <xf numFmtId="0" fontId="14" fillId="3" borderId="2" xfId="4" applyFont="1" applyBorder="1" applyAlignment="1">
      <alignment horizontal="center" vertical="center" wrapText="1"/>
    </xf>
    <xf numFmtId="0" fontId="14" fillId="3" borderId="4" xfId="4" applyFont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center" vertical="center" wrapText="1"/>
    </xf>
    <xf numFmtId="4" fontId="14" fillId="0" borderId="2" xfId="4" applyNumberFormat="1" applyFont="1" applyFill="1" applyBorder="1" applyAlignment="1" applyProtection="1">
      <alignment horizontal="center" vertical="center" wrapText="1"/>
      <protection locked="0"/>
    </xf>
    <xf numFmtId="4" fontId="14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>
      <alignment horizontal="center" vertical="center" wrapText="1"/>
    </xf>
    <xf numFmtId="164" fontId="14" fillId="0" borderId="7" xfId="4" applyNumberFormat="1" applyFont="1" applyFill="1" applyBorder="1" applyAlignment="1" applyProtection="1">
      <alignment horizontal="center" vertical="center" wrapText="1"/>
      <protection locked="0"/>
    </xf>
    <xf numFmtId="164" fontId="14" fillId="0" borderId="12" xfId="4" applyNumberFormat="1" applyFont="1" applyFill="1" applyBorder="1" applyAlignment="1" applyProtection="1">
      <alignment horizontal="center" vertical="center" wrapText="1"/>
      <protection locked="0"/>
    </xf>
    <xf numFmtId="9" fontId="14" fillId="0" borderId="2" xfId="5" applyFont="1" applyFill="1" applyBorder="1" applyAlignment="1" applyProtection="1">
      <alignment horizontal="center" vertical="center" wrapText="1"/>
      <protection locked="0"/>
    </xf>
    <xf numFmtId="9" fontId="14" fillId="0" borderId="4" xfId="5" applyFont="1" applyFill="1" applyBorder="1" applyAlignment="1" applyProtection="1">
      <alignment horizontal="center" vertical="center" wrapText="1"/>
      <protection locked="0"/>
    </xf>
    <xf numFmtId="165" fontId="14" fillId="0" borderId="2" xfId="5" applyNumberFormat="1" applyFont="1" applyFill="1" applyBorder="1" applyAlignment="1" applyProtection="1">
      <alignment horizontal="center" vertical="center" wrapText="1"/>
      <protection locked="0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4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165" fontId="13" fillId="0" borderId="2" xfId="0" applyNumberFormat="1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/>
    </xf>
    <xf numFmtId="164" fontId="13" fillId="0" borderId="4" xfId="0" applyNumberFormat="1" applyFont="1" applyFill="1" applyBorder="1" applyAlignment="1">
      <alignment horizontal="center" vertical="top"/>
    </xf>
  </cellXfs>
  <cellStyles count="6">
    <cellStyle name="ex67" xfId="2"/>
    <cellStyle name="ex77" xfId="3"/>
    <cellStyle name="Обычный" xfId="0" builtinId="0"/>
    <cellStyle name="Обычный 2 2" xfId="4"/>
    <cellStyle name="Обычный 5" xfId="1"/>
    <cellStyle name="Процентный 2 2" xfId="5"/>
  </cellStyles>
  <dxfs count="0"/>
  <tableStyles count="0" defaultTableStyle="TableStyleMedium2" defaultPivotStyle="PivotStyleLight16"/>
  <colors>
    <mruColors>
      <color rgb="FFD9FFFF"/>
      <color rgb="FFD9FFD9"/>
      <color rgb="FFFFE7E7"/>
      <color rgb="FFFFC9C9"/>
      <color rgb="FFF3FFF3"/>
      <color rgb="FFFFA3A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48"/>
  <sheetViews>
    <sheetView tabSelected="1" view="pageBreakPreview" zoomScale="90" zoomScaleNormal="80" zoomScaleSheetLayoutView="90" workbookViewId="0">
      <pane ySplit="4" topLeftCell="A441" activePane="bottomLeft" state="frozen"/>
      <selection pane="bottomLeft" activeCell="M452" sqref="M452:M456"/>
    </sheetView>
  </sheetViews>
  <sheetFormatPr defaultColWidth="8.85546875" defaultRowHeight="11.25" outlineLevelRow="2"/>
  <cols>
    <col min="1" max="1" width="7" style="4" customWidth="1"/>
    <col min="2" max="2" width="22" style="7" customWidth="1"/>
    <col min="3" max="3" width="8.5703125" style="3" customWidth="1"/>
    <col min="4" max="4" width="12.42578125" style="8" customWidth="1"/>
    <col min="5" max="5" width="8.85546875" style="8" customWidth="1"/>
    <col min="6" max="6" width="9.85546875" style="8" customWidth="1"/>
    <col min="7" max="7" width="11.7109375" style="8" customWidth="1"/>
    <col min="8" max="8" width="27" style="5" customWidth="1"/>
    <col min="9" max="9" width="15.28515625" style="3" customWidth="1"/>
    <col min="10" max="10" width="9.5703125" style="3" customWidth="1"/>
    <col min="11" max="11" width="25" style="3" customWidth="1"/>
    <col min="12" max="12" width="8.85546875" style="3" customWidth="1"/>
    <col min="13" max="13" width="10.28515625" style="3" customWidth="1"/>
    <col min="14" max="14" width="15.140625" style="3" customWidth="1"/>
    <col min="15" max="15" width="52.28515625" style="5" customWidth="1"/>
    <col min="16" max="16384" width="8.85546875" style="6"/>
  </cols>
  <sheetData>
    <row r="1" spans="1:17" ht="22.5">
      <c r="A1" s="11"/>
      <c r="B1" s="9"/>
      <c r="O1" s="18" t="s">
        <v>46</v>
      </c>
    </row>
    <row r="2" spans="1:17" ht="15" customHeight="1">
      <c r="A2" s="279" t="s">
        <v>388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21.75" customHeight="1">
      <c r="A3" s="281" t="s">
        <v>0</v>
      </c>
      <c r="B3" s="283" t="s">
        <v>14</v>
      </c>
      <c r="C3" s="288" t="s">
        <v>1</v>
      </c>
      <c r="D3" s="289"/>
      <c r="E3" s="289"/>
      <c r="F3" s="289"/>
      <c r="G3" s="289"/>
      <c r="H3" s="283" t="s">
        <v>26</v>
      </c>
      <c r="I3" s="283" t="s">
        <v>29</v>
      </c>
      <c r="J3" s="283" t="s">
        <v>6</v>
      </c>
      <c r="K3" s="299" t="s">
        <v>37</v>
      </c>
      <c r="L3" s="299"/>
      <c r="M3" s="283" t="s">
        <v>27</v>
      </c>
      <c r="N3" s="283" t="s">
        <v>8</v>
      </c>
      <c r="O3" s="283" t="s">
        <v>34</v>
      </c>
      <c r="Q3" s="118">
        <f>L52+L87+L107+L176+L225+L346+L379+L392+L419+L438+L467+L507</f>
        <v>50</v>
      </c>
    </row>
    <row r="4" spans="1:17" ht="60.75" customHeight="1">
      <c r="A4" s="282"/>
      <c r="B4" s="284"/>
      <c r="C4" s="2" t="s">
        <v>13</v>
      </c>
      <c r="D4" s="1" t="s">
        <v>16</v>
      </c>
      <c r="E4" s="1" t="s">
        <v>15</v>
      </c>
      <c r="F4" s="1" t="s">
        <v>30</v>
      </c>
      <c r="G4" s="1" t="s">
        <v>45</v>
      </c>
      <c r="H4" s="284"/>
      <c r="I4" s="284"/>
      <c r="J4" s="284"/>
      <c r="K4" s="2" t="s">
        <v>10</v>
      </c>
      <c r="L4" s="2" t="s">
        <v>38</v>
      </c>
      <c r="M4" s="303"/>
      <c r="N4" s="284"/>
      <c r="O4" s="284"/>
    </row>
    <row r="5" spans="1:17" ht="12" customHeight="1">
      <c r="A5" s="12" t="s">
        <v>9</v>
      </c>
      <c r="B5" s="13">
        <v>2</v>
      </c>
      <c r="C5" s="12" t="s">
        <v>17</v>
      </c>
      <c r="D5" s="13">
        <v>4</v>
      </c>
      <c r="E5" s="12" t="s">
        <v>18</v>
      </c>
      <c r="F5" s="13">
        <v>6</v>
      </c>
      <c r="G5" s="14" t="s">
        <v>19</v>
      </c>
      <c r="H5" s="2">
        <v>8</v>
      </c>
      <c r="I5" s="14" t="s">
        <v>20</v>
      </c>
      <c r="J5" s="2">
        <v>10</v>
      </c>
      <c r="K5" s="14" t="s">
        <v>21</v>
      </c>
      <c r="L5" s="2">
        <v>12</v>
      </c>
      <c r="M5" s="2">
        <v>13</v>
      </c>
      <c r="N5" s="14" t="s">
        <v>28</v>
      </c>
      <c r="O5" s="13">
        <v>15</v>
      </c>
    </row>
    <row r="6" spans="1:17" ht="31.5" customHeight="1">
      <c r="A6" s="285"/>
      <c r="B6" s="300" t="s">
        <v>52</v>
      </c>
      <c r="C6" s="15" t="s">
        <v>2</v>
      </c>
      <c r="D6" s="16">
        <f>SUM(D7:D10)</f>
        <v>3763344.1253200001</v>
      </c>
      <c r="E6" s="16">
        <f t="shared" ref="E6:F6" si="0">SUM(E7:E10)</f>
        <v>677198.68536999985</v>
      </c>
      <c r="F6" s="16">
        <f t="shared" si="0"/>
        <v>636747.7525099999</v>
      </c>
      <c r="G6" s="70">
        <f>IFERROR(F6/D6,0)</f>
        <v>0.16919732325989634</v>
      </c>
      <c r="H6" s="290" t="s">
        <v>12</v>
      </c>
      <c r="I6" s="291"/>
      <c r="J6" s="292"/>
      <c r="K6" s="19" t="s">
        <v>41</v>
      </c>
      <c r="L6" s="68">
        <f>SUM(L7:L10)</f>
        <v>50</v>
      </c>
      <c r="M6" s="304" t="s">
        <v>556</v>
      </c>
      <c r="N6" s="305"/>
      <c r="O6" s="306"/>
    </row>
    <row r="7" spans="1:17" ht="26.25" customHeight="1">
      <c r="A7" s="286"/>
      <c r="B7" s="301"/>
      <c r="C7" s="72" t="s">
        <v>11</v>
      </c>
      <c r="D7" s="73">
        <f t="shared" ref="D7:F10" si="1">D53+D88+D108+D177+D226+D347+D366+D380+D393+D420+D439+D468+D508+D519+D524+D529+D534</f>
        <v>2368994.6153199999</v>
      </c>
      <c r="E7" s="73">
        <f t="shared" si="1"/>
        <v>457990.42136999994</v>
      </c>
      <c r="F7" s="73">
        <f t="shared" si="1"/>
        <v>419412.43248039996</v>
      </c>
      <c r="G7" s="71">
        <f t="shared" ref="G7:G30" si="2">IFERROR(F7/D7,0)</f>
        <v>0.17704237475598755</v>
      </c>
      <c r="H7" s="293"/>
      <c r="I7" s="294"/>
      <c r="J7" s="295"/>
      <c r="K7" s="74" t="s">
        <v>49</v>
      </c>
      <c r="L7" s="87">
        <f>SUM(L53,L88,L108,L177,L226,L347,L366,L380,L393,L420,L439,L468,L508)</f>
        <v>20</v>
      </c>
      <c r="M7" s="307"/>
      <c r="N7" s="308"/>
      <c r="O7" s="309"/>
    </row>
    <row r="8" spans="1:17" ht="24.75" customHeight="1">
      <c r="A8" s="286"/>
      <c r="B8" s="301"/>
      <c r="C8" s="72" t="s">
        <v>3</v>
      </c>
      <c r="D8" s="73">
        <f t="shared" si="1"/>
        <v>94252.7</v>
      </c>
      <c r="E8" s="73">
        <f t="shared" si="1"/>
        <v>82013.5</v>
      </c>
      <c r="F8" s="73">
        <f t="shared" si="1"/>
        <v>80140.556029600004</v>
      </c>
      <c r="G8" s="71">
        <f t="shared" si="2"/>
        <v>0.85027331874418455</v>
      </c>
      <c r="H8" s="293"/>
      <c r="I8" s="294"/>
      <c r="J8" s="295"/>
      <c r="K8" s="74" t="s">
        <v>50</v>
      </c>
      <c r="L8" s="87">
        <f>SUM(L54,L89,L109,L178,L227,L348,L367,L381,L394,L421,L440,L469,L509)</f>
        <v>23</v>
      </c>
      <c r="M8" s="307"/>
      <c r="N8" s="308"/>
      <c r="O8" s="309"/>
    </row>
    <row r="9" spans="1:17" ht="15.75" customHeight="1">
      <c r="A9" s="286"/>
      <c r="B9" s="301"/>
      <c r="C9" s="72" t="s">
        <v>22</v>
      </c>
      <c r="D9" s="73">
        <f t="shared" si="1"/>
        <v>0</v>
      </c>
      <c r="E9" s="73">
        <f t="shared" si="1"/>
        <v>0</v>
      </c>
      <c r="F9" s="73">
        <f t="shared" si="1"/>
        <v>0</v>
      </c>
      <c r="G9" s="71">
        <f t="shared" si="2"/>
        <v>0</v>
      </c>
      <c r="H9" s="293"/>
      <c r="I9" s="294"/>
      <c r="J9" s="295"/>
      <c r="K9" s="313" t="s">
        <v>51</v>
      </c>
      <c r="L9" s="315">
        <f>SUM(L55,L90,L110,L179,L228,L349,L368,L382,L395,L422,L441,L470,L510)</f>
        <v>7</v>
      </c>
      <c r="M9" s="307"/>
      <c r="N9" s="308"/>
      <c r="O9" s="309"/>
    </row>
    <row r="10" spans="1:17" ht="18.75" customHeight="1">
      <c r="A10" s="287"/>
      <c r="B10" s="302"/>
      <c r="C10" s="72" t="s">
        <v>4</v>
      </c>
      <c r="D10" s="73">
        <f t="shared" si="1"/>
        <v>1300096.81</v>
      </c>
      <c r="E10" s="73">
        <f t="shared" si="1"/>
        <v>137194.764</v>
      </c>
      <c r="F10" s="73">
        <f t="shared" si="1"/>
        <v>137194.764</v>
      </c>
      <c r="G10" s="71">
        <f t="shared" si="2"/>
        <v>0.10552657536326082</v>
      </c>
      <c r="H10" s="296"/>
      <c r="I10" s="297"/>
      <c r="J10" s="298"/>
      <c r="K10" s="314"/>
      <c r="L10" s="316"/>
      <c r="M10" s="310"/>
      <c r="N10" s="311"/>
      <c r="O10" s="312"/>
    </row>
    <row r="11" spans="1:17" ht="27" customHeight="1">
      <c r="A11" s="161"/>
      <c r="B11" s="229" t="s">
        <v>54</v>
      </c>
      <c r="C11" s="57" t="s">
        <v>2</v>
      </c>
      <c r="D11" s="58">
        <f>SUM(D12:D15)</f>
        <v>542000.36141000001</v>
      </c>
      <c r="E11" s="58">
        <f t="shared" ref="E11:F11" si="3">SUM(E12:E15)</f>
        <v>365868.28537</v>
      </c>
      <c r="F11" s="58">
        <f t="shared" si="3"/>
        <v>337649.95250999997</v>
      </c>
      <c r="G11" s="61">
        <f t="shared" si="2"/>
        <v>0.62296997668343301</v>
      </c>
      <c r="H11" s="232" t="s">
        <v>12</v>
      </c>
      <c r="I11" s="233"/>
      <c r="J11" s="234"/>
      <c r="K11" s="59" t="s">
        <v>23</v>
      </c>
      <c r="L11" s="79">
        <f>SUM(L12:L15)</f>
        <v>27</v>
      </c>
      <c r="M11" s="232"/>
      <c r="N11" s="243"/>
      <c r="O11" s="244"/>
    </row>
    <row r="12" spans="1:17" ht="24" customHeight="1">
      <c r="A12" s="162"/>
      <c r="B12" s="230"/>
      <c r="C12" s="10" t="s">
        <v>11</v>
      </c>
      <c r="D12" s="53">
        <f>D189+D197+D218+D226+D347+D366+D380+D439+D468+D519</f>
        <v>532953.66141000006</v>
      </c>
      <c r="E12" s="53">
        <f t="shared" ref="E12:F12" si="4">E189+E197+E218+E226+E347+E366+E380+E439+E468+E519</f>
        <v>356890.82136999996</v>
      </c>
      <c r="F12" s="53">
        <f t="shared" si="4"/>
        <v>330545.43248039996</v>
      </c>
      <c r="G12" s="54">
        <f t="shared" si="2"/>
        <v>0.62021420700234597</v>
      </c>
      <c r="H12" s="235"/>
      <c r="I12" s="236"/>
      <c r="J12" s="237"/>
      <c r="K12" s="55" t="s">
        <v>49</v>
      </c>
      <c r="L12" s="62">
        <f>L226+L347+L366+L380+L439+L468+2</f>
        <v>15</v>
      </c>
      <c r="M12" s="245"/>
      <c r="N12" s="246"/>
      <c r="O12" s="247"/>
    </row>
    <row r="13" spans="1:17" ht="26.25" customHeight="1">
      <c r="A13" s="162"/>
      <c r="B13" s="230"/>
      <c r="C13" s="10" t="s">
        <v>3</v>
      </c>
      <c r="D13" s="53">
        <f t="shared" ref="D13:F13" si="5">D190+D198+D219+D227+D348+D367+D381+D440+D469+D520</f>
        <v>8965.7000000000007</v>
      </c>
      <c r="E13" s="53">
        <f t="shared" si="5"/>
        <v>8897.7000000000007</v>
      </c>
      <c r="F13" s="53">
        <f t="shared" si="5"/>
        <v>7024.7560296000001</v>
      </c>
      <c r="G13" s="54">
        <f t="shared" si="2"/>
        <v>0.78351450858270966</v>
      </c>
      <c r="H13" s="235"/>
      <c r="I13" s="236"/>
      <c r="J13" s="237"/>
      <c r="K13" s="55" t="s">
        <v>50</v>
      </c>
      <c r="L13" s="62">
        <f>L227+L348+L367+L381+L440+L469+1</f>
        <v>8</v>
      </c>
      <c r="M13" s="245"/>
      <c r="N13" s="246"/>
      <c r="O13" s="247"/>
    </row>
    <row r="14" spans="1:17" ht="20.25" customHeight="1">
      <c r="A14" s="162"/>
      <c r="B14" s="230"/>
      <c r="C14" s="10" t="s">
        <v>22</v>
      </c>
      <c r="D14" s="53">
        <f t="shared" ref="D14:F14" si="6">D191+D199+D220+D228+D349+D368+D382+D441+D470+D521</f>
        <v>0</v>
      </c>
      <c r="E14" s="53">
        <f t="shared" si="6"/>
        <v>0</v>
      </c>
      <c r="F14" s="53">
        <f t="shared" si="6"/>
        <v>0</v>
      </c>
      <c r="G14" s="54">
        <f t="shared" si="2"/>
        <v>0</v>
      </c>
      <c r="H14" s="235"/>
      <c r="I14" s="236"/>
      <c r="J14" s="237"/>
      <c r="K14" s="241" t="s">
        <v>51</v>
      </c>
      <c r="L14" s="251">
        <f>L228+L349+L368+L382+L441+L470</f>
        <v>4</v>
      </c>
      <c r="M14" s="245"/>
      <c r="N14" s="246"/>
      <c r="O14" s="247"/>
    </row>
    <row r="15" spans="1:17" ht="17.25" customHeight="1">
      <c r="A15" s="199"/>
      <c r="B15" s="231"/>
      <c r="C15" s="10" t="s">
        <v>4</v>
      </c>
      <c r="D15" s="53">
        <f t="shared" ref="D15:F15" si="7">D192+D200+D221+D229+D350+D369+D383+D442+D471+D522</f>
        <v>81</v>
      </c>
      <c r="E15" s="53">
        <f t="shared" si="7"/>
        <v>79.763999999999996</v>
      </c>
      <c r="F15" s="53">
        <f t="shared" si="7"/>
        <v>79.763999999999996</v>
      </c>
      <c r="G15" s="54">
        <f t="shared" si="2"/>
        <v>0.98474074074074069</v>
      </c>
      <c r="H15" s="238"/>
      <c r="I15" s="239"/>
      <c r="J15" s="240"/>
      <c r="K15" s="242"/>
      <c r="L15" s="325"/>
      <c r="M15" s="248"/>
      <c r="N15" s="249"/>
      <c r="O15" s="250"/>
    </row>
    <row r="16" spans="1:17" ht="24" customHeight="1">
      <c r="A16" s="161"/>
      <c r="B16" s="229" t="s">
        <v>55</v>
      </c>
      <c r="C16" s="57" t="s">
        <v>2</v>
      </c>
      <c r="D16" s="58">
        <f>SUM(D17:D20)</f>
        <v>1300015.81</v>
      </c>
      <c r="E16" s="58">
        <f t="shared" ref="E16:F16" si="8">SUM(E17:E20)</f>
        <v>137115</v>
      </c>
      <c r="F16" s="58">
        <f t="shared" si="8"/>
        <v>137115</v>
      </c>
      <c r="G16" s="61">
        <f t="shared" si="2"/>
        <v>0.10547179422379487</v>
      </c>
      <c r="H16" s="232" t="s">
        <v>12</v>
      </c>
      <c r="I16" s="233"/>
      <c r="J16" s="234"/>
      <c r="K16" s="59" t="s">
        <v>23</v>
      </c>
      <c r="L16" s="69">
        <f>SUM(L17:L20)</f>
        <v>0</v>
      </c>
      <c r="M16" s="163"/>
      <c r="N16" s="317"/>
      <c r="O16" s="318"/>
    </row>
    <row r="17" spans="1:15" ht="23.25" customHeight="1">
      <c r="A17" s="162"/>
      <c r="B17" s="230"/>
      <c r="C17" s="10" t="s">
        <v>11</v>
      </c>
      <c r="D17" s="53">
        <f>D80</f>
        <v>0</v>
      </c>
      <c r="E17" s="53">
        <f t="shared" ref="E17:F17" si="9">E80</f>
        <v>0</v>
      </c>
      <c r="F17" s="53">
        <f t="shared" si="9"/>
        <v>0</v>
      </c>
      <c r="G17" s="54">
        <f t="shared" si="2"/>
        <v>0</v>
      </c>
      <c r="H17" s="235"/>
      <c r="I17" s="236"/>
      <c r="J17" s="237"/>
      <c r="K17" s="55" t="s">
        <v>49</v>
      </c>
      <c r="L17" s="67">
        <v>0</v>
      </c>
      <c r="M17" s="319"/>
      <c r="N17" s="320"/>
      <c r="O17" s="321"/>
    </row>
    <row r="18" spans="1:15" ht="21.75" customHeight="1">
      <c r="A18" s="162"/>
      <c r="B18" s="230"/>
      <c r="C18" s="10" t="s">
        <v>3</v>
      </c>
      <c r="D18" s="53">
        <f t="shared" ref="D18:F20" si="10">D81</f>
        <v>0</v>
      </c>
      <c r="E18" s="53">
        <f t="shared" si="10"/>
        <v>0</v>
      </c>
      <c r="F18" s="53">
        <f t="shared" si="10"/>
        <v>0</v>
      </c>
      <c r="G18" s="54">
        <f t="shared" si="2"/>
        <v>0</v>
      </c>
      <c r="H18" s="235"/>
      <c r="I18" s="236"/>
      <c r="J18" s="237"/>
      <c r="K18" s="55" t="s">
        <v>50</v>
      </c>
      <c r="L18" s="67">
        <v>0</v>
      </c>
      <c r="M18" s="319"/>
      <c r="N18" s="320"/>
      <c r="O18" s="321"/>
    </row>
    <row r="19" spans="1:15" ht="18.75" customHeight="1">
      <c r="A19" s="162"/>
      <c r="B19" s="230"/>
      <c r="C19" s="10" t="s">
        <v>22</v>
      </c>
      <c r="D19" s="53">
        <f t="shared" si="10"/>
        <v>0</v>
      </c>
      <c r="E19" s="53">
        <f t="shared" si="10"/>
        <v>0</v>
      </c>
      <c r="F19" s="53">
        <f t="shared" si="10"/>
        <v>0</v>
      </c>
      <c r="G19" s="54">
        <f t="shared" si="2"/>
        <v>0</v>
      </c>
      <c r="H19" s="235"/>
      <c r="I19" s="236"/>
      <c r="J19" s="237"/>
      <c r="K19" s="241" t="s">
        <v>51</v>
      </c>
      <c r="L19" s="169">
        <v>0</v>
      </c>
      <c r="M19" s="319"/>
      <c r="N19" s="320"/>
      <c r="O19" s="321"/>
    </row>
    <row r="20" spans="1:15" ht="16.5" customHeight="1">
      <c r="A20" s="199"/>
      <c r="B20" s="231"/>
      <c r="C20" s="10" t="s">
        <v>4</v>
      </c>
      <c r="D20" s="53">
        <f t="shared" si="10"/>
        <v>1300015.81</v>
      </c>
      <c r="E20" s="53">
        <f t="shared" si="10"/>
        <v>137115</v>
      </c>
      <c r="F20" s="53">
        <f t="shared" si="10"/>
        <v>137115</v>
      </c>
      <c r="G20" s="54">
        <f t="shared" si="2"/>
        <v>0.10547179422379487</v>
      </c>
      <c r="H20" s="238"/>
      <c r="I20" s="239"/>
      <c r="J20" s="240"/>
      <c r="K20" s="242"/>
      <c r="L20" s="200"/>
      <c r="M20" s="322"/>
      <c r="N20" s="323"/>
      <c r="O20" s="324"/>
    </row>
    <row r="21" spans="1:15" ht="22.5" customHeight="1">
      <c r="A21" s="161"/>
      <c r="B21" s="229" t="s">
        <v>56</v>
      </c>
      <c r="C21" s="57" t="s">
        <v>2</v>
      </c>
      <c r="D21" s="58">
        <f>SUM(D22:D25)</f>
        <v>1638687.8699999999</v>
      </c>
      <c r="E21" s="58">
        <f t="shared" ref="E21:F21" si="11">SUM(E22:E25)</f>
        <v>0</v>
      </c>
      <c r="F21" s="58">
        <f t="shared" si="11"/>
        <v>0</v>
      </c>
      <c r="G21" s="61">
        <f t="shared" si="2"/>
        <v>0</v>
      </c>
      <c r="H21" s="232" t="s">
        <v>12</v>
      </c>
      <c r="I21" s="233"/>
      <c r="J21" s="234"/>
      <c r="K21" s="59" t="s">
        <v>23</v>
      </c>
      <c r="L21" s="78">
        <f>SUM(L22:L25)</f>
        <v>0</v>
      </c>
      <c r="M21" s="232" t="s">
        <v>12</v>
      </c>
      <c r="N21" s="243"/>
      <c r="O21" s="244"/>
    </row>
    <row r="22" spans="1:15" ht="25.5" customHeight="1">
      <c r="A22" s="162"/>
      <c r="B22" s="230"/>
      <c r="C22" s="10" t="s">
        <v>11</v>
      </c>
      <c r="D22" s="53">
        <f>D59+D66+D73+D94+D101+D114+D121+D128+D135+D149+D156+D163+D170</f>
        <v>1638687.8699999999</v>
      </c>
      <c r="E22" s="53">
        <f>E59+E66+E73+E94+E101+E114+E121+E128+E135+E149+E156+E163+E170</f>
        <v>0</v>
      </c>
      <c r="F22" s="53">
        <f>F59+F66+F73+F94+F101+F114+F121+F128+F135+F149+F156+F163+F170</f>
        <v>0</v>
      </c>
      <c r="G22" s="54">
        <f t="shared" si="2"/>
        <v>0</v>
      </c>
      <c r="H22" s="235"/>
      <c r="I22" s="236"/>
      <c r="J22" s="237"/>
      <c r="K22" s="55" t="s">
        <v>49</v>
      </c>
      <c r="L22" s="77">
        <v>0</v>
      </c>
      <c r="M22" s="245"/>
      <c r="N22" s="246"/>
      <c r="O22" s="247"/>
    </row>
    <row r="23" spans="1:15" ht="24" customHeight="1">
      <c r="A23" s="162"/>
      <c r="B23" s="230"/>
      <c r="C23" s="10" t="s">
        <v>3</v>
      </c>
      <c r="D23" s="53">
        <f>D60+D67+D74+D95+D102+D115+D122+D129+D136+D143+D150+D157+D164+D171</f>
        <v>0</v>
      </c>
      <c r="E23" s="53">
        <f t="shared" ref="E23:F25" si="12">E60+E67+E74+E95+E102+E115+E122+E129+E136+E150+E157+E164+E171</f>
        <v>0</v>
      </c>
      <c r="F23" s="53">
        <f t="shared" si="12"/>
        <v>0</v>
      </c>
      <c r="G23" s="54">
        <f t="shared" si="2"/>
        <v>0</v>
      </c>
      <c r="H23" s="235"/>
      <c r="I23" s="236"/>
      <c r="J23" s="237"/>
      <c r="K23" s="55" t="s">
        <v>50</v>
      </c>
      <c r="L23" s="77">
        <v>0</v>
      </c>
      <c r="M23" s="245"/>
      <c r="N23" s="246"/>
      <c r="O23" s="247"/>
    </row>
    <row r="24" spans="1:15" ht="19.5" customHeight="1">
      <c r="A24" s="162"/>
      <c r="B24" s="230"/>
      <c r="C24" s="10" t="s">
        <v>22</v>
      </c>
      <c r="D24" s="53">
        <f>D61+D68+D75+D96+D103+D116+D123+D130+D137+D144+D151+D158+D165+D172</f>
        <v>0</v>
      </c>
      <c r="E24" s="53">
        <f t="shared" si="12"/>
        <v>0</v>
      </c>
      <c r="F24" s="53">
        <f t="shared" si="12"/>
        <v>0</v>
      </c>
      <c r="G24" s="54">
        <f t="shared" si="2"/>
        <v>0</v>
      </c>
      <c r="H24" s="235"/>
      <c r="I24" s="236"/>
      <c r="J24" s="237"/>
      <c r="K24" s="241" t="s">
        <v>51</v>
      </c>
      <c r="L24" s="169">
        <v>0</v>
      </c>
      <c r="M24" s="245"/>
      <c r="N24" s="246"/>
      <c r="O24" s="247"/>
    </row>
    <row r="25" spans="1:15" ht="14.25" customHeight="1">
      <c r="A25" s="199"/>
      <c r="B25" s="231"/>
      <c r="C25" s="10" t="s">
        <v>4</v>
      </c>
      <c r="D25" s="53">
        <f>D62+D69+D76+D97+D104+D117+D124+D131+D138+D145+D152+D159+D166+D173</f>
        <v>0</v>
      </c>
      <c r="E25" s="53">
        <f t="shared" si="12"/>
        <v>0</v>
      </c>
      <c r="F25" s="53">
        <f t="shared" si="12"/>
        <v>0</v>
      </c>
      <c r="G25" s="54">
        <f t="shared" si="2"/>
        <v>0</v>
      </c>
      <c r="H25" s="238"/>
      <c r="I25" s="239"/>
      <c r="J25" s="240"/>
      <c r="K25" s="242"/>
      <c r="L25" s="200"/>
      <c r="M25" s="248"/>
      <c r="N25" s="249"/>
      <c r="O25" s="250"/>
    </row>
    <row r="26" spans="1:15" ht="24.75" customHeight="1">
      <c r="A26" s="161"/>
      <c r="B26" s="229" t="s">
        <v>57</v>
      </c>
      <c r="C26" s="57" t="s">
        <v>2</v>
      </c>
      <c r="D26" s="58">
        <f>SUM(D27:D30)</f>
        <v>53096.71</v>
      </c>
      <c r="E26" s="58">
        <f t="shared" ref="E26:F26" si="13">SUM(E27:E30)</f>
        <v>0</v>
      </c>
      <c r="F26" s="58">
        <f t="shared" si="13"/>
        <v>0</v>
      </c>
      <c r="G26" s="61">
        <f>IFERROR(F26/D26,0)</f>
        <v>0</v>
      </c>
      <c r="H26" s="232" t="s">
        <v>12</v>
      </c>
      <c r="I26" s="233"/>
      <c r="J26" s="234"/>
      <c r="K26" s="59" t="s">
        <v>23</v>
      </c>
      <c r="L26" s="78">
        <f>SUM(L27:L30)</f>
        <v>0</v>
      </c>
      <c r="M26" s="232" t="s">
        <v>12</v>
      </c>
      <c r="N26" s="243"/>
      <c r="O26" s="244"/>
    </row>
    <row r="27" spans="1:15" ht="22.5" customHeight="1">
      <c r="A27" s="162"/>
      <c r="B27" s="230"/>
      <c r="C27" s="10" t="s">
        <v>11</v>
      </c>
      <c r="D27" s="53">
        <f>D142</f>
        <v>53096.71</v>
      </c>
      <c r="E27" s="53">
        <f t="shared" ref="E27:F27" si="14">E142</f>
        <v>0</v>
      </c>
      <c r="F27" s="53">
        <f t="shared" si="14"/>
        <v>0</v>
      </c>
      <c r="G27" s="54">
        <f t="shared" si="2"/>
        <v>0</v>
      </c>
      <c r="H27" s="235"/>
      <c r="I27" s="236"/>
      <c r="J27" s="237"/>
      <c r="K27" s="55" t="s">
        <v>49</v>
      </c>
      <c r="L27" s="77">
        <v>0</v>
      </c>
      <c r="M27" s="245"/>
      <c r="N27" s="246"/>
      <c r="O27" s="247"/>
    </row>
    <row r="28" spans="1:15" ht="21.75" customHeight="1">
      <c r="A28" s="162"/>
      <c r="B28" s="230"/>
      <c r="C28" s="10" t="s">
        <v>3</v>
      </c>
      <c r="D28" s="53">
        <f t="shared" ref="D28:F30" si="15">D143</f>
        <v>0</v>
      </c>
      <c r="E28" s="53">
        <f t="shared" si="15"/>
        <v>0</v>
      </c>
      <c r="F28" s="53">
        <f t="shared" si="15"/>
        <v>0</v>
      </c>
      <c r="G28" s="54">
        <f t="shared" si="2"/>
        <v>0</v>
      </c>
      <c r="H28" s="235"/>
      <c r="I28" s="236"/>
      <c r="J28" s="237"/>
      <c r="K28" s="55" t="s">
        <v>50</v>
      </c>
      <c r="L28" s="77">
        <v>0</v>
      </c>
      <c r="M28" s="245"/>
      <c r="N28" s="246"/>
      <c r="O28" s="247"/>
    </row>
    <row r="29" spans="1:15" ht="15" customHeight="1">
      <c r="A29" s="162"/>
      <c r="B29" s="230"/>
      <c r="C29" s="10" t="s">
        <v>22</v>
      </c>
      <c r="D29" s="53">
        <f t="shared" si="15"/>
        <v>0</v>
      </c>
      <c r="E29" s="53">
        <f t="shared" si="15"/>
        <v>0</v>
      </c>
      <c r="F29" s="53">
        <f t="shared" si="15"/>
        <v>0</v>
      </c>
      <c r="G29" s="54">
        <f t="shared" si="2"/>
        <v>0</v>
      </c>
      <c r="H29" s="235"/>
      <c r="I29" s="236"/>
      <c r="J29" s="237"/>
      <c r="K29" s="241" t="s">
        <v>51</v>
      </c>
      <c r="L29" s="169">
        <v>0</v>
      </c>
      <c r="M29" s="245"/>
      <c r="N29" s="246"/>
      <c r="O29" s="247"/>
    </row>
    <row r="30" spans="1:15" ht="15.75" customHeight="1">
      <c r="A30" s="199"/>
      <c r="B30" s="231"/>
      <c r="C30" s="10" t="s">
        <v>4</v>
      </c>
      <c r="D30" s="53">
        <f t="shared" si="15"/>
        <v>0</v>
      </c>
      <c r="E30" s="53">
        <f t="shared" si="15"/>
        <v>0</v>
      </c>
      <c r="F30" s="53">
        <f t="shared" si="15"/>
        <v>0</v>
      </c>
      <c r="G30" s="54">
        <f t="shared" si="2"/>
        <v>0</v>
      </c>
      <c r="H30" s="238"/>
      <c r="I30" s="239"/>
      <c r="J30" s="240"/>
      <c r="K30" s="242"/>
      <c r="L30" s="200"/>
      <c r="M30" s="248"/>
      <c r="N30" s="249"/>
      <c r="O30" s="250"/>
    </row>
    <row r="31" spans="1:15" ht="25.5" customHeight="1">
      <c r="A31" s="252"/>
      <c r="B31" s="229" t="s">
        <v>58</v>
      </c>
      <c r="C31" s="57" t="s">
        <v>2</v>
      </c>
      <c r="D31" s="58">
        <f>SUM(D32:D35)</f>
        <v>1836</v>
      </c>
      <c r="E31" s="58">
        <f t="shared" ref="E31:F31" si="16">SUM(E32:E35)</f>
        <v>220.7</v>
      </c>
      <c r="F31" s="58">
        <f t="shared" si="16"/>
        <v>220.7</v>
      </c>
      <c r="G31" s="61">
        <f>IFERROR(F31/D31,0)</f>
        <v>0.12020697167755991</v>
      </c>
      <c r="H31" s="255" t="s">
        <v>12</v>
      </c>
      <c r="I31" s="256"/>
      <c r="J31" s="257"/>
      <c r="K31" s="59" t="s">
        <v>23</v>
      </c>
      <c r="L31" s="60">
        <f>SUM(L32:L35)</f>
        <v>0</v>
      </c>
      <c r="M31" s="255" t="s">
        <v>12</v>
      </c>
      <c r="N31" s="264"/>
      <c r="O31" s="265"/>
    </row>
    <row r="32" spans="1:15" ht="23.25" customHeight="1">
      <c r="A32" s="253"/>
      <c r="B32" s="230"/>
      <c r="C32" s="10" t="s">
        <v>11</v>
      </c>
      <c r="D32" s="53">
        <f>D204+D211</f>
        <v>1836</v>
      </c>
      <c r="E32" s="53">
        <f t="shared" ref="E32:F32" si="17">E204+E211</f>
        <v>220.7</v>
      </c>
      <c r="F32" s="53">
        <f t="shared" si="17"/>
        <v>220.7</v>
      </c>
      <c r="G32" s="54">
        <f t="shared" ref="G32:G40" si="18">IFERROR(F32/D32,0)</f>
        <v>0.12020697167755991</v>
      </c>
      <c r="H32" s="258"/>
      <c r="I32" s="259"/>
      <c r="J32" s="260"/>
      <c r="K32" s="55" t="s">
        <v>49</v>
      </c>
      <c r="L32" s="56">
        <v>0</v>
      </c>
      <c r="M32" s="266"/>
      <c r="N32" s="267"/>
      <c r="O32" s="268"/>
    </row>
    <row r="33" spans="1:15" ht="24" customHeight="1">
      <c r="A33" s="253"/>
      <c r="B33" s="230"/>
      <c r="C33" s="10" t="s">
        <v>3</v>
      </c>
      <c r="D33" s="53">
        <f>D205+D212</f>
        <v>0</v>
      </c>
      <c r="E33" s="53">
        <f t="shared" ref="E33:F35" si="19">E205+E212</f>
        <v>0</v>
      </c>
      <c r="F33" s="53">
        <f t="shared" si="19"/>
        <v>0</v>
      </c>
      <c r="G33" s="54">
        <f t="shared" si="18"/>
        <v>0</v>
      </c>
      <c r="H33" s="258"/>
      <c r="I33" s="259"/>
      <c r="J33" s="260"/>
      <c r="K33" s="55" t="s">
        <v>50</v>
      </c>
      <c r="L33" s="56">
        <v>0</v>
      </c>
      <c r="M33" s="266"/>
      <c r="N33" s="267"/>
      <c r="O33" s="268"/>
    </row>
    <row r="34" spans="1:15" ht="24.75" customHeight="1">
      <c r="A34" s="253"/>
      <c r="B34" s="230"/>
      <c r="C34" s="10" t="s">
        <v>22</v>
      </c>
      <c r="D34" s="53">
        <f>D206+D213</f>
        <v>0</v>
      </c>
      <c r="E34" s="53">
        <f t="shared" si="19"/>
        <v>0</v>
      </c>
      <c r="F34" s="53">
        <f t="shared" si="19"/>
        <v>0</v>
      </c>
      <c r="G34" s="54">
        <f t="shared" si="18"/>
        <v>0</v>
      </c>
      <c r="H34" s="258"/>
      <c r="I34" s="259"/>
      <c r="J34" s="260"/>
      <c r="K34" s="241" t="s">
        <v>51</v>
      </c>
      <c r="L34" s="169">
        <v>0</v>
      </c>
      <c r="M34" s="266"/>
      <c r="N34" s="267"/>
      <c r="O34" s="268"/>
    </row>
    <row r="35" spans="1:15" ht="18" customHeight="1">
      <c r="A35" s="254"/>
      <c r="B35" s="231"/>
      <c r="C35" s="10" t="s">
        <v>4</v>
      </c>
      <c r="D35" s="53">
        <f>D207+D214</f>
        <v>0</v>
      </c>
      <c r="E35" s="53">
        <f t="shared" si="19"/>
        <v>0</v>
      </c>
      <c r="F35" s="53">
        <f t="shared" si="19"/>
        <v>0</v>
      </c>
      <c r="G35" s="54">
        <f t="shared" si="18"/>
        <v>0</v>
      </c>
      <c r="H35" s="261"/>
      <c r="I35" s="262"/>
      <c r="J35" s="263"/>
      <c r="K35" s="242"/>
      <c r="L35" s="200"/>
      <c r="M35" s="269"/>
      <c r="N35" s="270"/>
      <c r="O35" s="271"/>
    </row>
    <row r="36" spans="1:15" ht="24.75" customHeight="1">
      <c r="A36" s="161"/>
      <c r="B36" s="229" t="s">
        <v>59</v>
      </c>
      <c r="C36" s="57" t="s">
        <v>2</v>
      </c>
      <c r="D36" s="58">
        <f>SUM(D37:D40)</f>
        <v>152101.6</v>
      </c>
      <c r="E36" s="58">
        <f t="shared" ref="E36:F36" si="20">SUM(E37:E40)</f>
        <v>127241.1</v>
      </c>
      <c r="F36" s="58">
        <f t="shared" si="20"/>
        <v>115008.5</v>
      </c>
      <c r="G36" s="61">
        <f>IFERROR(F36/D36,0)</f>
        <v>0.75612945557443179</v>
      </c>
      <c r="H36" s="232" t="s">
        <v>12</v>
      </c>
      <c r="I36" s="233"/>
      <c r="J36" s="234"/>
      <c r="K36" s="59" t="s">
        <v>23</v>
      </c>
      <c r="L36" s="60">
        <f>SUM(L37:L40)</f>
        <v>1</v>
      </c>
      <c r="M36" s="232" t="s">
        <v>12</v>
      </c>
      <c r="N36" s="243"/>
      <c r="O36" s="244"/>
    </row>
    <row r="37" spans="1:15" ht="26.25" customHeight="1">
      <c r="A37" s="162"/>
      <c r="B37" s="230"/>
      <c r="C37" s="10" t="s">
        <v>11</v>
      </c>
      <c r="D37" s="53">
        <f t="shared" ref="D37:F40" si="21">D393+D420+D524</f>
        <v>74231.8</v>
      </c>
      <c r="E37" s="53">
        <f t="shared" si="21"/>
        <v>54125.3</v>
      </c>
      <c r="F37" s="53">
        <f t="shared" si="21"/>
        <v>41892.700000000004</v>
      </c>
      <c r="G37" s="54">
        <f t="shared" si="18"/>
        <v>0.56434978001341751</v>
      </c>
      <c r="H37" s="235"/>
      <c r="I37" s="236"/>
      <c r="J37" s="237"/>
      <c r="K37" s="55" t="s">
        <v>49</v>
      </c>
      <c r="L37" s="62">
        <v>0</v>
      </c>
      <c r="M37" s="245"/>
      <c r="N37" s="246"/>
      <c r="O37" s="247"/>
    </row>
    <row r="38" spans="1:15" ht="26.25" customHeight="1">
      <c r="A38" s="162"/>
      <c r="B38" s="230"/>
      <c r="C38" s="10" t="s">
        <v>3</v>
      </c>
      <c r="D38" s="53">
        <f t="shared" si="21"/>
        <v>77869.8</v>
      </c>
      <c r="E38" s="53">
        <f t="shared" si="21"/>
        <v>73115.8</v>
      </c>
      <c r="F38" s="53">
        <f t="shared" si="21"/>
        <v>73115.8</v>
      </c>
      <c r="G38" s="54">
        <f t="shared" si="18"/>
        <v>0.93894937446866433</v>
      </c>
      <c r="H38" s="235"/>
      <c r="I38" s="236"/>
      <c r="J38" s="237"/>
      <c r="K38" s="55" t="s">
        <v>50</v>
      </c>
      <c r="L38" s="62">
        <f>L394+L421</f>
        <v>1</v>
      </c>
      <c r="M38" s="245"/>
      <c r="N38" s="246"/>
      <c r="O38" s="247"/>
    </row>
    <row r="39" spans="1:15" ht="18" customHeight="1">
      <c r="A39" s="162"/>
      <c r="B39" s="230"/>
      <c r="C39" s="10" t="s">
        <v>22</v>
      </c>
      <c r="D39" s="53">
        <f t="shared" si="21"/>
        <v>0</v>
      </c>
      <c r="E39" s="53">
        <f t="shared" si="21"/>
        <v>0</v>
      </c>
      <c r="F39" s="53">
        <f t="shared" si="21"/>
        <v>0</v>
      </c>
      <c r="G39" s="54">
        <f t="shared" si="18"/>
        <v>0</v>
      </c>
      <c r="H39" s="235"/>
      <c r="I39" s="236"/>
      <c r="J39" s="237"/>
      <c r="K39" s="241" t="s">
        <v>51</v>
      </c>
      <c r="L39" s="251">
        <v>0</v>
      </c>
      <c r="M39" s="245"/>
      <c r="N39" s="246"/>
      <c r="O39" s="247"/>
    </row>
    <row r="40" spans="1:15" ht="17.25" customHeight="1">
      <c r="A40" s="199"/>
      <c r="B40" s="231"/>
      <c r="C40" s="10" t="s">
        <v>4</v>
      </c>
      <c r="D40" s="53">
        <f t="shared" si="21"/>
        <v>0</v>
      </c>
      <c r="E40" s="53">
        <f t="shared" si="21"/>
        <v>0</v>
      </c>
      <c r="F40" s="53">
        <f t="shared" si="21"/>
        <v>0</v>
      </c>
      <c r="G40" s="54">
        <f t="shared" si="18"/>
        <v>0</v>
      </c>
      <c r="H40" s="238"/>
      <c r="I40" s="239"/>
      <c r="J40" s="240"/>
      <c r="K40" s="242"/>
      <c r="L40" s="200"/>
      <c r="M40" s="248"/>
      <c r="N40" s="249"/>
      <c r="O40" s="250"/>
    </row>
    <row r="41" spans="1:15" ht="25.5" customHeight="1">
      <c r="A41" s="161"/>
      <c r="B41" s="229" t="s">
        <v>60</v>
      </c>
      <c r="C41" s="57" t="s">
        <v>2</v>
      </c>
      <c r="D41" s="58">
        <f>SUM(D42:D45)</f>
        <v>67543.600000000006</v>
      </c>
      <c r="E41" s="58">
        <f t="shared" ref="E41:F41" si="22">SUM(E42:E45)</f>
        <v>46753.599999999999</v>
      </c>
      <c r="F41" s="58">
        <f t="shared" si="22"/>
        <v>46753.599999999999</v>
      </c>
      <c r="G41" s="61">
        <f>IFERROR(F41/D41,0)</f>
        <v>0.69219881676428252</v>
      </c>
      <c r="H41" s="232" t="s">
        <v>12</v>
      </c>
      <c r="I41" s="233"/>
      <c r="J41" s="234"/>
      <c r="K41" s="59" t="s">
        <v>23</v>
      </c>
      <c r="L41" s="60">
        <f>SUM(L42:L45)</f>
        <v>1</v>
      </c>
      <c r="M41" s="232" t="s">
        <v>12</v>
      </c>
      <c r="N41" s="243"/>
      <c r="O41" s="244"/>
    </row>
    <row r="42" spans="1:15" ht="26.25" customHeight="1">
      <c r="A42" s="162"/>
      <c r="B42" s="230"/>
      <c r="C42" s="10" t="s">
        <v>11</v>
      </c>
      <c r="D42" s="53">
        <f t="shared" ref="D42:F44" si="23">D508</f>
        <v>67543.600000000006</v>
      </c>
      <c r="E42" s="53">
        <f t="shared" si="23"/>
        <v>46753.599999999999</v>
      </c>
      <c r="F42" s="53">
        <f t="shared" si="23"/>
        <v>46753.599999999999</v>
      </c>
      <c r="G42" s="54">
        <f t="shared" ref="G42:G45" si="24">IFERROR(F42/D42,0)</f>
        <v>0.69219881676428252</v>
      </c>
      <c r="H42" s="235"/>
      <c r="I42" s="236"/>
      <c r="J42" s="237"/>
      <c r="K42" s="55" t="s">
        <v>49</v>
      </c>
      <c r="L42" s="56">
        <v>0</v>
      </c>
      <c r="M42" s="245"/>
      <c r="N42" s="246"/>
      <c r="O42" s="247"/>
    </row>
    <row r="43" spans="1:15" ht="23.25" customHeight="1">
      <c r="A43" s="162"/>
      <c r="B43" s="230"/>
      <c r="C43" s="10" t="s">
        <v>3</v>
      </c>
      <c r="D43" s="53">
        <f t="shared" si="23"/>
        <v>0</v>
      </c>
      <c r="E43" s="53">
        <f t="shared" ref="E43:F43" si="25">E509</f>
        <v>0</v>
      </c>
      <c r="F43" s="53">
        <f t="shared" si="25"/>
        <v>0</v>
      </c>
      <c r="G43" s="54">
        <f t="shared" si="24"/>
        <v>0</v>
      </c>
      <c r="H43" s="235"/>
      <c r="I43" s="236"/>
      <c r="J43" s="237"/>
      <c r="K43" s="55" t="s">
        <v>50</v>
      </c>
      <c r="L43" s="56">
        <v>0</v>
      </c>
      <c r="M43" s="245"/>
      <c r="N43" s="246"/>
      <c r="O43" s="247"/>
    </row>
    <row r="44" spans="1:15" ht="13.9" customHeight="1">
      <c r="A44" s="162"/>
      <c r="B44" s="230"/>
      <c r="C44" s="10" t="s">
        <v>22</v>
      </c>
      <c r="D44" s="53">
        <f t="shared" si="23"/>
        <v>0</v>
      </c>
      <c r="E44" s="53">
        <f t="shared" ref="E44:F44" si="26">E510</f>
        <v>0</v>
      </c>
      <c r="F44" s="53">
        <f t="shared" si="26"/>
        <v>0</v>
      </c>
      <c r="G44" s="54">
        <f t="shared" si="24"/>
        <v>0</v>
      </c>
      <c r="H44" s="235"/>
      <c r="I44" s="236"/>
      <c r="J44" s="237"/>
      <c r="K44" s="241" t="s">
        <v>51</v>
      </c>
      <c r="L44" s="169">
        <v>1</v>
      </c>
      <c r="M44" s="245"/>
      <c r="N44" s="246"/>
      <c r="O44" s="247"/>
    </row>
    <row r="45" spans="1:15" ht="23.25" customHeight="1">
      <c r="A45" s="199"/>
      <c r="B45" s="231"/>
      <c r="C45" s="10" t="s">
        <v>4</v>
      </c>
      <c r="D45" s="53">
        <f>D511</f>
        <v>0</v>
      </c>
      <c r="E45" s="53">
        <f t="shared" ref="E45:F45" si="27">E511</f>
        <v>0</v>
      </c>
      <c r="F45" s="53">
        <f t="shared" si="27"/>
        <v>0</v>
      </c>
      <c r="G45" s="54">
        <f t="shared" si="24"/>
        <v>0</v>
      </c>
      <c r="H45" s="238"/>
      <c r="I45" s="239"/>
      <c r="J45" s="240"/>
      <c r="K45" s="242"/>
      <c r="L45" s="200"/>
      <c r="M45" s="248"/>
      <c r="N45" s="249"/>
      <c r="O45" s="250"/>
    </row>
    <row r="46" spans="1:15" ht="23.25" customHeight="1">
      <c r="A46" s="252"/>
      <c r="B46" s="163" t="s">
        <v>61</v>
      </c>
      <c r="C46" s="164"/>
      <c r="D46" s="164"/>
      <c r="E46" s="164"/>
      <c r="F46" s="164"/>
      <c r="G46" s="164"/>
      <c r="H46" s="36" t="s">
        <v>62</v>
      </c>
      <c r="I46" s="49" t="s">
        <v>64</v>
      </c>
      <c r="J46" s="49" t="s">
        <v>65</v>
      </c>
      <c r="K46" s="63">
        <v>103.3</v>
      </c>
      <c r="L46" s="10" t="s">
        <v>12</v>
      </c>
      <c r="M46" s="49" t="s">
        <v>12</v>
      </c>
      <c r="N46" s="169" t="s">
        <v>12</v>
      </c>
      <c r="O46" s="49" t="s">
        <v>12</v>
      </c>
    </row>
    <row r="47" spans="1:15" ht="25.5" customHeight="1">
      <c r="A47" s="253"/>
      <c r="B47" s="275"/>
      <c r="C47" s="276"/>
      <c r="D47" s="276"/>
      <c r="E47" s="276"/>
      <c r="F47" s="276"/>
      <c r="G47" s="276"/>
      <c r="H47" s="36" t="s">
        <v>63</v>
      </c>
      <c r="I47" s="49" t="s">
        <v>71</v>
      </c>
      <c r="J47" s="49" t="s">
        <v>66</v>
      </c>
      <c r="K47" s="63">
        <v>244.5</v>
      </c>
      <c r="L47" s="10" t="s">
        <v>12</v>
      </c>
      <c r="M47" s="49" t="s">
        <v>12</v>
      </c>
      <c r="N47" s="170"/>
      <c r="O47" s="49" t="s">
        <v>12</v>
      </c>
    </row>
    <row r="48" spans="1:15" ht="34.5" customHeight="1">
      <c r="A48" s="64"/>
      <c r="B48" s="163" t="s">
        <v>67</v>
      </c>
      <c r="C48" s="164"/>
      <c r="D48" s="164"/>
      <c r="E48" s="164"/>
      <c r="F48" s="164"/>
      <c r="G48" s="164"/>
      <c r="H48" s="36" t="s">
        <v>70</v>
      </c>
      <c r="I48" s="49" t="s">
        <v>72</v>
      </c>
      <c r="J48" s="49" t="s">
        <v>65</v>
      </c>
      <c r="K48" s="63">
        <v>0.55000000000000004</v>
      </c>
      <c r="L48" s="10" t="s">
        <v>12</v>
      </c>
      <c r="M48" s="49" t="s">
        <v>12</v>
      </c>
      <c r="N48" s="170"/>
      <c r="O48" s="49" t="s">
        <v>12</v>
      </c>
    </row>
    <row r="49" spans="1:15" ht="36" customHeight="1">
      <c r="A49" s="64"/>
      <c r="B49" s="163" t="s">
        <v>68</v>
      </c>
      <c r="C49" s="164"/>
      <c r="D49" s="164"/>
      <c r="E49" s="164"/>
      <c r="F49" s="164"/>
      <c r="G49" s="164"/>
      <c r="H49" s="36" t="s">
        <v>73</v>
      </c>
      <c r="I49" s="49" t="s">
        <v>64</v>
      </c>
      <c r="J49" s="49" t="s">
        <v>65</v>
      </c>
      <c r="K49" s="63">
        <v>103</v>
      </c>
      <c r="L49" s="10" t="s">
        <v>12</v>
      </c>
      <c r="M49" s="49" t="s">
        <v>12</v>
      </c>
      <c r="N49" s="170"/>
      <c r="O49" s="49" t="s">
        <v>12</v>
      </c>
    </row>
    <row r="50" spans="1:15" ht="26.25" customHeight="1">
      <c r="A50" s="64"/>
      <c r="B50" s="163" t="s">
        <v>69</v>
      </c>
      <c r="C50" s="164"/>
      <c r="D50" s="164"/>
      <c r="E50" s="164"/>
      <c r="F50" s="164"/>
      <c r="G50" s="164"/>
      <c r="H50" s="36" t="s">
        <v>74</v>
      </c>
      <c r="I50" s="49" t="s">
        <v>71</v>
      </c>
      <c r="J50" s="49" t="s">
        <v>77</v>
      </c>
      <c r="K50" s="63">
        <v>810.4</v>
      </c>
      <c r="L50" s="10" t="s">
        <v>12</v>
      </c>
      <c r="M50" s="49" t="s">
        <v>12</v>
      </c>
      <c r="N50" s="170"/>
      <c r="O50" s="49" t="s">
        <v>12</v>
      </c>
    </row>
    <row r="51" spans="1:15" ht="29.25" customHeight="1">
      <c r="A51" s="65"/>
      <c r="B51" s="275"/>
      <c r="C51" s="276"/>
      <c r="D51" s="276"/>
      <c r="E51" s="276"/>
      <c r="F51" s="276"/>
      <c r="G51" s="276"/>
      <c r="H51" s="50" t="s">
        <v>75</v>
      </c>
      <c r="I51" s="49" t="s">
        <v>76</v>
      </c>
      <c r="J51" s="51" t="s">
        <v>78</v>
      </c>
      <c r="K51" s="66">
        <v>0.22500000000000001</v>
      </c>
      <c r="L51" s="57">
        <v>0.29099999999999998</v>
      </c>
      <c r="M51" s="51" t="s">
        <v>98</v>
      </c>
      <c r="N51" s="170"/>
      <c r="O51" s="51" t="s">
        <v>98</v>
      </c>
    </row>
    <row r="52" spans="1:15" ht="26.25" customHeight="1">
      <c r="A52" s="203" t="s">
        <v>9</v>
      </c>
      <c r="B52" s="205" t="s">
        <v>53</v>
      </c>
      <c r="C52" s="80" t="s">
        <v>2</v>
      </c>
      <c r="D52" s="81">
        <f>SUM(D53:D56)</f>
        <v>1300015.81</v>
      </c>
      <c r="E52" s="81">
        <f t="shared" ref="E52:F52" si="28">SUM(E53:E56)</f>
        <v>137115</v>
      </c>
      <c r="F52" s="81">
        <f t="shared" si="28"/>
        <v>137115</v>
      </c>
      <c r="G52" s="82">
        <f>IFERROR(F52/D52,0)</f>
        <v>0.10547179422379487</v>
      </c>
      <c r="H52" s="220" t="s">
        <v>12</v>
      </c>
      <c r="I52" s="221"/>
      <c r="J52" s="222"/>
      <c r="K52" s="83" t="s">
        <v>23</v>
      </c>
      <c r="L52" s="84">
        <f>SUM(L53:L56)</f>
        <v>4</v>
      </c>
      <c r="M52" s="207" t="s">
        <v>387</v>
      </c>
      <c r="N52" s="208"/>
      <c r="O52" s="209"/>
    </row>
    <row r="53" spans="1:15" ht="26.25" customHeight="1">
      <c r="A53" s="204"/>
      <c r="B53" s="206"/>
      <c r="C53" s="80" t="s">
        <v>11</v>
      </c>
      <c r="D53" s="81">
        <f t="shared" ref="D53:F56" si="29">D59+D66+D73+D80</f>
        <v>0</v>
      </c>
      <c r="E53" s="81">
        <f t="shared" si="29"/>
        <v>0</v>
      </c>
      <c r="F53" s="81">
        <f t="shared" si="29"/>
        <v>0</v>
      </c>
      <c r="G53" s="82">
        <f t="shared" ref="G53:G56" si="30">IFERROR(F53/D53,0)</f>
        <v>0</v>
      </c>
      <c r="H53" s="223"/>
      <c r="I53" s="224"/>
      <c r="J53" s="225"/>
      <c r="K53" s="75" t="s">
        <v>49</v>
      </c>
      <c r="L53" s="76">
        <v>0</v>
      </c>
      <c r="M53" s="210"/>
      <c r="N53" s="211"/>
      <c r="O53" s="212"/>
    </row>
    <row r="54" spans="1:15" ht="24.75" customHeight="1">
      <c r="A54" s="204"/>
      <c r="B54" s="206"/>
      <c r="C54" s="80" t="s">
        <v>3</v>
      </c>
      <c r="D54" s="81">
        <f t="shared" si="29"/>
        <v>0</v>
      </c>
      <c r="E54" s="81">
        <f t="shared" si="29"/>
        <v>0</v>
      </c>
      <c r="F54" s="81">
        <f t="shared" si="29"/>
        <v>0</v>
      </c>
      <c r="G54" s="82">
        <f t="shared" si="30"/>
        <v>0</v>
      </c>
      <c r="H54" s="223"/>
      <c r="I54" s="224"/>
      <c r="J54" s="225"/>
      <c r="K54" s="75" t="s">
        <v>50</v>
      </c>
      <c r="L54" s="76">
        <v>4</v>
      </c>
      <c r="M54" s="210"/>
      <c r="N54" s="211"/>
      <c r="O54" s="212"/>
    </row>
    <row r="55" spans="1:15" ht="13.9" customHeight="1">
      <c r="A55" s="204"/>
      <c r="B55" s="206"/>
      <c r="C55" s="80" t="s">
        <v>22</v>
      </c>
      <c r="D55" s="81">
        <f t="shared" si="29"/>
        <v>0</v>
      </c>
      <c r="E55" s="81">
        <f t="shared" si="29"/>
        <v>0</v>
      </c>
      <c r="F55" s="81">
        <f t="shared" si="29"/>
        <v>0</v>
      </c>
      <c r="G55" s="82">
        <f t="shared" si="30"/>
        <v>0</v>
      </c>
      <c r="H55" s="223"/>
      <c r="I55" s="224"/>
      <c r="J55" s="225"/>
      <c r="K55" s="277" t="s">
        <v>51</v>
      </c>
      <c r="L55" s="272">
        <v>0</v>
      </c>
      <c r="M55" s="210"/>
      <c r="N55" s="211"/>
      <c r="O55" s="212"/>
    </row>
    <row r="56" spans="1:15" ht="28.5" customHeight="1">
      <c r="A56" s="204"/>
      <c r="B56" s="206"/>
      <c r="C56" s="80" t="s">
        <v>4</v>
      </c>
      <c r="D56" s="81">
        <f t="shared" si="29"/>
        <v>1300015.81</v>
      </c>
      <c r="E56" s="81">
        <f t="shared" si="29"/>
        <v>137115</v>
      </c>
      <c r="F56" s="81">
        <f t="shared" si="29"/>
        <v>137115</v>
      </c>
      <c r="G56" s="82">
        <f t="shared" si="30"/>
        <v>0.10547179422379487</v>
      </c>
      <c r="H56" s="226"/>
      <c r="I56" s="227"/>
      <c r="J56" s="228"/>
      <c r="K56" s="278"/>
      <c r="L56" s="273"/>
      <c r="M56" s="213"/>
      <c r="N56" s="214"/>
      <c r="O56" s="215"/>
    </row>
    <row r="57" spans="1:15" ht="24.75" customHeight="1" outlineLevel="1">
      <c r="A57" s="91"/>
      <c r="B57" s="149" t="s">
        <v>79</v>
      </c>
      <c r="C57" s="150"/>
      <c r="D57" s="150"/>
      <c r="E57" s="150"/>
      <c r="F57" s="150"/>
      <c r="G57" s="151"/>
      <c r="H57" s="99" t="s">
        <v>80</v>
      </c>
      <c r="I57" s="92" t="str">
        <f>I50</f>
        <v>ГП, ИРП</v>
      </c>
      <c r="J57" s="92" t="str">
        <f>J50</f>
        <v>тыс. человек</v>
      </c>
      <c r="K57" s="93">
        <f>K50</f>
        <v>810.4</v>
      </c>
      <c r="L57" s="92" t="str">
        <f>L50</f>
        <v>х</v>
      </c>
      <c r="M57" s="92" t="str">
        <f>M50</f>
        <v>х</v>
      </c>
      <c r="N57" s="94" t="s">
        <v>12</v>
      </c>
      <c r="O57" s="92" t="str">
        <f>O50</f>
        <v>х</v>
      </c>
    </row>
    <row r="58" spans="1:15" ht="13.9" customHeight="1" outlineLevel="1">
      <c r="A58" s="134" t="s">
        <v>5</v>
      </c>
      <c r="B58" s="131" t="s">
        <v>82</v>
      </c>
      <c r="C58" s="88" t="s">
        <v>2</v>
      </c>
      <c r="D58" s="89">
        <f>SUM(D59:D62)</f>
        <v>0</v>
      </c>
      <c r="E58" s="89">
        <f t="shared" ref="E58:F58" si="31">SUM(E59:E62)</f>
        <v>0</v>
      </c>
      <c r="F58" s="89">
        <f t="shared" si="31"/>
        <v>0</v>
      </c>
      <c r="G58" s="90">
        <f>IFERROR(F58/D58,0)</f>
        <v>0</v>
      </c>
      <c r="H58" s="120" t="s">
        <v>12</v>
      </c>
      <c r="I58" s="123" t="s">
        <v>83</v>
      </c>
      <c r="J58" s="123" t="s">
        <v>81</v>
      </c>
      <c r="K58" s="120">
        <v>1</v>
      </c>
      <c r="L58" s="123" t="s">
        <v>12</v>
      </c>
      <c r="M58" s="123" t="s">
        <v>12</v>
      </c>
      <c r="N58" s="123" t="s">
        <v>84</v>
      </c>
      <c r="O58" s="120" t="s">
        <v>98</v>
      </c>
    </row>
    <row r="59" spans="1:15" ht="13.9" customHeight="1" outlineLevel="1">
      <c r="A59" s="135"/>
      <c r="B59" s="132"/>
      <c r="C59" s="88" t="s">
        <v>11</v>
      </c>
      <c r="D59" s="89">
        <v>0</v>
      </c>
      <c r="E59" s="89">
        <v>0</v>
      </c>
      <c r="F59" s="89">
        <v>0</v>
      </c>
      <c r="G59" s="90">
        <f t="shared" ref="G59:G62" si="32">IFERROR(F59/D59,0)</f>
        <v>0</v>
      </c>
      <c r="H59" s="121"/>
      <c r="I59" s="124"/>
      <c r="J59" s="124"/>
      <c r="K59" s="121"/>
      <c r="L59" s="124"/>
      <c r="M59" s="124"/>
      <c r="N59" s="124"/>
      <c r="O59" s="201"/>
    </row>
    <row r="60" spans="1:15" ht="13.9" customHeight="1" outlineLevel="1">
      <c r="A60" s="135"/>
      <c r="B60" s="132"/>
      <c r="C60" s="88" t="s">
        <v>3</v>
      </c>
      <c r="D60" s="89">
        <v>0</v>
      </c>
      <c r="E60" s="89">
        <v>0</v>
      </c>
      <c r="F60" s="89">
        <v>0</v>
      </c>
      <c r="G60" s="90">
        <f t="shared" si="32"/>
        <v>0</v>
      </c>
      <c r="H60" s="121"/>
      <c r="I60" s="124"/>
      <c r="J60" s="124"/>
      <c r="K60" s="121"/>
      <c r="L60" s="124"/>
      <c r="M60" s="124"/>
      <c r="N60" s="124"/>
      <c r="O60" s="201"/>
    </row>
    <row r="61" spans="1:15" ht="13.9" customHeight="1" outlineLevel="1">
      <c r="A61" s="135"/>
      <c r="B61" s="132"/>
      <c r="C61" s="88" t="s">
        <v>22</v>
      </c>
      <c r="D61" s="89">
        <v>0</v>
      </c>
      <c r="E61" s="89">
        <v>0</v>
      </c>
      <c r="F61" s="89">
        <v>0</v>
      </c>
      <c r="G61" s="90">
        <f t="shared" si="32"/>
        <v>0</v>
      </c>
      <c r="H61" s="121"/>
      <c r="I61" s="124"/>
      <c r="J61" s="124"/>
      <c r="K61" s="121"/>
      <c r="L61" s="124"/>
      <c r="M61" s="124"/>
      <c r="N61" s="124"/>
      <c r="O61" s="201"/>
    </row>
    <row r="62" spans="1:15" ht="13.9" customHeight="1" outlineLevel="1">
      <c r="A62" s="135"/>
      <c r="B62" s="132"/>
      <c r="C62" s="88" t="s">
        <v>4</v>
      </c>
      <c r="D62" s="89">
        <v>0</v>
      </c>
      <c r="E62" s="89">
        <v>0</v>
      </c>
      <c r="F62" s="89">
        <v>0</v>
      </c>
      <c r="G62" s="90">
        <f t="shared" si="32"/>
        <v>0</v>
      </c>
      <c r="H62" s="122"/>
      <c r="I62" s="124"/>
      <c r="J62" s="124"/>
      <c r="K62" s="122"/>
      <c r="L62" s="124"/>
      <c r="M62" s="124"/>
      <c r="N62" s="124"/>
      <c r="O62" s="202"/>
    </row>
    <row r="63" spans="1:15" ht="30" customHeight="1" outlineLevel="1">
      <c r="A63" s="95" t="s">
        <v>7</v>
      </c>
      <c r="B63" s="125" t="s">
        <v>88</v>
      </c>
      <c r="C63" s="126"/>
      <c r="D63" s="126"/>
      <c r="E63" s="126"/>
      <c r="F63" s="126"/>
      <c r="G63" s="126"/>
      <c r="H63" s="126"/>
      <c r="I63" s="126"/>
      <c r="J63" s="127"/>
      <c r="K63" s="96">
        <v>45839</v>
      </c>
      <c r="L63" s="98" t="s">
        <v>98</v>
      </c>
      <c r="M63" s="98" t="s">
        <v>356</v>
      </c>
      <c r="N63" s="92" t="s">
        <v>85</v>
      </c>
      <c r="O63" s="117" t="s">
        <v>383</v>
      </c>
    </row>
    <row r="64" spans="1:15" ht="15" outlineLevel="1">
      <c r="A64" s="95" t="s">
        <v>234</v>
      </c>
      <c r="B64" s="125" t="s">
        <v>479</v>
      </c>
      <c r="C64" s="126"/>
      <c r="D64" s="126"/>
      <c r="E64" s="126"/>
      <c r="F64" s="126"/>
      <c r="G64" s="126"/>
      <c r="H64" s="126"/>
      <c r="I64" s="126"/>
      <c r="J64" s="127"/>
      <c r="K64" s="96">
        <v>46022</v>
      </c>
      <c r="L64" s="98" t="s">
        <v>12</v>
      </c>
      <c r="M64" s="98" t="s">
        <v>12</v>
      </c>
      <c r="N64" s="92" t="s">
        <v>471</v>
      </c>
      <c r="O64" s="92" t="s">
        <v>12</v>
      </c>
    </row>
    <row r="65" spans="1:15" outlineLevel="1">
      <c r="A65" s="134" t="s">
        <v>86</v>
      </c>
      <c r="B65" s="131" t="s">
        <v>87</v>
      </c>
      <c r="C65" s="88" t="s">
        <v>2</v>
      </c>
      <c r="D65" s="89">
        <f>SUM(D66:D69)</f>
        <v>0</v>
      </c>
      <c r="E65" s="89">
        <f t="shared" ref="E65:F65" si="33">SUM(E66:E69)</f>
        <v>0</v>
      </c>
      <c r="F65" s="89">
        <f t="shared" si="33"/>
        <v>0</v>
      </c>
      <c r="G65" s="90">
        <f>IFERROR(F65/D65,0)</f>
        <v>0</v>
      </c>
      <c r="H65" s="120" t="s">
        <v>12</v>
      </c>
      <c r="I65" s="123" t="s">
        <v>83</v>
      </c>
      <c r="J65" s="123" t="s">
        <v>81</v>
      </c>
      <c r="K65" s="123">
        <v>1</v>
      </c>
      <c r="L65" s="123" t="s">
        <v>12</v>
      </c>
      <c r="M65" s="123" t="s">
        <v>12</v>
      </c>
      <c r="N65" s="123" t="s">
        <v>84</v>
      </c>
      <c r="O65" s="120" t="s">
        <v>98</v>
      </c>
    </row>
    <row r="66" spans="1:15" outlineLevel="1">
      <c r="A66" s="135"/>
      <c r="B66" s="132"/>
      <c r="C66" s="88" t="s">
        <v>11</v>
      </c>
      <c r="D66" s="89">
        <v>0</v>
      </c>
      <c r="E66" s="89">
        <v>0</v>
      </c>
      <c r="F66" s="89">
        <v>0</v>
      </c>
      <c r="G66" s="90">
        <f t="shared" ref="G66:G69" si="34">IFERROR(F66/D66,0)</f>
        <v>0</v>
      </c>
      <c r="H66" s="201"/>
      <c r="I66" s="124"/>
      <c r="J66" s="124"/>
      <c r="K66" s="124"/>
      <c r="L66" s="124"/>
      <c r="M66" s="124"/>
      <c r="N66" s="124"/>
      <c r="O66" s="201"/>
    </row>
    <row r="67" spans="1:15" outlineLevel="1">
      <c r="A67" s="135"/>
      <c r="B67" s="132"/>
      <c r="C67" s="88" t="s">
        <v>3</v>
      </c>
      <c r="D67" s="89">
        <v>0</v>
      </c>
      <c r="E67" s="89">
        <v>0</v>
      </c>
      <c r="F67" s="89">
        <v>0</v>
      </c>
      <c r="G67" s="90">
        <f t="shared" si="34"/>
        <v>0</v>
      </c>
      <c r="H67" s="201"/>
      <c r="I67" s="124"/>
      <c r="J67" s="124"/>
      <c r="K67" s="124"/>
      <c r="L67" s="124"/>
      <c r="M67" s="124"/>
      <c r="N67" s="124"/>
      <c r="O67" s="201"/>
    </row>
    <row r="68" spans="1:15" outlineLevel="1">
      <c r="A68" s="135"/>
      <c r="B68" s="132"/>
      <c r="C68" s="88" t="s">
        <v>22</v>
      </c>
      <c r="D68" s="89">
        <v>0</v>
      </c>
      <c r="E68" s="89">
        <v>0</v>
      </c>
      <c r="F68" s="89">
        <v>0</v>
      </c>
      <c r="G68" s="90">
        <f t="shared" si="34"/>
        <v>0</v>
      </c>
      <c r="H68" s="201"/>
      <c r="I68" s="124"/>
      <c r="J68" s="124"/>
      <c r="K68" s="124"/>
      <c r="L68" s="124"/>
      <c r="M68" s="124"/>
      <c r="N68" s="124"/>
      <c r="O68" s="201"/>
    </row>
    <row r="69" spans="1:15" outlineLevel="1">
      <c r="A69" s="135"/>
      <c r="B69" s="132"/>
      <c r="C69" s="88" t="s">
        <v>4</v>
      </c>
      <c r="D69" s="89">
        <v>0</v>
      </c>
      <c r="E69" s="89">
        <v>0</v>
      </c>
      <c r="F69" s="89">
        <v>0</v>
      </c>
      <c r="G69" s="90">
        <f t="shared" si="34"/>
        <v>0</v>
      </c>
      <c r="H69" s="202"/>
      <c r="I69" s="124"/>
      <c r="J69" s="124"/>
      <c r="K69" s="124"/>
      <c r="L69" s="124"/>
      <c r="M69" s="124"/>
      <c r="N69" s="124"/>
      <c r="O69" s="202"/>
    </row>
    <row r="70" spans="1:15" ht="22.5" outlineLevel="1">
      <c r="A70" s="95" t="s">
        <v>89</v>
      </c>
      <c r="B70" s="125" t="s">
        <v>90</v>
      </c>
      <c r="C70" s="126"/>
      <c r="D70" s="126"/>
      <c r="E70" s="126"/>
      <c r="F70" s="126"/>
      <c r="G70" s="126"/>
      <c r="H70" s="126"/>
      <c r="I70" s="126"/>
      <c r="J70" s="127"/>
      <c r="K70" s="96">
        <v>45839</v>
      </c>
      <c r="L70" s="98" t="s">
        <v>98</v>
      </c>
      <c r="M70" s="98" t="s">
        <v>356</v>
      </c>
      <c r="N70" s="92" t="s">
        <v>85</v>
      </c>
      <c r="O70" s="117" t="s">
        <v>383</v>
      </c>
    </row>
    <row r="71" spans="1:15" ht="15" outlineLevel="1">
      <c r="A71" s="95" t="s">
        <v>187</v>
      </c>
      <c r="B71" s="125" t="s">
        <v>480</v>
      </c>
      <c r="C71" s="126"/>
      <c r="D71" s="126"/>
      <c r="E71" s="126"/>
      <c r="F71" s="126"/>
      <c r="G71" s="126"/>
      <c r="H71" s="126"/>
      <c r="I71" s="126"/>
      <c r="J71" s="127"/>
      <c r="K71" s="96">
        <v>46022</v>
      </c>
      <c r="L71" s="98" t="s">
        <v>12</v>
      </c>
      <c r="M71" s="98" t="s">
        <v>12</v>
      </c>
      <c r="N71" s="92" t="s">
        <v>471</v>
      </c>
      <c r="O71" s="92" t="s">
        <v>12</v>
      </c>
    </row>
    <row r="72" spans="1:15" outlineLevel="1">
      <c r="A72" s="134" t="s">
        <v>91</v>
      </c>
      <c r="B72" s="131" t="s">
        <v>92</v>
      </c>
      <c r="C72" s="88" t="s">
        <v>2</v>
      </c>
      <c r="D72" s="89">
        <f>SUM(D73:D76)</f>
        <v>0</v>
      </c>
      <c r="E72" s="89">
        <f t="shared" ref="E72:F72" si="35">SUM(E73:E76)</f>
        <v>0</v>
      </c>
      <c r="F72" s="89">
        <f t="shared" si="35"/>
        <v>0</v>
      </c>
      <c r="G72" s="90">
        <f>IFERROR(F72/D72,0)</f>
        <v>0</v>
      </c>
      <c r="H72" s="120" t="s">
        <v>12</v>
      </c>
      <c r="I72" s="123" t="s">
        <v>83</v>
      </c>
      <c r="J72" s="123" t="s">
        <v>81</v>
      </c>
      <c r="K72" s="123">
        <v>1</v>
      </c>
      <c r="L72" s="123" t="s">
        <v>12</v>
      </c>
      <c r="M72" s="123" t="s">
        <v>12</v>
      </c>
      <c r="N72" s="123" t="s">
        <v>84</v>
      </c>
      <c r="O72" s="120" t="s">
        <v>98</v>
      </c>
    </row>
    <row r="73" spans="1:15" outlineLevel="1">
      <c r="A73" s="135"/>
      <c r="B73" s="132"/>
      <c r="C73" s="88" t="s">
        <v>11</v>
      </c>
      <c r="D73" s="89">
        <v>0</v>
      </c>
      <c r="E73" s="89">
        <v>0</v>
      </c>
      <c r="F73" s="89">
        <v>0</v>
      </c>
      <c r="G73" s="90">
        <f t="shared" ref="G73:G76" si="36">IFERROR(F73/D73,0)</f>
        <v>0</v>
      </c>
      <c r="H73" s="201"/>
      <c r="I73" s="124"/>
      <c r="J73" s="124"/>
      <c r="K73" s="124"/>
      <c r="L73" s="124"/>
      <c r="M73" s="124"/>
      <c r="N73" s="124"/>
      <c r="O73" s="201"/>
    </row>
    <row r="74" spans="1:15" outlineLevel="1">
      <c r="A74" s="135"/>
      <c r="B74" s="132"/>
      <c r="C74" s="88" t="s">
        <v>3</v>
      </c>
      <c r="D74" s="89">
        <v>0</v>
      </c>
      <c r="E74" s="89">
        <v>0</v>
      </c>
      <c r="F74" s="89">
        <v>0</v>
      </c>
      <c r="G74" s="90">
        <f t="shared" si="36"/>
        <v>0</v>
      </c>
      <c r="H74" s="201"/>
      <c r="I74" s="124"/>
      <c r="J74" s="124"/>
      <c r="K74" s="124"/>
      <c r="L74" s="124"/>
      <c r="M74" s="124"/>
      <c r="N74" s="124"/>
      <c r="O74" s="201"/>
    </row>
    <row r="75" spans="1:15" outlineLevel="1">
      <c r="A75" s="135"/>
      <c r="B75" s="132"/>
      <c r="C75" s="88" t="s">
        <v>22</v>
      </c>
      <c r="D75" s="89">
        <v>0</v>
      </c>
      <c r="E75" s="89">
        <v>0</v>
      </c>
      <c r="F75" s="89">
        <v>0</v>
      </c>
      <c r="G75" s="90">
        <f t="shared" si="36"/>
        <v>0</v>
      </c>
      <c r="H75" s="201"/>
      <c r="I75" s="124"/>
      <c r="J75" s="124"/>
      <c r="K75" s="124"/>
      <c r="L75" s="124"/>
      <c r="M75" s="124"/>
      <c r="N75" s="124"/>
      <c r="O75" s="201"/>
    </row>
    <row r="76" spans="1:15" outlineLevel="1">
      <c r="A76" s="135"/>
      <c r="B76" s="132"/>
      <c r="C76" s="88" t="s">
        <v>4</v>
      </c>
      <c r="D76" s="89">
        <v>0</v>
      </c>
      <c r="E76" s="89">
        <v>0</v>
      </c>
      <c r="F76" s="89">
        <v>0</v>
      </c>
      <c r="G76" s="90">
        <f t="shared" si="36"/>
        <v>0</v>
      </c>
      <c r="H76" s="202"/>
      <c r="I76" s="124"/>
      <c r="J76" s="124"/>
      <c r="K76" s="124"/>
      <c r="L76" s="124"/>
      <c r="M76" s="124"/>
      <c r="N76" s="124"/>
      <c r="O76" s="202"/>
    </row>
    <row r="77" spans="1:15" ht="22.5" outlineLevel="1">
      <c r="A77" s="95" t="s">
        <v>93</v>
      </c>
      <c r="B77" s="125" t="s">
        <v>99</v>
      </c>
      <c r="C77" s="126"/>
      <c r="D77" s="126"/>
      <c r="E77" s="126"/>
      <c r="F77" s="126"/>
      <c r="G77" s="126"/>
      <c r="H77" s="126"/>
      <c r="I77" s="126"/>
      <c r="J77" s="127"/>
      <c r="K77" s="96">
        <v>45839</v>
      </c>
      <c r="L77" s="98" t="s">
        <v>98</v>
      </c>
      <c r="M77" s="98" t="s">
        <v>356</v>
      </c>
      <c r="N77" s="92" t="s">
        <v>85</v>
      </c>
      <c r="O77" s="117" t="s">
        <v>383</v>
      </c>
    </row>
    <row r="78" spans="1:15" ht="15" outlineLevel="1">
      <c r="A78" s="95" t="s">
        <v>190</v>
      </c>
      <c r="B78" s="125" t="s">
        <v>481</v>
      </c>
      <c r="C78" s="126"/>
      <c r="D78" s="126"/>
      <c r="E78" s="126"/>
      <c r="F78" s="126"/>
      <c r="G78" s="126"/>
      <c r="H78" s="126"/>
      <c r="I78" s="126"/>
      <c r="J78" s="127"/>
      <c r="K78" s="96">
        <v>46022</v>
      </c>
      <c r="L78" s="98" t="s">
        <v>12</v>
      </c>
      <c r="M78" s="98" t="s">
        <v>12</v>
      </c>
      <c r="N78" s="92" t="s">
        <v>471</v>
      </c>
      <c r="O78" s="92" t="s">
        <v>12</v>
      </c>
    </row>
    <row r="79" spans="1:15" ht="18" customHeight="1" outlineLevel="1">
      <c r="A79" s="134" t="s">
        <v>94</v>
      </c>
      <c r="B79" s="131" t="s">
        <v>96</v>
      </c>
      <c r="C79" s="88" t="s">
        <v>2</v>
      </c>
      <c r="D79" s="116">
        <f>SUM(D80:D83)</f>
        <v>1300015.81</v>
      </c>
      <c r="E79" s="116">
        <f t="shared" ref="E79:F79" si="37">SUM(E80:E83)</f>
        <v>137115</v>
      </c>
      <c r="F79" s="116">
        <f t="shared" si="37"/>
        <v>137115</v>
      </c>
      <c r="G79" s="115">
        <f>IFERROR(F79/D79,0)</f>
        <v>0.10547179422379487</v>
      </c>
      <c r="H79" s="120" t="s">
        <v>12</v>
      </c>
      <c r="I79" s="123" t="s">
        <v>97</v>
      </c>
      <c r="J79" s="123" t="s">
        <v>81</v>
      </c>
      <c r="K79" s="123" t="s">
        <v>98</v>
      </c>
      <c r="L79" s="123" t="s">
        <v>12</v>
      </c>
      <c r="M79" s="123" t="s">
        <v>12</v>
      </c>
      <c r="N79" s="123" t="s">
        <v>84</v>
      </c>
      <c r="O79" s="131" t="s">
        <v>552</v>
      </c>
    </row>
    <row r="80" spans="1:15" outlineLevel="1">
      <c r="A80" s="135"/>
      <c r="B80" s="132"/>
      <c r="C80" s="88" t="s">
        <v>11</v>
      </c>
      <c r="D80" s="116">
        <v>0</v>
      </c>
      <c r="E80" s="116">
        <v>0</v>
      </c>
      <c r="F80" s="116">
        <v>0</v>
      </c>
      <c r="G80" s="115">
        <f t="shared" ref="G80:G83" si="38">IFERROR(F80/D80,0)</f>
        <v>0</v>
      </c>
      <c r="H80" s="201"/>
      <c r="I80" s="124"/>
      <c r="J80" s="124"/>
      <c r="K80" s="124"/>
      <c r="L80" s="124"/>
      <c r="M80" s="124"/>
      <c r="N80" s="124"/>
      <c r="O80" s="132"/>
    </row>
    <row r="81" spans="1:15" outlineLevel="1">
      <c r="A81" s="135"/>
      <c r="B81" s="132"/>
      <c r="C81" s="88" t="s">
        <v>3</v>
      </c>
      <c r="D81" s="116">
        <v>0</v>
      </c>
      <c r="E81" s="116">
        <v>0</v>
      </c>
      <c r="F81" s="116">
        <v>0</v>
      </c>
      <c r="G81" s="115">
        <f t="shared" si="38"/>
        <v>0</v>
      </c>
      <c r="H81" s="201"/>
      <c r="I81" s="124"/>
      <c r="J81" s="124"/>
      <c r="K81" s="124"/>
      <c r="L81" s="124"/>
      <c r="M81" s="124"/>
      <c r="N81" s="124"/>
      <c r="O81" s="132"/>
    </row>
    <row r="82" spans="1:15" outlineLevel="1">
      <c r="A82" s="135"/>
      <c r="B82" s="132"/>
      <c r="C82" s="88" t="s">
        <v>22</v>
      </c>
      <c r="D82" s="116">
        <v>0</v>
      </c>
      <c r="E82" s="116">
        <v>0</v>
      </c>
      <c r="F82" s="116">
        <v>0</v>
      </c>
      <c r="G82" s="115">
        <f t="shared" si="38"/>
        <v>0</v>
      </c>
      <c r="H82" s="201"/>
      <c r="I82" s="124"/>
      <c r="J82" s="124"/>
      <c r="K82" s="124"/>
      <c r="L82" s="124"/>
      <c r="M82" s="124"/>
      <c r="N82" s="124"/>
      <c r="O82" s="132"/>
    </row>
    <row r="83" spans="1:15" ht="24.75" customHeight="1" outlineLevel="1">
      <c r="A83" s="135"/>
      <c r="B83" s="132"/>
      <c r="C83" s="88" t="s">
        <v>4</v>
      </c>
      <c r="D83" s="116">
        <v>1300015.81</v>
      </c>
      <c r="E83" s="116">
        <v>137115</v>
      </c>
      <c r="F83" s="116">
        <v>137115</v>
      </c>
      <c r="G83" s="115">
        <f t="shared" si="38"/>
        <v>0.10547179422379487</v>
      </c>
      <c r="H83" s="202"/>
      <c r="I83" s="124"/>
      <c r="J83" s="124"/>
      <c r="K83" s="124"/>
      <c r="L83" s="124"/>
      <c r="M83" s="124"/>
      <c r="N83" s="124"/>
      <c r="O83" s="133"/>
    </row>
    <row r="84" spans="1:15" ht="24.75" customHeight="1" outlineLevel="1">
      <c r="A84" s="101" t="s">
        <v>95</v>
      </c>
      <c r="B84" s="128" t="s">
        <v>482</v>
      </c>
      <c r="C84" s="129"/>
      <c r="D84" s="129"/>
      <c r="E84" s="129"/>
      <c r="F84" s="129"/>
      <c r="G84" s="129"/>
      <c r="H84" s="129"/>
      <c r="I84" s="129"/>
      <c r="J84" s="130"/>
      <c r="K84" s="103">
        <v>45839</v>
      </c>
      <c r="L84" s="92" t="s">
        <v>98</v>
      </c>
      <c r="M84" s="113" t="s">
        <v>356</v>
      </c>
      <c r="N84" s="106" t="s">
        <v>483</v>
      </c>
      <c r="O84" s="100" t="s">
        <v>504</v>
      </c>
    </row>
    <row r="85" spans="1:15" ht="24.75" customHeight="1" outlineLevel="1">
      <c r="A85" s="101" t="s">
        <v>393</v>
      </c>
      <c r="B85" s="128" t="s">
        <v>478</v>
      </c>
      <c r="C85" s="129"/>
      <c r="D85" s="129"/>
      <c r="E85" s="129"/>
      <c r="F85" s="129"/>
      <c r="G85" s="129"/>
      <c r="H85" s="129"/>
      <c r="I85" s="129"/>
      <c r="J85" s="130"/>
      <c r="K85" s="103">
        <v>45852</v>
      </c>
      <c r="L85" s="92" t="s">
        <v>98</v>
      </c>
      <c r="M85" s="113" t="s">
        <v>356</v>
      </c>
      <c r="N85" s="106" t="s">
        <v>84</v>
      </c>
      <c r="O85" s="100" t="s">
        <v>505</v>
      </c>
    </row>
    <row r="86" spans="1:15" ht="20.25" customHeight="1" outlineLevel="1">
      <c r="A86" s="101" t="s">
        <v>411</v>
      </c>
      <c r="B86" s="128" t="s">
        <v>484</v>
      </c>
      <c r="C86" s="129"/>
      <c r="D86" s="129"/>
      <c r="E86" s="129"/>
      <c r="F86" s="129"/>
      <c r="G86" s="129"/>
      <c r="H86" s="129"/>
      <c r="I86" s="129"/>
      <c r="J86" s="130"/>
      <c r="K86" s="103">
        <v>45900</v>
      </c>
      <c r="L86" s="98" t="s">
        <v>98</v>
      </c>
      <c r="M86" s="113" t="s">
        <v>356</v>
      </c>
      <c r="N86" s="106" t="s">
        <v>85</v>
      </c>
      <c r="O86" s="100" t="s">
        <v>505</v>
      </c>
    </row>
    <row r="87" spans="1:15" ht="27" customHeight="1">
      <c r="A87" s="203" t="s">
        <v>104</v>
      </c>
      <c r="B87" s="205" t="s">
        <v>106</v>
      </c>
      <c r="C87" s="80" t="s">
        <v>2</v>
      </c>
      <c r="D87" s="81">
        <f>SUM(D88:D91)</f>
        <v>1262153.99</v>
      </c>
      <c r="E87" s="81">
        <f t="shared" ref="E87" si="39">SUM(E88:E91)</f>
        <v>0</v>
      </c>
      <c r="F87" s="81">
        <f t="shared" ref="F87" si="40">SUM(F88:F91)</f>
        <v>0</v>
      </c>
      <c r="G87" s="86">
        <f>IFERROR(F87/D87,0)</f>
        <v>0</v>
      </c>
      <c r="H87" s="220" t="s">
        <v>12</v>
      </c>
      <c r="I87" s="221"/>
      <c r="J87" s="222"/>
      <c r="K87" s="85" t="s">
        <v>23</v>
      </c>
      <c r="L87" s="84">
        <f>SUM(L88:L91)</f>
        <v>2</v>
      </c>
      <c r="M87" s="207" t="s">
        <v>385</v>
      </c>
      <c r="N87" s="208"/>
      <c r="O87" s="209"/>
    </row>
    <row r="88" spans="1:15" ht="27" customHeight="1">
      <c r="A88" s="204"/>
      <c r="B88" s="206"/>
      <c r="C88" s="80" t="s">
        <v>11</v>
      </c>
      <c r="D88" s="81">
        <f>D94+D101</f>
        <v>1262153.99</v>
      </c>
      <c r="E88" s="81">
        <f t="shared" ref="E88:F88" si="41">E94+E101</f>
        <v>0</v>
      </c>
      <c r="F88" s="81">
        <f t="shared" si="41"/>
        <v>0</v>
      </c>
      <c r="G88" s="86">
        <f t="shared" ref="G88:G91" si="42">IFERROR(F88/D88,0)</f>
        <v>0</v>
      </c>
      <c r="H88" s="223"/>
      <c r="I88" s="224"/>
      <c r="J88" s="225"/>
      <c r="K88" s="85" t="s">
        <v>49</v>
      </c>
      <c r="L88" s="84">
        <v>1</v>
      </c>
      <c r="M88" s="210"/>
      <c r="N88" s="211"/>
      <c r="O88" s="212"/>
    </row>
    <row r="89" spans="1:15" ht="22.5" customHeight="1">
      <c r="A89" s="204"/>
      <c r="B89" s="206"/>
      <c r="C89" s="80" t="s">
        <v>3</v>
      </c>
      <c r="D89" s="81">
        <f t="shared" ref="D89:F89" si="43">D95+D102</f>
        <v>0</v>
      </c>
      <c r="E89" s="81">
        <f t="shared" si="43"/>
        <v>0</v>
      </c>
      <c r="F89" s="81">
        <f t="shared" si="43"/>
        <v>0</v>
      </c>
      <c r="G89" s="86">
        <f t="shared" si="42"/>
        <v>0</v>
      </c>
      <c r="H89" s="223"/>
      <c r="I89" s="224"/>
      <c r="J89" s="225"/>
      <c r="K89" s="85" t="s">
        <v>50</v>
      </c>
      <c r="L89" s="84">
        <v>1</v>
      </c>
      <c r="M89" s="210"/>
      <c r="N89" s="211"/>
      <c r="O89" s="212"/>
    </row>
    <row r="90" spans="1:15" ht="13.9" customHeight="1">
      <c r="A90" s="204"/>
      <c r="B90" s="206"/>
      <c r="C90" s="80" t="s">
        <v>22</v>
      </c>
      <c r="D90" s="81">
        <f t="shared" ref="D90:F90" si="44">D96+D103</f>
        <v>0</v>
      </c>
      <c r="E90" s="81">
        <f t="shared" si="44"/>
        <v>0</v>
      </c>
      <c r="F90" s="81">
        <f t="shared" si="44"/>
        <v>0</v>
      </c>
      <c r="G90" s="86">
        <f t="shared" si="42"/>
        <v>0</v>
      </c>
      <c r="H90" s="223"/>
      <c r="I90" s="224"/>
      <c r="J90" s="225"/>
      <c r="K90" s="216" t="s">
        <v>51</v>
      </c>
      <c r="L90" s="218">
        <v>0</v>
      </c>
      <c r="M90" s="210"/>
      <c r="N90" s="211"/>
      <c r="O90" s="212"/>
    </row>
    <row r="91" spans="1:15" ht="27" customHeight="1">
      <c r="A91" s="204"/>
      <c r="B91" s="206"/>
      <c r="C91" s="80" t="s">
        <v>4</v>
      </c>
      <c r="D91" s="81">
        <f t="shared" ref="D91:F91" si="45">D97+D104</f>
        <v>0</v>
      </c>
      <c r="E91" s="81">
        <f t="shared" si="45"/>
        <v>0</v>
      </c>
      <c r="F91" s="81">
        <f t="shared" si="45"/>
        <v>0</v>
      </c>
      <c r="G91" s="86">
        <f t="shared" si="42"/>
        <v>0</v>
      </c>
      <c r="H91" s="226"/>
      <c r="I91" s="227"/>
      <c r="J91" s="228"/>
      <c r="K91" s="217"/>
      <c r="L91" s="219"/>
      <c r="M91" s="213"/>
      <c r="N91" s="214"/>
      <c r="O91" s="215"/>
    </row>
    <row r="92" spans="1:15" ht="37.5" customHeight="1" outlineLevel="1">
      <c r="A92" s="91"/>
      <c r="B92" s="149" t="s">
        <v>107</v>
      </c>
      <c r="C92" s="150"/>
      <c r="D92" s="150"/>
      <c r="E92" s="150"/>
      <c r="F92" s="150"/>
      <c r="G92" s="151"/>
      <c r="H92" s="99" t="s">
        <v>108</v>
      </c>
      <c r="I92" s="92" t="str">
        <f>I47</f>
        <v>ГП, ИРП</v>
      </c>
      <c r="J92" s="92" t="str">
        <f>J47</f>
        <v>млрд. рублей</v>
      </c>
      <c r="K92" s="92">
        <f>K47</f>
        <v>244.5</v>
      </c>
      <c r="L92" s="92" t="str">
        <f>L47</f>
        <v>х</v>
      </c>
      <c r="M92" s="92" t="str">
        <f>M47</f>
        <v>х</v>
      </c>
      <c r="N92" s="94" t="s">
        <v>12</v>
      </c>
      <c r="O92" s="92" t="str">
        <f>O47</f>
        <v>х</v>
      </c>
    </row>
    <row r="93" spans="1:15" ht="13.9" customHeight="1" outlineLevel="1">
      <c r="A93" s="134" t="s">
        <v>5</v>
      </c>
      <c r="B93" s="131" t="s">
        <v>109</v>
      </c>
      <c r="C93" s="88" t="s">
        <v>2</v>
      </c>
      <c r="D93" s="89">
        <f>SUM(D94:D97)</f>
        <v>1026701.61</v>
      </c>
      <c r="E93" s="89">
        <f t="shared" ref="E93" si="46">SUM(E94:E97)</f>
        <v>0</v>
      </c>
      <c r="F93" s="89">
        <f t="shared" ref="F93" si="47">SUM(F94:F97)</f>
        <v>0</v>
      </c>
      <c r="G93" s="115">
        <f>IFERROR(F93/D93,0)</f>
        <v>0</v>
      </c>
      <c r="H93" s="120" t="s">
        <v>12</v>
      </c>
      <c r="I93" s="123" t="s">
        <v>83</v>
      </c>
      <c r="J93" s="123" t="s">
        <v>81</v>
      </c>
      <c r="K93" s="120">
        <v>1</v>
      </c>
      <c r="L93" s="123" t="s">
        <v>12</v>
      </c>
      <c r="M93" s="123" t="s">
        <v>12</v>
      </c>
      <c r="N93" s="123" t="s">
        <v>84</v>
      </c>
      <c r="O93" s="131" t="s">
        <v>381</v>
      </c>
    </row>
    <row r="94" spans="1:15" ht="13.9" customHeight="1" outlineLevel="1">
      <c r="A94" s="135"/>
      <c r="B94" s="132"/>
      <c r="C94" s="88" t="s">
        <v>11</v>
      </c>
      <c r="D94" s="89">
        <v>1026701.61</v>
      </c>
      <c r="E94" s="89">
        <v>0</v>
      </c>
      <c r="F94" s="89">
        <v>0</v>
      </c>
      <c r="G94" s="115">
        <f t="shared" ref="G94:G97" si="48">IFERROR(F94/D94,0)</f>
        <v>0</v>
      </c>
      <c r="H94" s="121"/>
      <c r="I94" s="124"/>
      <c r="J94" s="124"/>
      <c r="K94" s="121"/>
      <c r="L94" s="124"/>
      <c r="M94" s="124"/>
      <c r="N94" s="124"/>
      <c r="O94" s="132"/>
    </row>
    <row r="95" spans="1:15" ht="13.9" customHeight="1" outlineLevel="1">
      <c r="A95" s="135"/>
      <c r="B95" s="132"/>
      <c r="C95" s="88" t="s">
        <v>3</v>
      </c>
      <c r="D95" s="89">
        <v>0</v>
      </c>
      <c r="E95" s="89">
        <v>0</v>
      </c>
      <c r="F95" s="89">
        <v>0</v>
      </c>
      <c r="G95" s="115">
        <f t="shared" si="48"/>
        <v>0</v>
      </c>
      <c r="H95" s="121"/>
      <c r="I95" s="124"/>
      <c r="J95" s="124"/>
      <c r="K95" s="121"/>
      <c r="L95" s="124"/>
      <c r="M95" s="124"/>
      <c r="N95" s="124"/>
      <c r="O95" s="132"/>
    </row>
    <row r="96" spans="1:15" ht="13.9" customHeight="1" outlineLevel="1">
      <c r="A96" s="135"/>
      <c r="B96" s="132"/>
      <c r="C96" s="88" t="s">
        <v>22</v>
      </c>
      <c r="D96" s="89">
        <v>0</v>
      </c>
      <c r="E96" s="89">
        <v>0</v>
      </c>
      <c r="F96" s="89">
        <v>0</v>
      </c>
      <c r="G96" s="115">
        <f t="shared" si="48"/>
        <v>0</v>
      </c>
      <c r="H96" s="121"/>
      <c r="I96" s="124"/>
      <c r="J96" s="124"/>
      <c r="K96" s="121"/>
      <c r="L96" s="124"/>
      <c r="M96" s="124"/>
      <c r="N96" s="124"/>
      <c r="O96" s="132"/>
    </row>
    <row r="97" spans="1:15" ht="38.25" customHeight="1" outlineLevel="1">
      <c r="A97" s="135"/>
      <c r="B97" s="132"/>
      <c r="C97" s="88" t="s">
        <v>4</v>
      </c>
      <c r="D97" s="89">
        <v>0</v>
      </c>
      <c r="E97" s="89">
        <v>0</v>
      </c>
      <c r="F97" s="89">
        <v>0</v>
      </c>
      <c r="G97" s="115">
        <f t="shared" si="48"/>
        <v>0</v>
      </c>
      <c r="H97" s="122"/>
      <c r="I97" s="124"/>
      <c r="J97" s="124"/>
      <c r="K97" s="122"/>
      <c r="L97" s="124"/>
      <c r="M97" s="124"/>
      <c r="N97" s="124"/>
      <c r="O97" s="133"/>
    </row>
    <row r="98" spans="1:15" ht="66.75" customHeight="1" outlineLevel="1">
      <c r="A98" s="95" t="s">
        <v>7</v>
      </c>
      <c r="B98" s="125" t="s">
        <v>88</v>
      </c>
      <c r="C98" s="126"/>
      <c r="D98" s="126"/>
      <c r="E98" s="126"/>
      <c r="F98" s="126"/>
      <c r="G98" s="126"/>
      <c r="H98" s="126"/>
      <c r="I98" s="126"/>
      <c r="J98" s="127"/>
      <c r="K98" s="96">
        <v>45839</v>
      </c>
      <c r="L98" s="96">
        <v>45652</v>
      </c>
      <c r="M98" s="98" t="s">
        <v>352</v>
      </c>
      <c r="N98" s="92" t="s">
        <v>85</v>
      </c>
      <c r="O98" s="99" t="s">
        <v>382</v>
      </c>
    </row>
    <row r="99" spans="1:15" ht="15" outlineLevel="1">
      <c r="A99" s="95" t="s">
        <v>234</v>
      </c>
      <c r="B99" s="125" t="s">
        <v>479</v>
      </c>
      <c r="C99" s="126"/>
      <c r="D99" s="126"/>
      <c r="E99" s="126"/>
      <c r="F99" s="126"/>
      <c r="G99" s="126"/>
      <c r="H99" s="126"/>
      <c r="I99" s="126"/>
      <c r="J99" s="127"/>
      <c r="K99" s="96">
        <v>46022</v>
      </c>
      <c r="L99" s="98" t="s">
        <v>12</v>
      </c>
      <c r="M99" s="98" t="s">
        <v>12</v>
      </c>
      <c r="N99" s="92" t="s">
        <v>471</v>
      </c>
      <c r="O99" s="92" t="s">
        <v>12</v>
      </c>
    </row>
    <row r="100" spans="1:15" ht="23.25" customHeight="1" outlineLevel="1">
      <c r="A100" s="134" t="s">
        <v>86</v>
      </c>
      <c r="B100" s="131" t="s">
        <v>110</v>
      </c>
      <c r="C100" s="88" t="s">
        <v>2</v>
      </c>
      <c r="D100" s="89">
        <f>SUM(D101:D104)</f>
        <v>235452.38</v>
      </c>
      <c r="E100" s="89">
        <f t="shared" ref="E100" si="49">SUM(E101:E104)</f>
        <v>0</v>
      </c>
      <c r="F100" s="89">
        <f t="shared" ref="F100" si="50">SUM(F101:F104)</f>
        <v>0</v>
      </c>
      <c r="G100" s="115">
        <f>IFERROR(F100/D100,0)</f>
        <v>0</v>
      </c>
      <c r="H100" s="120" t="s">
        <v>12</v>
      </c>
      <c r="I100" s="123" t="s">
        <v>83</v>
      </c>
      <c r="J100" s="123" t="s">
        <v>81</v>
      </c>
      <c r="K100" s="123">
        <v>1</v>
      </c>
      <c r="L100" s="123" t="s">
        <v>12</v>
      </c>
      <c r="M100" s="123" t="s">
        <v>12</v>
      </c>
      <c r="N100" s="123" t="s">
        <v>84</v>
      </c>
      <c r="O100" s="131" t="s">
        <v>496</v>
      </c>
    </row>
    <row r="101" spans="1:15" ht="21" customHeight="1" outlineLevel="1">
      <c r="A101" s="135"/>
      <c r="B101" s="132"/>
      <c r="C101" s="88" t="s">
        <v>11</v>
      </c>
      <c r="D101" s="89">
        <v>235452.38</v>
      </c>
      <c r="E101" s="89">
        <v>0</v>
      </c>
      <c r="F101" s="89">
        <v>0</v>
      </c>
      <c r="G101" s="115">
        <f t="shared" ref="G101:G104" si="51">IFERROR(F101/D101,0)</f>
        <v>0</v>
      </c>
      <c r="H101" s="201"/>
      <c r="I101" s="124"/>
      <c r="J101" s="124"/>
      <c r="K101" s="124"/>
      <c r="L101" s="124"/>
      <c r="M101" s="124"/>
      <c r="N101" s="124"/>
      <c r="O101" s="132"/>
    </row>
    <row r="102" spans="1:15" ht="18" customHeight="1" outlineLevel="1">
      <c r="A102" s="135"/>
      <c r="B102" s="132"/>
      <c r="C102" s="88" t="s">
        <v>3</v>
      </c>
      <c r="D102" s="89">
        <v>0</v>
      </c>
      <c r="E102" s="89">
        <v>0</v>
      </c>
      <c r="F102" s="89">
        <v>0</v>
      </c>
      <c r="G102" s="115">
        <f t="shared" si="51"/>
        <v>0</v>
      </c>
      <c r="H102" s="201"/>
      <c r="I102" s="124"/>
      <c r="J102" s="124"/>
      <c r="K102" s="124"/>
      <c r="L102" s="124"/>
      <c r="M102" s="124"/>
      <c r="N102" s="124"/>
      <c r="O102" s="132"/>
    </row>
    <row r="103" spans="1:15" ht="18" customHeight="1" outlineLevel="1">
      <c r="A103" s="135"/>
      <c r="B103" s="132"/>
      <c r="C103" s="88" t="s">
        <v>22</v>
      </c>
      <c r="D103" s="89">
        <v>0</v>
      </c>
      <c r="E103" s="89">
        <v>0</v>
      </c>
      <c r="F103" s="89">
        <v>0</v>
      </c>
      <c r="G103" s="115">
        <f t="shared" si="51"/>
        <v>0</v>
      </c>
      <c r="H103" s="201"/>
      <c r="I103" s="124"/>
      <c r="J103" s="124"/>
      <c r="K103" s="124"/>
      <c r="L103" s="124"/>
      <c r="M103" s="124"/>
      <c r="N103" s="124"/>
      <c r="O103" s="132"/>
    </row>
    <row r="104" spans="1:15" ht="22.5" customHeight="1" outlineLevel="1">
      <c r="A104" s="135"/>
      <c r="B104" s="132"/>
      <c r="C104" s="88" t="s">
        <v>4</v>
      </c>
      <c r="D104" s="89">
        <v>0</v>
      </c>
      <c r="E104" s="89">
        <v>0</v>
      </c>
      <c r="F104" s="89">
        <v>0</v>
      </c>
      <c r="G104" s="115">
        <f t="shared" si="51"/>
        <v>0</v>
      </c>
      <c r="H104" s="202"/>
      <c r="I104" s="124"/>
      <c r="J104" s="124"/>
      <c r="K104" s="124"/>
      <c r="L104" s="124"/>
      <c r="M104" s="124"/>
      <c r="N104" s="124"/>
      <c r="O104" s="133"/>
    </row>
    <row r="105" spans="1:15" ht="60.75" customHeight="1" outlineLevel="1">
      <c r="A105" s="95" t="s">
        <v>89</v>
      </c>
      <c r="B105" s="125" t="s">
        <v>90</v>
      </c>
      <c r="C105" s="126"/>
      <c r="D105" s="126"/>
      <c r="E105" s="126"/>
      <c r="F105" s="126"/>
      <c r="G105" s="126"/>
      <c r="H105" s="126"/>
      <c r="I105" s="126"/>
      <c r="J105" s="127"/>
      <c r="K105" s="96">
        <v>45839</v>
      </c>
      <c r="L105" s="98" t="s">
        <v>98</v>
      </c>
      <c r="M105" s="98" t="s">
        <v>356</v>
      </c>
      <c r="N105" s="92" t="s">
        <v>85</v>
      </c>
      <c r="O105" s="99" t="s">
        <v>384</v>
      </c>
    </row>
    <row r="106" spans="1:15" ht="15" outlineLevel="1">
      <c r="A106" s="95" t="s">
        <v>187</v>
      </c>
      <c r="B106" s="125" t="s">
        <v>480</v>
      </c>
      <c r="C106" s="126"/>
      <c r="D106" s="126"/>
      <c r="E106" s="126"/>
      <c r="F106" s="126"/>
      <c r="G106" s="126"/>
      <c r="H106" s="126"/>
      <c r="I106" s="126"/>
      <c r="J106" s="127"/>
      <c r="K106" s="96">
        <v>46022</v>
      </c>
      <c r="L106" s="98" t="s">
        <v>12</v>
      </c>
      <c r="M106" s="98" t="s">
        <v>12</v>
      </c>
      <c r="N106" s="92" t="s">
        <v>471</v>
      </c>
      <c r="O106" s="92" t="s">
        <v>12</v>
      </c>
    </row>
    <row r="107" spans="1:15" s="17" customFormat="1" ht="25.5" customHeight="1">
      <c r="A107" s="203" t="s">
        <v>17</v>
      </c>
      <c r="B107" s="205" t="s">
        <v>111</v>
      </c>
      <c r="C107" s="80" t="s">
        <v>2</v>
      </c>
      <c r="D107" s="81">
        <f>SUM(D108:D111)</f>
        <v>429630.58999999997</v>
      </c>
      <c r="E107" s="81">
        <f t="shared" ref="E107:F107" si="52">SUM(E108:E111)</f>
        <v>0</v>
      </c>
      <c r="F107" s="81">
        <f t="shared" si="52"/>
        <v>0</v>
      </c>
      <c r="G107" s="86">
        <f>IFERROR(F107/D107,0)</f>
        <v>0</v>
      </c>
      <c r="H107" s="220" t="s">
        <v>12</v>
      </c>
      <c r="I107" s="221"/>
      <c r="J107" s="222"/>
      <c r="K107" s="85" t="s">
        <v>23</v>
      </c>
      <c r="L107" s="84">
        <f>SUM(L108:L111)</f>
        <v>9</v>
      </c>
      <c r="M107" s="207" t="s">
        <v>497</v>
      </c>
      <c r="N107" s="208"/>
      <c r="O107" s="209"/>
    </row>
    <row r="108" spans="1:15" ht="27" customHeight="1">
      <c r="A108" s="204"/>
      <c r="B108" s="206"/>
      <c r="C108" s="80" t="s">
        <v>11</v>
      </c>
      <c r="D108" s="81">
        <f t="shared" ref="D108:F111" si="53">D114+D121+D128+D135+D142+D149+D156+D163+D170</f>
        <v>429630.58999999997</v>
      </c>
      <c r="E108" s="81">
        <f t="shared" si="53"/>
        <v>0</v>
      </c>
      <c r="F108" s="81">
        <f t="shared" si="53"/>
        <v>0</v>
      </c>
      <c r="G108" s="86">
        <f t="shared" ref="G108:G111" si="54">IFERROR(F108/D108,0)</f>
        <v>0</v>
      </c>
      <c r="H108" s="223"/>
      <c r="I108" s="224"/>
      <c r="J108" s="225"/>
      <c r="K108" s="75" t="s">
        <v>49</v>
      </c>
      <c r="L108" s="76">
        <v>0</v>
      </c>
      <c r="M108" s="210"/>
      <c r="N108" s="211"/>
      <c r="O108" s="212"/>
    </row>
    <row r="109" spans="1:15" ht="23.25" customHeight="1">
      <c r="A109" s="204"/>
      <c r="B109" s="206"/>
      <c r="C109" s="80" t="s">
        <v>3</v>
      </c>
      <c r="D109" s="81">
        <f t="shared" si="53"/>
        <v>0</v>
      </c>
      <c r="E109" s="81">
        <f t="shared" si="53"/>
        <v>0</v>
      </c>
      <c r="F109" s="81">
        <f t="shared" si="53"/>
        <v>0</v>
      </c>
      <c r="G109" s="86">
        <f t="shared" si="54"/>
        <v>0</v>
      </c>
      <c r="H109" s="223"/>
      <c r="I109" s="224"/>
      <c r="J109" s="225"/>
      <c r="K109" s="75" t="s">
        <v>50</v>
      </c>
      <c r="L109" s="76">
        <v>9</v>
      </c>
      <c r="M109" s="210"/>
      <c r="N109" s="211"/>
      <c r="O109" s="212"/>
    </row>
    <row r="110" spans="1:15" ht="13.5" customHeight="1">
      <c r="A110" s="204"/>
      <c r="B110" s="206"/>
      <c r="C110" s="80" t="s">
        <v>22</v>
      </c>
      <c r="D110" s="81">
        <f t="shared" si="53"/>
        <v>0</v>
      </c>
      <c r="E110" s="81">
        <f t="shared" si="53"/>
        <v>0</v>
      </c>
      <c r="F110" s="81">
        <f t="shared" si="53"/>
        <v>0</v>
      </c>
      <c r="G110" s="86">
        <f t="shared" si="54"/>
        <v>0</v>
      </c>
      <c r="H110" s="223"/>
      <c r="I110" s="224"/>
      <c r="J110" s="225"/>
      <c r="K110" s="277" t="s">
        <v>51</v>
      </c>
      <c r="L110" s="272">
        <v>0</v>
      </c>
      <c r="M110" s="210"/>
      <c r="N110" s="211"/>
      <c r="O110" s="212"/>
    </row>
    <row r="111" spans="1:15" ht="37.5" customHeight="1">
      <c r="A111" s="204"/>
      <c r="B111" s="206"/>
      <c r="C111" s="80" t="s">
        <v>4</v>
      </c>
      <c r="D111" s="81">
        <f t="shared" si="53"/>
        <v>0</v>
      </c>
      <c r="E111" s="81">
        <f t="shared" si="53"/>
        <v>0</v>
      </c>
      <c r="F111" s="81">
        <f t="shared" si="53"/>
        <v>0</v>
      </c>
      <c r="G111" s="86">
        <f t="shared" si="54"/>
        <v>0</v>
      </c>
      <c r="H111" s="226"/>
      <c r="I111" s="227"/>
      <c r="J111" s="228"/>
      <c r="K111" s="278"/>
      <c r="L111" s="273"/>
      <c r="M111" s="213"/>
      <c r="N111" s="214"/>
      <c r="O111" s="215"/>
    </row>
    <row r="112" spans="1:15" ht="29.25" customHeight="1" outlineLevel="2">
      <c r="A112" s="91"/>
      <c r="B112" s="149" t="s">
        <v>112</v>
      </c>
      <c r="C112" s="150"/>
      <c r="D112" s="150"/>
      <c r="E112" s="150"/>
      <c r="F112" s="150"/>
      <c r="G112" s="151"/>
      <c r="H112" s="99" t="s">
        <v>80</v>
      </c>
      <c r="I112" s="92" t="str">
        <f>I50</f>
        <v>ГП, ИРП</v>
      </c>
      <c r="J112" s="92" t="str">
        <f>J50</f>
        <v>тыс. человек</v>
      </c>
      <c r="K112" s="92">
        <f>K50</f>
        <v>810.4</v>
      </c>
      <c r="L112" s="92" t="str">
        <f>L50</f>
        <v>х</v>
      </c>
      <c r="M112" s="92" t="str">
        <f>M50</f>
        <v>х</v>
      </c>
      <c r="N112" s="94" t="s">
        <v>12</v>
      </c>
      <c r="O112" s="92" t="str">
        <f>O50</f>
        <v>х</v>
      </c>
    </row>
    <row r="113" spans="1:15" ht="16.5" customHeight="1" outlineLevel="2">
      <c r="A113" s="134" t="s">
        <v>5</v>
      </c>
      <c r="B113" s="131" t="s">
        <v>113</v>
      </c>
      <c r="C113" s="88" t="s">
        <v>2</v>
      </c>
      <c r="D113" s="89">
        <f>SUM(D114:D117)</f>
        <v>133207.73000000001</v>
      </c>
      <c r="E113" s="89">
        <f t="shared" ref="E113:F113" si="55">SUM(E114:E117)</f>
        <v>0</v>
      </c>
      <c r="F113" s="89">
        <f t="shared" si="55"/>
        <v>0</v>
      </c>
      <c r="G113" s="90">
        <f>IFERROR(F113/D113,0)</f>
        <v>0</v>
      </c>
      <c r="H113" s="120" t="s">
        <v>12</v>
      </c>
      <c r="I113" s="123" t="s">
        <v>97</v>
      </c>
      <c r="J113" s="123" t="s">
        <v>81</v>
      </c>
      <c r="K113" s="120" t="s">
        <v>98</v>
      </c>
      <c r="L113" s="123" t="s">
        <v>12</v>
      </c>
      <c r="M113" s="123" t="s">
        <v>12</v>
      </c>
      <c r="N113" s="123" t="s">
        <v>84</v>
      </c>
      <c r="O113" s="120"/>
    </row>
    <row r="114" spans="1:15" ht="18" customHeight="1" outlineLevel="2">
      <c r="A114" s="135"/>
      <c r="B114" s="132"/>
      <c r="C114" s="88" t="s">
        <v>11</v>
      </c>
      <c r="D114" s="89">
        <v>133207.73000000001</v>
      </c>
      <c r="E114" s="89">
        <v>0</v>
      </c>
      <c r="F114" s="89">
        <v>0</v>
      </c>
      <c r="G114" s="90">
        <f t="shared" ref="G114:G117" si="56">IFERROR(F114/D114,0)</f>
        <v>0</v>
      </c>
      <c r="H114" s="121"/>
      <c r="I114" s="124"/>
      <c r="J114" s="124"/>
      <c r="K114" s="121"/>
      <c r="L114" s="124"/>
      <c r="M114" s="124"/>
      <c r="N114" s="124"/>
      <c r="O114" s="201"/>
    </row>
    <row r="115" spans="1:15" ht="19.5" customHeight="1" outlineLevel="2">
      <c r="A115" s="135"/>
      <c r="B115" s="132"/>
      <c r="C115" s="88" t="s">
        <v>3</v>
      </c>
      <c r="D115" s="89">
        <v>0</v>
      </c>
      <c r="E115" s="89">
        <v>0</v>
      </c>
      <c r="F115" s="89">
        <v>0</v>
      </c>
      <c r="G115" s="90">
        <f t="shared" si="56"/>
        <v>0</v>
      </c>
      <c r="H115" s="121"/>
      <c r="I115" s="124"/>
      <c r="J115" s="124"/>
      <c r="K115" s="121"/>
      <c r="L115" s="124"/>
      <c r="M115" s="124"/>
      <c r="N115" s="124"/>
      <c r="O115" s="201"/>
    </row>
    <row r="116" spans="1:15" ht="19.5" customHeight="1" outlineLevel="2">
      <c r="A116" s="135"/>
      <c r="B116" s="132"/>
      <c r="C116" s="88" t="s">
        <v>22</v>
      </c>
      <c r="D116" s="89">
        <v>0</v>
      </c>
      <c r="E116" s="89">
        <v>0</v>
      </c>
      <c r="F116" s="89">
        <v>0</v>
      </c>
      <c r="G116" s="90">
        <f t="shared" si="56"/>
        <v>0</v>
      </c>
      <c r="H116" s="121"/>
      <c r="I116" s="124"/>
      <c r="J116" s="124"/>
      <c r="K116" s="121"/>
      <c r="L116" s="124"/>
      <c r="M116" s="124"/>
      <c r="N116" s="124"/>
      <c r="O116" s="201"/>
    </row>
    <row r="117" spans="1:15" ht="19.5" customHeight="1" outlineLevel="2">
      <c r="A117" s="135"/>
      <c r="B117" s="132"/>
      <c r="C117" s="88" t="s">
        <v>4</v>
      </c>
      <c r="D117" s="89">
        <v>0</v>
      </c>
      <c r="E117" s="89">
        <v>0</v>
      </c>
      <c r="F117" s="89">
        <v>0</v>
      </c>
      <c r="G117" s="90">
        <f t="shared" si="56"/>
        <v>0</v>
      </c>
      <c r="H117" s="122"/>
      <c r="I117" s="124"/>
      <c r="J117" s="124"/>
      <c r="K117" s="122"/>
      <c r="L117" s="124"/>
      <c r="M117" s="124"/>
      <c r="N117" s="124"/>
      <c r="O117" s="202"/>
    </row>
    <row r="118" spans="1:15" ht="29.25" customHeight="1" outlineLevel="2">
      <c r="A118" s="95" t="s">
        <v>7</v>
      </c>
      <c r="B118" s="125" t="s">
        <v>134</v>
      </c>
      <c r="C118" s="126"/>
      <c r="D118" s="126"/>
      <c r="E118" s="126"/>
      <c r="F118" s="126"/>
      <c r="G118" s="126"/>
      <c r="H118" s="126"/>
      <c r="I118" s="126"/>
      <c r="J118" s="127"/>
      <c r="K118" s="96">
        <v>45839</v>
      </c>
      <c r="L118" s="98" t="s">
        <v>98</v>
      </c>
      <c r="M118" s="98" t="s">
        <v>356</v>
      </c>
      <c r="N118" s="92" t="s">
        <v>84</v>
      </c>
      <c r="O118" s="99" t="s">
        <v>386</v>
      </c>
    </row>
    <row r="119" spans="1:15" ht="15" outlineLevel="2">
      <c r="A119" s="95" t="s">
        <v>234</v>
      </c>
      <c r="B119" s="125" t="s">
        <v>485</v>
      </c>
      <c r="C119" s="126"/>
      <c r="D119" s="126"/>
      <c r="E119" s="126"/>
      <c r="F119" s="126"/>
      <c r="G119" s="126"/>
      <c r="H119" s="126"/>
      <c r="I119" s="126"/>
      <c r="J119" s="127"/>
      <c r="K119" s="96">
        <v>46022</v>
      </c>
      <c r="L119" s="98" t="s">
        <v>12</v>
      </c>
      <c r="M119" s="98" t="s">
        <v>12</v>
      </c>
      <c r="N119" s="92" t="s">
        <v>486</v>
      </c>
      <c r="O119" s="92" t="s">
        <v>12</v>
      </c>
    </row>
    <row r="120" spans="1:15" outlineLevel="2">
      <c r="A120" s="134" t="s">
        <v>86</v>
      </c>
      <c r="B120" s="131" t="s">
        <v>114</v>
      </c>
      <c r="C120" s="88" t="s">
        <v>2</v>
      </c>
      <c r="D120" s="89">
        <f>SUM(D121:D124)</f>
        <v>18337.16</v>
      </c>
      <c r="E120" s="89">
        <f t="shared" ref="E120:F120" si="57">SUM(E121:E124)</f>
        <v>0</v>
      </c>
      <c r="F120" s="89">
        <f t="shared" si="57"/>
        <v>0</v>
      </c>
      <c r="G120" s="115">
        <f>IFERROR(F120/D120,0)</f>
        <v>0</v>
      </c>
      <c r="H120" s="120" t="s">
        <v>12</v>
      </c>
      <c r="I120" s="123" t="s">
        <v>97</v>
      </c>
      <c r="J120" s="123" t="s">
        <v>81</v>
      </c>
      <c r="K120" s="120" t="s">
        <v>98</v>
      </c>
      <c r="L120" s="123" t="s">
        <v>12</v>
      </c>
      <c r="M120" s="123" t="s">
        <v>12</v>
      </c>
      <c r="N120" s="123" t="s">
        <v>84</v>
      </c>
      <c r="O120" s="120"/>
    </row>
    <row r="121" spans="1:15" outlineLevel="2">
      <c r="A121" s="135"/>
      <c r="B121" s="132"/>
      <c r="C121" s="88" t="s">
        <v>11</v>
      </c>
      <c r="D121" s="89">
        <v>18337.16</v>
      </c>
      <c r="E121" s="89">
        <v>0</v>
      </c>
      <c r="F121" s="89">
        <v>0</v>
      </c>
      <c r="G121" s="115">
        <f t="shared" ref="G121:G124" si="58">IFERROR(F121/D121,0)</f>
        <v>0</v>
      </c>
      <c r="H121" s="121"/>
      <c r="I121" s="124"/>
      <c r="J121" s="124"/>
      <c r="K121" s="121"/>
      <c r="L121" s="124"/>
      <c r="M121" s="124"/>
      <c r="N121" s="124"/>
      <c r="O121" s="201"/>
    </row>
    <row r="122" spans="1:15" outlineLevel="2">
      <c r="A122" s="135"/>
      <c r="B122" s="132"/>
      <c r="C122" s="88" t="s">
        <v>3</v>
      </c>
      <c r="D122" s="89">
        <v>0</v>
      </c>
      <c r="E122" s="89">
        <v>0</v>
      </c>
      <c r="F122" s="89">
        <v>0</v>
      </c>
      <c r="G122" s="115">
        <f t="shared" si="58"/>
        <v>0</v>
      </c>
      <c r="H122" s="121"/>
      <c r="I122" s="124"/>
      <c r="J122" s="124"/>
      <c r="K122" s="121"/>
      <c r="L122" s="124"/>
      <c r="M122" s="124"/>
      <c r="N122" s="124"/>
      <c r="O122" s="201"/>
    </row>
    <row r="123" spans="1:15" outlineLevel="2">
      <c r="A123" s="135"/>
      <c r="B123" s="132"/>
      <c r="C123" s="88" t="s">
        <v>22</v>
      </c>
      <c r="D123" s="89">
        <v>0</v>
      </c>
      <c r="E123" s="89">
        <v>0</v>
      </c>
      <c r="F123" s="89">
        <v>0</v>
      </c>
      <c r="G123" s="115">
        <f t="shared" si="58"/>
        <v>0</v>
      </c>
      <c r="H123" s="121"/>
      <c r="I123" s="124"/>
      <c r="J123" s="124"/>
      <c r="K123" s="121"/>
      <c r="L123" s="124"/>
      <c r="M123" s="124"/>
      <c r="N123" s="124"/>
      <c r="O123" s="201"/>
    </row>
    <row r="124" spans="1:15" outlineLevel="2">
      <c r="A124" s="135"/>
      <c r="B124" s="132"/>
      <c r="C124" s="88" t="s">
        <v>4</v>
      </c>
      <c r="D124" s="89">
        <v>0</v>
      </c>
      <c r="E124" s="89">
        <v>0</v>
      </c>
      <c r="F124" s="89">
        <v>0</v>
      </c>
      <c r="G124" s="115">
        <f t="shared" si="58"/>
        <v>0</v>
      </c>
      <c r="H124" s="122"/>
      <c r="I124" s="124"/>
      <c r="J124" s="124"/>
      <c r="K124" s="122"/>
      <c r="L124" s="124"/>
      <c r="M124" s="124"/>
      <c r="N124" s="124"/>
      <c r="O124" s="202"/>
    </row>
    <row r="125" spans="1:15" ht="32.25" customHeight="1" outlineLevel="2">
      <c r="A125" s="95" t="s">
        <v>89</v>
      </c>
      <c r="B125" s="125" t="s">
        <v>135</v>
      </c>
      <c r="C125" s="126"/>
      <c r="D125" s="126"/>
      <c r="E125" s="126"/>
      <c r="F125" s="126"/>
      <c r="G125" s="126"/>
      <c r="H125" s="126"/>
      <c r="I125" s="126"/>
      <c r="J125" s="127"/>
      <c r="K125" s="96">
        <v>45839</v>
      </c>
      <c r="L125" s="98" t="s">
        <v>98</v>
      </c>
      <c r="M125" s="98" t="s">
        <v>356</v>
      </c>
      <c r="N125" s="92" t="s">
        <v>84</v>
      </c>
      <c r="O125" s="99" t="s">
        <v>386</v>
      </c>
    </row>
    <row r="126" spans="1:15" ht="15" outlineLevel="2">
      <c r="A126" s="95" t="s">
        <v>187</v>
      </c>
      <c r="B126" s="125" t="s">
        <v>487</v>
      </c>
      <c r="C126" s="126"/>
      <c r="D126" s="126"/>
      <c r="E126" s="126"/>
      <c r="F126" s="126"/>
      <c r="G126" s="126"/>
      <c r="H126" s="126"/>
      <c r="I126" s="126"/>
      <c r="J126" s="127"/>
      <c r="K126" s="96">
        <v>46022</v>
      </c>
      <c r="L126" s="98" t="s">
        <v>12</v>
      </c>
      <c r="M126" s="98" t="s">
        <v>12</v>
      </c>
      <c r="N126" s="92" t="s">
        <v>486</v>
      </c>
      <c r="O126" s="92" t="s">
        <v>12</v>
      </c>
    </row>
    <row r="127" spans="1:15" outlineLevel="2">
      <c r="A127" s="134" t="s">
        <v>91</v>
      </c>
      <c r="B127" s="131" t="s">
        <v>115</v>
      </c>
      <c r="C127" s="88" t="s">
        <v>2</v>
      </c>
      <c r="D127" s="89">
        <f>SUM(D128:D131)</f>
        <v>12075.65</v>
      </c>
      <c r="E127" s="89">
        <f t="shared" ref="E127:F127" si="59">SUM(E128:E131)</f>
        <v>0</v>
      </c>
      <c r="F127" s="89">
        <f t="shared" si="59"/>
        <v>0</v>
      </c>
      <c r="G127" s="115">
        <f>IFERROR(F127/D127,0)</f>
        <v>0</v>
      </c>
      <c r="H127" s="120" t="s">
        <v>12</v>
      </c>
      <c r="I127" s="123" t="s">
        <v>97</v>
      </c>
      <c r="J127" s="123" t="s">
        <v>81</v>
      </c>
      <c r="K127" s="120" t="s">
        <v>98</v>
      </c>
      <c r="L127" s="123" t="s">
        <v>12</v>
      </c>
      <c r="M127" s="123" t="s">
        <v>12</v>
      </c>
      <c r="N127" s="123" t="s">
        <v>84</v>
      </c>
      <c r="O127" s="120"/>
    </row>
    <row r="128" spans="1:15" outlineLevel="2">
      <c r="A128" s="135"/>
      <c r="B128" s="132"/>
      <c r="C128" s="88" t="s">
        <v>11</v>
      </c>
      <c r="D128" s="89">
        <v>12075.65</v>
      </c>
      <c r="E128" s="89">
        <v>0</v>
      </c>
      <c r="F128" s="89">
        <v>0</v>
      </c>
      <c r="G128" s="115">
        <f t="shared" ref="G128:G131" si="60">IFERROR(F128/D128,0)</f>
        <v>0</v>
      </c>
      <c r="H128" s="121"/>
      <c r="I128" s="124"/>
      <c r="J128" s="124"/>
      <c r="K128" s="121"/>
      <c r="L128" s="124"/>
      <c r="M128" s="124"/>
      <c r="N128" s="124"/>
      <c r="O128" s="201"/>
    </row>
    <row r="129" spans="1:15" outlineLevel="2">
      <c r="A129" s="135"/>
      <c r="B129" s="132"/>
      <c r="C129" s="88" t="s">
        <v>3</v>
      </c>
      <c r="D129" s="89">
        <v>0</v>
      </c>
      <c r="E129" s="89">
        <v>0</v>
      </c>
      <c r="F129" s="89">
        <v>0</v>
      </c>
      <c r="G129" s="115">
        <f t="shared" si="60"/>
        <v>0</v>
      </c>
      <c r="H129" s="121"/>
      <c r="I129" s="124"/>
      <c r="J129" s="124"/>
      <c r="K129" s="121"/>
      <c r="L129" s="124"/>
      <c r="M129" s="124"/>
      <c r="N129" s="124"/>
      <c r="O129" s="201"/>
    </row>
    <row r="130" spans="1:15" outlineLevel="2">
      <c r="A130" s="135"/>
      <c r="B130" s="132"/>
      <c r="C130" s="88" t="s">
        <v>22</v>
      </c>
      <c r="D130" s="89">
        <v>0</v>
      </c>
      <c r="E130" s="89">
        <v>0</v>
      </c>
      <c r="F130" s="89">
        <v>0</v>
      </c>
      <c r="G130" s="115">
        <f t="shared" si="60"/>
        <v>0</v>
      </c>
      <c r="H130" s="121"/>
      <c r="I130" s="124"/>
      <c r="J130" s="124"/>
      <c r="K130" s="121"/>
      <c r="L130" s="124"/>
      <c r="M130" s="124"/>
      <c r="N130" s="124"/>
      <c r="O130" s="201"/>
    </row>
    <row r="131" spans="1:15" outlineLevel="2">
      <c r="A131" s="135"/>
      <c r="B131" s="132"/>
      <c r="C131" s="88" t="s">
        <v>4</v>
      </c>
      <c r="D131" s="89">
        <v>0</v>
      </c>
      <c r="E131" s="89">
        <v>0</v>
      </c>
      <c r="F131" s="89">
        <v>0</v>
      </c>
      <c r="G131" s="115">
        <f t="shared" si="60"/>
        <v>0</v>
      </c>
      <c r="H131" s="122"/>
      <c r="I131" s="124"/>
      <c r="J131" s="124"/>
      <c r="K131" s="122"/>
      <c r="L131" s="124"/>
      <c r="M131" s="124"/>
      <c r="N131" s="124"/>
      <c r="O131" s="202"/>
    </row>
    <row r="132" spans="1:15" ht="33" customHeight="1" outlineLevel="2">
      <c r="A132" s="95" t="s">
        <v>93</v>
      </c>
      <c r="B132" s="125" t="s">
        <v>136</v>
      </c>
      <c r="C132" s="126"/>
      <c r="D132" s="126"/>
      <c r="E132" s="126"/>
      <c r="F132" s="126"/>
      <c r="G132" s="126"/>
      <c r="H132" s="126"/>
      <c r="I132" s="126"/>
      <c r="J132" s="127"/>
      <c r="K132" s="96">
        <v>45839</v>
      </c>
      <c r="L132" s="98" t="s">
        <v>98</v>
      </c>
      <c r="M132" s="98" t="s">
        <v>356</v>
      </c>
      <c r="N132" s="92" t="s">
        <v>84</v>
      </c>
      <c r="O132" s="99" t="s">
        <v>386</v>
      </c>
    </row>
    <row r="133" spans="1:15" ht="15" outlineLevel="2">
      <c r="A133" s="95" t="s">
        <v>190</v>
      </c>
      <c r="B133" s="125" t="s">
        <v>488</v>
      </c>
      <c r="C133" s="126"/>
      <c r="D133" s="126"/>
      <c r="E133" s="126"/>
      <c r="F133" s="126"/>
      <c r="G133" s="126"/>
      <c r="H133" s="126"/>
      <c r="I133" s="126"/>
      <c r="J133" s="127"/>
      <c r="K133" s="96">
        <v>46022</v>
      </c>
      <c r="L133" s="98" t="s">
        <v>12</v>
      </c>
      <c r="M133" s="98" t="s">
        <v>12</v>
      </c>
      <c r="N133" s="92" t="s">
        <v>486</v>
      </c>
      <c r="O133" s="92" t="s">
        <v>12</v>
      </c>
    </row>
    <row r="134" spans="1:15" outlineLevel="2">
      <c r="A134" s="134" t="s">
        <v>94</v>
      </c>
      <c r="B134" s="131" t="s">
        <v>116</v>
      </c>
      <c r="C134" s="88" t="s">
        <v>2</v>
      </c>
      <c r="D134" s="89">
        <f>SUM(D135:D138)</f>
        <v>4463.34</v>
      </c>
      <c r="E134" s="89">
        <f t="shared" ref="E134:F134" si="61">SUM(E135:E138)</f>
        <v>0</v>
      </c>
      <c r="F134" s="89">
        <f t="shared" si="61"/>
        <v>0</v>
      </c>
      <c r="G134" s="115">
        <f>IFERROR(F134/D134,0)</f>
        <v>0</v>
      </c>
      <c r="H134" s="120" t="s">
        <v>12</v>
      </c>
      <c r="I134" s="123" t="s">
        <v>97</v>
      </c>
      <c r="J134" s="123" t="s">
        <v>81</v>
      </c>
      <c r="K134" s="120" t="s">
        <v>98</v>
      </c>
      <c r="L134" s="123" t="s">
        <v>12</v>
      </c>
      <c r="M134" s="123" t="s">
        <v>12</v>
      </c>
      <c r="N134" s="123" t="s">
        <v>84</v>
      </c>
      <c r="O134" s="120"/>
    </row>
    <row r="135" spans="1:15" ht="14.25" customHeight="1" outlineLevel="2">
      <c r="A135" s="135"/>
      <c r="B135" s="132"/>
      <c r="C135" s="88" t="s">
        <v>11</v>
      </c>
      <c r="D135" s="89">
        <v>4463.34</v>
      </c>
      <c r="E135" s="89">
        <v>0</v>
      </c>
      <c r="F135" s="89">
        <v>0</v>
      </c>
      <c r="G135" s="115">
        <f t="shared" ref="G135:G138" si="62">IFERROR(F135/D135,0)</f>
        <v>0</v>
      </c>
      <c r="H135" s="121"/>
      <c r="I135" s="124"/>
      <c r="J135" s="124"/>
      <c r="K135" s="121"/>
      <c r="L135" s="124"/>
      <c r="M135" s="124"/>
      <c r="N135" s="124"/>
      <c r="O135" s="201"/>
    </row>
    <row r="136" spans="1:15" outlineLevel="2">
      <c r="A136" s="135"/>
      <c r="B136" s="132"/>
      <c r="C136" s="88" t="s">
        <v>3</v>
      </c>
      <c r="D136" s="89">
        <v>0</v>
      </c>
      <c r="E136" s="89">
        <v>0</v>
      </c>
      <c r="F136" s="89">
        <v>0</v>
      </c>
      <c r="G136" s="115">
        <f t="shared" si="62"/>
        <v>0</v>
      </c>
      <c r="H136" s="121"/>
      <c r="I136" s="124"/>
      <c r="J136" s="124"/>
      <c r="K136" s="121"/>
      <c r="L136" s="124"/>
      <c r="M136" s="124"/>
      <c r="N136" s="124"/>
      <c r="O136" s="201"/>
    </row>
    <row r="137" spans="1:15" outlineLevel="2">
      <c r="A137" s="135"/>
      <c r="B137" s="132"/>
      <c r="C137" s="88" t="s">
        <v>22</v>
      </c>
      <c r="D137" s="89">
        <v>0</v>
      </c>
      <c r="E137" s="89">
        <v>0</v>
      </c>
      <c r="F137" s="89">
        <v>0</v>
      </c>
      <c r="G137" s="115">
        <f t="shared" si="62"/>
        <v>0</v>
      </c>
      <c r="H137" s="121"/>
      <c r="I137" s="124"/>
      <c r="J137" s="124"/>
      <c r="K137" s="121"/>
      <c r="L137" s="124"/>
      <c r="M137" s="124"/>
      <c r="N137" s="124"/>
      <c r="O137" s="201"/>
    </row>
    <row r="138" spans="1:15" outlineLevel="2">
      <c r="A138" s="135"/>
      <c r="B138" s="132"/>
      <c r="C138" s="88" t="s">
        <v>4</v>
      </c>
      <c r="D138" s="89">
        <v>0</v>
      </c>
      <c r="E138" s="89">
        <v>0</v>
      </c>
      <c r="F138" s="89">
        <v>0</v>
      </c>
      <c r="G138" s="115">
        <f t="shared" si="62"/>
        <v>0</v>
      </c>
      <c r="H138" s="122"/>
      <c r="I138" s="124"/>
      <c r="J138" s="124"/>
      <c r="K138" s="122"/>
      <c r="L138" s="124"/>
      <c r="M138" s="124"/>
      <c r="N138" s="124"/>
      <c r="O138" s="202"/>
    </row>
    <row r="139" spans="1:15" ht="22.5" outlineLevel="2">
      <c r="A139" s="95" t="s">
        <v>95</v>
      </c>
      <c r="B139" s="125" t="s">
        <v>100</v>
      </c>
      <c r="C139" s="126"/>
      <c r="D139" s="126"/>
      <c r="E139" s="126"/>
      <c r="F139" s="126"/>
      <c r="G139" s="126"/>
      <c r="H139" s="126"/>
      <c r="I139" s="126"/>
      <c r="J139" s="127"/>
      <c r="K139" s="96">
        <v>45839</v>
      </c>
      <c r="L139" s="98"/>
      <c r="M139" s="98" t="s">
        <v>356</v>
      </c>
      <c r="N139" s="92" t="s">
        <v>84</v>
      </c>
      <c r="O139" s="99" t="s">
        <v>386</v>
      </c>
    </row>
    <row r="140" spans="1:15" ht="15" outlineLevel="2">
      <c r="A140" s="95" t="s">
        <v>393</v>
      </c>
      <c r="B140" s="125" t="s">
        <v>489</v>
      </c>
      <c r="C140" s="126"/>
      <c r="D140" s="126"/>
      <c r="E140" s="126"/>
      <c r="F140" s="126"/>
      <c r="G140" s="126"/>
      <c r="H140" s="126"/>
      <c r="I140" s="126"/>
      <c r="J140" s="127"/>
      <c r="K140" s="96">
        <v>46022</v>
      </c>
      <c r="L140" s="98" t="s">
        <v>12</v>
      </c>
      <c r="M140" s="98" t="s">
        <v>12</v>
      </c>
      <c r="N140" s="92" t="s">
        <v>84</v>
      </c>
      <c r="O140" s="92" t="s">
        <v>12</v>
      </c>
    </row>
    <row r="141" spans="1:15" ht="18" customHeight="1" outlineLevel="2">
      <c r="A141" s="134" t="s">
        <v>101</v>
      </c>
      <c r="B141" s="131" t="s">
        <v>117</v>
      </c>
      <c r="C141" s="88" t="s">
        <v>2</v>
      </c>
      <c r="D141" s="89">
        <f>SUM(D142:D145)</f>
        <v>53096.71</v>
      </c>
      <c r="E141" s="89">
        <f t="shared" ref="E141:F141" si="63">SUM(E142:E145)</f>
        <v>0</v>
      </c>
      <c r="F141" s="89">
        <f t="shared" si="63"/>
        <v>0</v>
      </c>
      <c r="G141" s="115">
        <f>IFERROR(F141/D141,0)</f>
        <v>0</v>
      </c>
      <c r="H141" s="120" t="s">
        <v>12</v>
      </c>
      <c r="I141" s="123" t="s">
        <v>97</v>
      </c>
      <c r="J141" s="123" t="s">
        <v>81</v>
      </c>
      <c r="K141" s="120">
        <v>0</v>
      </c>
      <c r="L141" s="123" t="s">
        <v>12</v>
      </c>
      <c r="M141" s="123" t="s">
        <v>12</v>
      </c>
      <c r="N141" s="123" t="s">
        <v>84</v>
      </c>
      <c r="O141" s="120"/>
    </row>
    <row r="142" spans="1:15" ht="18" customHeight="1" outlineLevel="2">
      <c r="A142" s="135"/>
      <c r="B142" s="132"/>
      <c r="C142" s="88" t="s">
        <v>11</v>
      </c>
      <c r="D142" s="89">
        <v>53096.71</v>
      </c>
      <c r="E142" s="89">
        <v>0</v>
      </c>
      <c r="F142" s="89">
        <v>0</v>
      </c>
      <c r="G142" s="115">
        <f t="shared" ref="G142:G145" si="64">IFERROR(F142/D142,0)</f>
        <v>0</v>
      </c>
      <c r="H142" s="121"/>
      <c r="I142" s="124"/>
      <c r="J142" s="124"/>
      <c r="K142" s="121"/>
      <c r="L142" s="124"/>
      <c r="M142" s="124"/>
      <c r="N142" s="124"/>
      <c r="O142" s="201"/>
    </row>
    <row r="143" spans="1:15" ht="18" customHeight="1" outlineLevel="2">
      <c r="A143" s="135"/>
      <c r="B143" s="132"/>
      <c r="C143" s="88" t="s">
        <v>3</v>
      </c>
      <c r="D143" s="89">
        <v>0</v>
      </c>
      <c r="E143" s="89">
        <v>0</v>
      </c>
      <c r="F143" s="89">
        <v>0</v>
      </c>
      <c r="G143" s="115">
        <f t="shared" si="64"/>
        <v>0</v>
      </c>
      <c r="H143" s="121"/>
      <c r="I143" s="124"/>
      <c r="J143" s="124"/>
      <c r="K143" s="121"/>
      <c r="L143" s="124"/>
      <c r="M143" s="124"/>
      <c r="N143" s="124"/>
      <c r="O143" s="201"/>
    </row>
    <row r="144" spans="1:15" ht="18" customHeight="1" outlineLevel="2">
      <c r="A144" s="135"/>
      <c r="B144" s="132"/>
      <c r="C144" s="88" t="s">
        <v>22</v>
      </c>
      <c r="D144" s="89">
        <v>0</v>
      </c>
      <c r="E144" s="89">
        <v>0</v>
      </c>
      <c r="F144" s="89">
        <v>0</v>
      </c>
      <c r="G144" s="115">
        <f t="shared" si="64"/>
        <v>0</v>
      </c>
      <c r="H144" s="121"/>
      <c r="I144" s="124"/>
      <c r="J144" s="124"/>
      <c r="K144" s="121"/>
      <c r="L144" s="124"/>
      <c r="M144" s="124"/>
      <c r="N144" s="124"/>
      <c r="O144" s="201"/>
    </row>
    <row r="145" spans="1:15" ht="18" customHeight="1" outlineLevel="2">
      <c r="A145" s="135"/>
      <c r="B145" s="132"/>
      <c r="C145" s="88" t="s">
        <v>4</v>
      </c>
      <c r="D145" s="89">
        <v>0</v>
      </c>
      <c r="E145" s="89">
        <v>0</v>
      </c>
      <c r="F145" s="89">
        <v>0</v>
      </c>
      <c r="G145" s="115">
        <f t="shared" si="64"/>
        <v>0</v>
      </c>
      <c r="H145" s="122"/>
      <c r="I145" s="124"/>
      <c r="J145" s="124"/>
      <c r="K145" s="122"/>
      <c r="L145" s="124"/>
      <c r="M145" s="124"/>
      <c r="N145" s="124"/>
      <c r="O145" s="202"/>
    </row>
    <row r="146" spans="1:15" ht="26.25" customHeight="1" outlineLevel="2">
      <c r="A146" s="95" t="s">
        <v>105</v>
      </c>
      <c r="B146" s="125" t="s">
        <v>137</v>
      </c>
      <c r="C146" s="126"/>
      <c r="D146" s="126"/>
      <c r="E146" s="126"/>
      <c r="F146" s="126"/>
      <c r="G146" s="126"/>
      <c r="H146" s="126"/>
      <c r="I146" s="126"/>
      <c r="J146" s="127"/>
      <c r="K146" s="96">
        <v>45839</v>
      </c>
      <c r="L146" s="98"/>
      <c r="M146" s="98" t="s">
        <v>356</v>
      </c>
      <c r="N146" s="92" t="s">
        <v>84</v>
      </c>
      <c r="O146" s="99" t="s">
        <v>386</v>
      </c>
    </row>
    <row r="147" spans="1:15" ht="15" outlineLevel="2">
      <c r="A147" s="95" t="s">
        <v>189</v>
      </c>
      <c r="B147" s="125" t="s">
        <v>490</v>
      </c>
      <c r="C147" s="126"/>
      <c r="D147" s="126"/>
      <c r="E147" s="126"/>
      <c r="F147" s="126"/>
      <c r="G147" s="126"/>
      <c r="H147" s="126"/>
      <c r="I147" s="126"/>
      <c r="J147" s="127"/>
      <c r="K147" s="96">
        <v>46022</v>
      </c>
      <c r="L147" s="98" t="s">
        <v>12</v>
      </c>
      <c r="M147" s="98" t="s">
        <v>12</v>
      </c>
      <c r="N147" s="92" t="s">
        <v>486</v>
      </c>
      <c r="O147" s="92" t="s">
        <v>12</v>
      </c>
    </row>
    <row r="148" spans="1:15" ht="18" customHeight="1" outlineLevel="2">
      <c r="A148" s="134" t="s">
        <v>119</v>
      </c>
      <c r="B148" s="131" t="s">
        <v>118</v>
      </c>
      <c r="C148" s="88" t="s">
        <v>2</v>
      </c>
      <c r="D148" s="89">
        <f>SUM(D149:D152)</f>
        <v>24325</v>
      </c>
      <c r="E148" s="89">
        <f t="shared" ref="E148:F148" si="65">SUM(E149:E152)</f>
        <v>0</v>
      </c>
      <c r="F148" s="89">
        <f t="shared" si="65"/>
        <v>0</v>
      </c>
      <c r="G148" s="115">
        <f>IFERROR(F148/D148,0)</f>
        <v>0</v>
      </c>
      <c r="H148" s="120" t="s">
        <v>12</v>
      </c>
      <c r="I148" s="123" t="s">
        <v>83</v>
      </c>
      <c r="J148" s="123" t="s">
        <v>81</v>
      </c>
      <c r="K148" s="120">
        <v>1</v>
      </c>
      <c r="L148" s="123" t="s">
        <v>12</v>
      </c>
      <c r="M148" s="123" t="s">
        <v>12</v>
      </c>
      <c r="N148" s="123" t="s">
        <v>84</v>
      </c>
      <c r="O148" s="120"/>
    </row>
    <row r="149" spans="1:15" ht="18" customHeight="1" outlineLevel="2">
      <c r="A149" s="135"/>
      <c r="B149" s="132"/>
      <c r="C149" s="88" t="s">
        <v>11</v>
      </c>
      <c r="D149" s="89">
        <v>24325</v>
      </c>
      <c r="E149" s="89">
        <v>0</v>
      </c>
      <c r="F149" s="89">
        <v>0</v>
      </c>
      <c r="G149" s="115">
        <f t="shared" ref="G149:G152" si="66">IFERROR(F149/D149,0)</f>
        <v>0</v>
      </c>
      <c r="H149" s="121"/>
      <c r="I149" s="124"/>
      <c r="J149" s="124"/>
      <c r="K149" s="121"/>
      <c r="L149" s="124"/>
      <c r="M149" s="124"/>
      <c r="N149" s="124"/>
      <c r="O149" s="201"/>
    </row>
    <row r="150" spans="1:15" ht="18" customHeight="1" outlineLevel="2">
      <c r="A150" s="135"/>
      <c r="B150" s="132"/>
      <c r="C150" s="88" t="s">
        <v>3</v>
      </c>
      <c r="D150" s="89">
        <v>0</v>
      </c>
      <c r="E150" s="89">
        <v>0</v>
      </c>
      <c r="F150" s="89">
        <v>0</v>
      </c>
      <c r="G150" s="115">
        <f t="shared" si="66"/>
        <v>0</v>
      </c>
      <c r="H150" s="121"/>
      <c r="I150" s="124"/>
      <c r="J150" s="124"/>
      <c r="K150" s="121"/>
      <c r="L150" s="124"/>
      <c r="M150" s="124"/>
      <c r="N150" s="124"/>
      <c r="O150" s="201"/>
    </row>
    <row r="151" spans="1:15" ht="18" customHeight="1" outlineLevel="2">
      <c r="A151" s="135"/>
      <c r="B151" s="132"/>
      <c r="C151" s="88" t="s">
        <v>22</v>
      </c>
      <c r="D151" s="89">
        <v>0</v>
      </c>
      <c r="E151" s="89">
        <v>0</v>
      </c>
      <c r="F151" s="89">
        <v>0</v>
      </c>
      <c r="G151" s="115">
        <f t="shared" si="66"/>
        <v>0</v>
      </c>
      <c r="H151" s="121"/>
      <c r="I151" s="124"/>
      <c r="J151" s="124"/>
      <c r="K151" s="121"/>
      <c r="L151" s="124"/>
      <c r="M151" s="124"/>
      <c r="N151" s="124"/>
      <c r="O151" s="201"/>
    </row>
    <row r="152" spans="1:15" ht="18" customHeight="1" outlineLevel="2">
      <c r="A152" s="135"/>
      <c r="B152" s="132"/>
      <c r="C152" s="88" t="s">
        <v>4</v>
      </c>
      <c r="D152" s="89">
        <v>0</v>
      </c>
      <c r="E152" s="89">
        <v>0</v>
      </c>
      <c r="F152" s="89">
        <v>0</v>
      </c>
      <c r="G152" s="115">
        <f t="shared" si="66"/>
        <v>0</v>
      </c>
      <c r="H152" s="122"/>
      <c r="I152" s="124"/>
      <c r="J152" s="124"/>
      <c r="K152" s="122"/>
      <c r="L152" s="124"/>
      <c r="M152" s="124"/>
      <c r="N152" s="124"/>
      <c r="O152" s="202"/>
    </row>
    <row r="153" spans="1:15" ht="65.25" customHeight="1" outlineLevel="2">
      <c r="A153" s="95" t="s">
        <v>120</v>
      </c>
      <c r="B153" s="125" t="s">
        <v>130</v>
      </c>
      <c r="C153" s="126"/>
      <c r="D153" s="126"/>
      <c r="E153" s="126"/>
      <c r="F153" s="126"/>
      <c r="G153" s="126"/>
      <c r="H153" s="126"/>
      <c r="I153" s="126"/>
      <c r="J153" s="127"/>
      <c r="K153" s="96">
        <v>45839</v>
      </c>
      <c r="L153" s="98" t="s">
        <v>98</v>
      </c>
      <c r="M153" s="98" t="s">
        <v>356</v>
      </c>
      <c r="N153" s="92" t="s">
        <v>85</v>
      </c>
      <c r="O153" s="99" t="s">
        <v>384</v>
      </c>
    </row>
    <row r="154" spans="1:15" ht="15" outlineLevel="2">
      <c r="A154" s="95" t="s">
        <v>191</v>
      </c>
      <c r="B154" s="125" t="s">
        <v>491</v>
      </c>
      <c r="C154" s="126"/>
      <c r="D154" s="126"/>
      <c r="E154" s="126"/>
      <c r="F154" s="126"/>
      <c r="G154" s="126"/>
      <c r="H154" s="126"/>
      <c r="I154" s="126"/>
      <c r="J154" s="127"/>
      <c r="K154" s="96">
        <v>46022</v>
      </c>
      <c r="L154" s="98" t="s">
        <v>12</v>
      </c>
      <c r="M154" s="98" t="s">
        <v>12</v>
      </c>
      <c r="N154" s="92" t="s">
        <v>471</v>
      </c>
      <c r="O154" s="92" t="s">
        <v>12</v>
      </c>
    </row>
    <row r="155" spans="1:15" ht="18" customHeight="1" outlineLevel="2">
      <c r="A155" s="134" t="s">
        <v>121</v>
      </c>
      <c r="B155" s="131" t="s">
        <v>87</v>
      </c>
      <c r="C155" s="88" t="s">
        <v>2</v>
      </c>
      <c r="D155" s="89">
        <f>SUM(D156:D159)</f>
        <v>7125</v>
      </c>
      <c r="E155" s="89">
        <f t="shared" ref="E155:F155" si="67">SUM(E156:E159)</f>
        <v>0</v>
      </c>
      <c r="F155" s="89">
        <f t="shared" si="67"/>
        <v>0</v>
      </c>
      <c r="G155" s="115">
        <f>IFERROR(F155/D155,0)</f>
        <v>0</v>
      </c>
      <c r="H155" s="120" t="s">
        <v>12</v>
      </c>
      <c r="I155" s="123" t="s">
        <v>83</v>
      </c>
      <c r="J155" s="123" t="s">
        <v>81</v>
      </c>
      <c r="K155" s="120">
        <v>1</v>
      </c>
      <c r="L155" s="123" t="s">
        <v>12</v>
      </c>
      <c r="M155" s="123" t="s">
        <v>12</v>
      </c>
      <c r="N155" s="123" t="s">
        <v>129</v>
      </c>
      <c r="O155" s="120"/>
    </row>
    <row r="156" spans="1:15" ht="18" customHeight="1" outlineLevel="2">
      <c r="A156" s="135"/>
      <c r="B156" s="132"/>
      <c r="C156" s="88" t="s">
        <v>11</v>
      </c>
      <c r="D156" s="89">
        <v>7125</v>
      </c>
      <c r="E156" s="89">
        <v>0</v>
      </c>
      <c r="F156" s="89">
        <v>0</v>
      </c>
      <c r="G156" s="115">
        <f t="shared" ref="G156:G159" si="68">IFERROR(F156/D156,0)</f>
        <v>0</v>
      </c>
      <c r="H156" s="121"/>
      <c r="I156" s="124"/>
      <c r="J156" s="124"/>
      <c r="K156" s="121"/>
      <c r="L156" s="124"/>
      <c r="M156" s="124"/>
      <c r="N156" s="124"/>
      <c r="O156" s="201"/>
    </row>
    <row r="157" spans="1:15" ht="18" customHeight="1" outlineLevel="2">
      <c r="A157" s="135"/>
      <c r="B157" s="132"/>
      <c r="C157" s="88" t="s">
        <v>3</v>
      </c>
      <c r="D157" s="89">
        <v>0</v>
      </c>
      <c r="E157" s="89">
        <v>0</v>
      </c>
      <c r="F157" s="89">
        <v>0</v>
      </c>
      <c r="G157" s="115">
        <f t="shared" si="68"/>
        <v>0</v>
      </c>
      <c r="H157" s="121"/>
      <c r="I157" s="124"/>
      <c r="J157" s="124"/>
      <c r="K157" s="121"/>
      <c r="L157" s="124"/>
      <c r="M157" s="124"/>
      <c r="N157" s="124"/>
      <c r="O157" s="201"/>
    </row>
    <row r="158" spans="1:15" ht="18" customHeight="1" outlineLevel="2">
      <c r="A158" s="135"/>
      <c r="B158" s="132"/>
      <c r="C158" s="88" t="s">
        <v>22</v>
      </c>
      <c r="D158" s="89">
        <v>0</v>
      </c>
      <c r="E158" s="89">
        <v>0</v>
      </c>
      <c r="F158" s="89">
        <v>0</v>
      </c>
      <c r="G158" s="115">
        <f t="shared" si="68"/>
        <v>0</v>
      </c>
      <c r="H158" s="121"/>
      <c r="I158" s="124"/>
      <c r="J158" s="124"/>
      <c r="K158" s="121"/>
      <c r="L158" s="124"/>
      <c r="M158" s="124"/>
      <c r="N158" s="124"/>
      <c r="O158" s="201"/>
    </row>
    <row r="159" spans="1:15" ht="18" customHeight="1" outlineLevel="2">
      <c r="A159" s="135"/>
      <c r="B159" s="132"/>
      <c r="C159" s="88" t="s">
        <v>4</v>
      </c>
      <c r="D159" s="89">
        <v>0</v>
      </c>
      <c r="E159" s="89">
        <v>0</v>
      </c>
      <c r="F159" s="89">
        <v>0</v>
      </c>
      <c r="G159" s="115">
        <f t="shared" si="68"/>
        <v>0</v>
      </c>
      <c r="H159" s="122"/>
      <c r="I159" s="124"/>
      <c r="J159" s="124"/>
      <c r="K159" s="122"/>
      <c r="L159" s="124"/>
      <c r="M159" s="124"/>
      <c r="N159" s="124"/>
      <c r="O159" s="202"/>
    </row>
    <row r="160" spans="1:15" ht="27" customHeight="1" outlineLevel="2">
      <c r="A160" s="95" t="s">
        <v>122</v>
      </c>
      <c r="B160" s="125" t="s">
        <v>131</v>
      </c>
      <c r="C160" s="126"/>
      <c r="D160" s="126"/>
      <c r="E160" s="126"/>
      <c r="F160" s="126"/>
      <c r="G160" s="126"/>
      <c r="H160" s="126"/>
      <c r="I160" s="126"/>
      <c r="J160" s="127"/>
      <c r="K160" s="96">
        <v>45839</v>
      </c>
      <c r="L160" s="98" t="s">
        <v>98</v>
      </c>
      <c r="M160" s="98" t="s">
        <v>356</v>
      </c>
      <c r="N160" s="92" t="s">
        <v>85</v>
      </c>
      <c r="O160" s="99" t="s">
        <v>384</v>
      </c>
    </row>
    <row r="161" spans="1:15" ht="26.25" customHeight="1" outlineLevel="2">
      <c r="A161" s="95" t="s">
        <v>192</v>
      </c>
      <c r="B161" s="125" t="s">
        <v>492</v>
      </c>
      <c r="C161" s="126"/>
      <c r="D161" s="126"/>
      <c r="E161" s="126"/>
      <c r="F161" s="126"/>
      <c r="G161" s="126"/>
      <c r="H161" s="126"/>
      <c r="I161" s="126"/>
      <c r="J161" s="127"/>
      <c r="K161" s="96">
        <v>46022</v>
      </c>
      <c r="L161" s="98" t="s">
        <v>12</v>
      </c>
      <c r="M161" s="98" t="s">
        <v>12</v>
      </c>
      <c r="N161" s="92" t="s">
        <v>471</v>
      </c>
      <c r="O161" s="92" t="s">
        <v>12</v>
      </c>
    </row>
    <row r="162" spans="1:15" ht="18" customHeight="1" outlineLevel="2">
      <c r="A162" s="134" t="s">
        <v>123</v>
      </c>
      <c r="B162" s="131" t="s">
        <v>127</v>
      </c>
      <c r="C162" s="88" t="s">
        <v>2</v>
      </c>
      <c r="D162" s="89">
        <f>SUM(D163:D166)</f>
        <v>95000</v>
      </c>
      <c r="E162" s="89">
        <f t="shared" ref="E162:F162" si="69">SUM(E163:E166)</f>
        <v>0</v>
      </c>
      <c r="F162" s="89">
        <f t="shared" si="69"/>
        <v>0</v>
      </c>
      <c r="G162" s="115">
        <f>IFERROR(F162/D162,0)</f>
        <v>0</v>
      </c>
      <c r="H162" s="120" t="s">
        <v>12</v>
      </c>
      <c r="I162" s="123" t="s">
        <v>83</v>
      </c>
      <c r="J162" s="123" t="s">
        <v>81</v>
      </c>
      <c r="K162" s="123">
        <v>1</v>
      </c>
      <c r="L162" s="123" t="s">
        <v>12</v>
      </c>
      <c r="M162" s="123" t="s">
        <v>12</v>
      </c>
      <c r="N162" s="123" t="s">
        <v>84</v>
      </c>
      <c r="O162" s="120"/>
    </row>
    <row r="163" spans="1:15" ht="18" customHeight="1" outlineLevel="2">
      <c r="A163" s="135"/>
      <c r="B163" s="132"/>
      <c r="C163" s="88" t="s">
        <v>11</v>
      </c>
      <c r="D163" s="89">
        <v>95000</v>
      </c>
      <c r="E163" s="89">
        <v>0</v>
      </c>
      <c r="F163" s="89">
        <v>0</v>
      </c>
      <c r="G163" s="115">
        <f t="shared" ref="G163:G166" si="70">IFERROR(F163/D163,0)</f>
        <v>0</v>
      </c>
      <c r="H163" s="201"/>
      <c r="I163" s="124"/>
      <c r="J163" s="124"/>
      <c r="K163" s="124"/>
      <c r="L163" s="124"/>
      <c r="M163" s="124"/>
      <c r="N163" s="124"/>
      <c r="O163" s="201"/>
    </row>
    <row r="164" spans="1:15" ht="18" customHeight="1" outlineLevel="2">
      <c r="A164" s="135"/>
      <c r="B164" s="132"/>
      <c r="C164" s="88" t="s">
        <v>3</v>
      </c>
      <c r="D164" s="89">
        <v>0</v>
      </c>
      <c r="E164" s="89">
        <v>0</v>
      </c>
      <c r="F164" s="89">
        <v>0</v>
      </c>
      <c r="G164" s="115">
        <f t="shared" si="70"/>
        <v>0</v>
      </c>
      <c r="H164" s="201"/>
      <c r="I164" s="124"/>
      <c r="J164" s="124"/>
      <c r="K164" s="124"/>
      <c r="L164" s="124"/>
      <c r="M164" s="124"/>
      <c r="N164" s="124"/>
      <c r="O164" s="201"/>
    </row>
    <row r="165" spans="1:15" ht="18" customHeight="1" outlineLevel="2">
      <c r="A165" s="135"/>
      <c r="B165" s="132"/>
      <c r="C165" s="88" t="s">
        <v>22</v>
      </c>
      <c r="D165" s="89">
        <v>0</v>
      </c>
      <c r="E165" s="89">
        <v>0</v>
      </c>
      <c r="F165" s="89">
        <v>0</v>
      </c>
      <c r="G165" s="115">
        <f t="shared" si="70"/>
        <v>0</v>
      </c>
      <c r="H165" s="201"/>
      <c r="I165" s="124"/>
      <c r="J165" s="124"/>
      <c r="K165" s="124"/>
      <c r="L165" s="124"/>
      <c r="M165" s="124"/>
      <c r="N165" s="124"/>
      <c r="O165" s="201"/>
    </row>
    <row r="166" spans="1:15" ht="18" customHeight="1" outlineLevel="2">
      <c r="A166" s="135"/>
      <c r="B166" s="132"/>
      <c r="C166" s="88" t="s">
        <v>4</v>
      </c>
      <c r="D166" s="89">
        <v>0</v>
      </c>
      <c r="E166" s="89">
        <v>0</v>
      </c>
      <c r="F166" s="89">
        <v>0</v>
      </c>
      <c r="G166" s="115">
        <f t="shared" si="70"/>
        <v>0</v>
      </c>
      <c r="H166" s="202"/>
      <c r="I166" s="124"/>
      <c r="J166" s="124"/>
      <c r="K166" s="124"/>
      <c r="L166" s="124"/>
      <c r="M166" s="124"/>
      <c r="N166" s="124"/>
      <c r="O166" s="202"/>
    </row>
    <row r="167" spans="1:15" ht="65.25" customHeight="1" outlineLevel="2">
      <c r="A167" s="95" t="s">
        <v>124</v>
      </c>
      <c r="B167" s="125" t="s">
        <v>132</v>
      </c>
      <c r="C167" s="126"/>
      <c r="D167" s="126"/>
      <c r="E167" s="126"/>
      <c r="F167" s="126"/>
      <c r="G167" s="126"/>
      <c r="H167" s="126"/>
      <c r="I167" s="126"/>
      <c r="J167" s="127"/>
      <c r="K167" s="96">
        <v>45839</v>
      </c>
      <c r="L167" s="98" t="s">
        <v>98</v>
      </c>
      <c r="M167" s="98" t="s">
        <v>356</v>
      </c>
      <c r="N167" s="92" t="s">
        <v>85</v>
      </c>
      <c r="O167" s="99" t="s">
        <v>384</v>
      </c>
    </row>
    <row r="168" spans="1:15" ht="15" outlineLevel="2">
      <c r="A168" s="95" t="s">
        <v>423</v>
      </c>
      <c r="B168" s="125" t="s">
        <v>493</v>
      </c>
      <c r="C168" s="126"/>
      <c r="D168" s="126"/>
      <c r="E168" s="126"/>
      <c r="F168" s="126"/>
      <c r="G168" s="126"/>
      <c r="H168" s="126"/>
      <c r="I168" s="126"/>
      <c r="J168" s="127"/>
      <c r="K168" s="96">
        <v>46022</v>
      </c>
      <c r="L168" s="98" t="s">
        <v>12</v>
      </c>
      <c r="M168" s="98" t="s">
        <v>12</v>
      </c>
      <c r="N168" s="92" t="s">
        <v>471</v>
      </c>
      <c r="O168" s="92" t="s">
        <v>12</v>
      </c>
    </row>
    <row r="169" spans="1:15" ht="18.75" customHeight="1" outlineLevel="2">
      <c r="A169" s="134" t="s">
        <v>125</v>
      </c>
      <c r="B169" s="131" t="s">
        <v>128</v>
      </c>
      <c r="C169" s="88" t="s">
        <v>2</v>
      </c>
      <c r="D169" s="89">
        <f>SUM(D170:D173)</f>
        <v>82000</v>
      </c>
      <c r="E169" s="89">
        <f t="shared" ref="E169:F169" si="71">SUM(E170:E173)</f>
        <v>0</v>
      </c>
      <c r="F169" s="89">
        <f t="shared" si="71"/>
        <v>0</v>
      </c>
      <c r="G169" s="115">
        <f>IFERROR(F169/D169,0)</f>
        <v>0</v>
      </c>
      <c r="H169" s="120" t="s">
        <v>12</v>
      </c>
      <c r="I169" s="123" t="s">
        <v>83</v>
      </c>
      <c r="J169" s="123" t="s">
        <v>81</v>
      </c>
      <c r="K169" s="123">
        <v>1</v>
      </c>
      <c r="L169" s="123" t="s">
        <v>12</v>
      </c>
      <c r="M169" s="123" t="s">
        <v>12</v>
      </c>
      <c r="N169" s="123" t="s">
        <v>84</v>
      </c>
      <c r="O169" s="120"/>
    </row>
    <row r="170" spans="1:15" outlineLevel="2">
      <c r="A170" s="135"/>
      <c r="B170" s="132"/>
      <c r="C170" s="88" t="s">
        <v>11</v>
      </c>
      <c r="D170" s="89">
        <v>82000</v>
      </c>
      <c r="E170" s="89">
        <v>0</v>
      </c>
      <c r="F170" s="89">
        <v>0</v>
      </c>
      <c r="G170" s="115">
        <f t="shared" ref="G170:G173" si="72">IFERROR(F170/D170,0)</f>
        <v>0</v>
      </c>
      <c r="H170" s="201"/>
      <c r="I170" s="124"/>
      <c r="J170" s="124"/>
      <c r="K170" s="124"/>
      <c r="L170" s="124"/>
      <c r="M170" s="124"/>
      <c r="N170" s="124"/>
      <c r="O170" s="201"/>
    </row>
    <row r="171" spans="1:15" outlineLevel="2">
      <c r="A171" s="135"/>
      <c r="B171" s="132"/>
      <c r="C171" s="88" t="s">
        <v>3</v>
      </c>
      <c r="D171" s="89">
        <v>0</v>
      </c>
      <c r="E171" s="89">
        <v>0</v>
      </c>
      <c r="F171" s="89">
        <v>0</v>
      </c>
      <c r="G171" s="115">
        <f t="shared" si="72"/>
        <v>0</v>
      </c>
      <c r="H171" s="201"/>
      <c r="I171" s="124"/>
      <c r="J171" s="124"/>
      <c r="K171" s="124"/>
      <c r="L171" s="124"/>
      <c r="M171" s="124"/>
      <c r="N171" s="124"/>
      <c r="O171" s="201"/>
    </row>
    <row r="172" spans="1:15" outlineLevel="2">
      <c r="A172" s="135"/>
      <c r="B172" s="132"/>
      <c r="C172" s="88" t="s">
        <v>22</v>
      </c>
      <c r="D172" s="89">
        <v>0</v>
      </c>
      <c r="E172" s="89">
        <v>0</v>
      </c>
      <c r="F172" s="89">
        <v>0</v>
      </c>
      <c r="G172" s="115">
        <f t="shared" si="72"/>
        <v>0</v>
      </c>
      <c r="H172" s="201"/>
      <c r="I172" s="124"/>
      <c r="J172" s="124"/>
      <c r="K172" s="124"/>
      <c r="L172" s="124"/>
      <c r="M172" s="124"/>
      <c r="N172" s="124"/>
      <c r="O172" s="201"/>
    </row>
    <row r="173" spans="1:15" outlineLevel="2">
      <c r="A173" s="135"/>
      <c r="B173" s="132"/>
      <c r="C173" s="88" t="s">
        <v>4</v>
      </c>
      <c r="D173" s="89">
        <v>0</v>
      </c>
      <c r="E173" s="89">
        <v>0</v>
      </c>
      <c r="F173" s="89">
        <v>0</v>
      </c>
      <c r="G173" s="115">
        <f t="shared" si="72"/>
        <v>0</v>
      </c>
      <c r="H173" s="202"/>
      <c r="I173" s="124"/>
      <c r="J173" s="124"/>
      <c r="K173" s="124"/>
      <c r="L173" s="124"/>
      <c r="M173" s="124"/>
      <c r="N173" s="124"/>
      <c r="O173" s="202"/>
    </row>
    <row r="174" spans="1:15" ht="56.25" outlineLevel="2">
      <c r="A174" s="95" t="s">
        <v>126</v>
      </c>
      <c r="B174" s="125" t="s">
        <v>133</v>
      </c>
      <c r="C174" s="126"/>
      <c r="D174" s="126"/>
      <c r="E174" s="126"/>
      <c r="F174" s="126"/>
      <c r="G174" s="126"/>
      <c r="H174" s="126"/>
      <c r="I174" s="126"/>
      <c r="J174" s="127"/>
      <c r="K174" s="96">
        <v>45839</v>
      </c>
      <c r="L174" s="98" t="s">
        <v>98</v>
      </c>
      <c r="M174" s="98" t="s">
        <v>356</v>
      </c>
      <c r="N174" s="92" t="s">
        <v>85</v>
      </c>
      <c r="O174" s="99" t="s">
        <v>384</v>
      </c>
    </row>
    <row r="175" spans="1:15" ht="15" outlineLevel="2">
      <c r="A175" s="95" t="s">
        <v>429</v>
      </c>
      <c r="B175" s="125" t="s">
        <v>494</v>
      </c>
      <c r="C175" s="126"/>
      <c r="D175" s="126"/>
      <c r="E175" s="126"/>
      <c r="F175" s="126"/>
      <c r="G175" s="126"/>
      <c r="H175" s="126"/>
      <c r="I175" s="126"/>
      <c r="J175" s="127"/>
      <c r="K175" s="96">
        <v>46022</v>
      </c>
      <c r="L175" s="98" t="s">
        <v>12</v>
      </c>
      <c r="M175" s="98" t="s">
        <v>12</v>
      </c>
      <c r="N175" s="92" t="s">
        <v>85</v>
      </c>
      <c r="O175" s="92" t="s">
        <v>12</v>
      </c>
    </row>
    <row r="176" spans="1:15" ht="28.5" customHeight="1">
      <c r="A176" s="136" t="s">
        <v>9</v>
      </c>
      <c r="B176" s="138" t="s">
        <v>138</v>
      </c>
      <c r="C176" s="41" t="s">
        <v>2</v>
      </c>
      <c r="D176" s="42">
        <f>SUM(D177:D180)</f>
        <v>96803</v>
      </c>
      <c r="E176" s="42">
        <f t="shared" ref="E176:F176" si="73">SUM(E177:E180)</f>
        <v>73425.8</v>
      </c>
      <c r="F176" s="42">
        <f t="shared" si="73"/>
        <v>70889.899000000005</v>
      </c>
      <c r="G176" s="43">
        <f>IFERROR(F176/D176,0)</f>
        <v>0.73231097176740401</v>
      </c>
      <c r="H176" s="140" t="s">
        <v>12</v>
      </c>
      <c r="I176" s="141"/>
      <c r="J176" s="142"/>
      <c r="K176" s="44" t="s">
        <v>23</v>
      </c>
      <c r="L176" s="45">
        <f>SUM(L177:L180)</f>
        <v>5</v>
      </c>
      <c r="M176" s="171" t="s">
        <v>550</v>
      </c>
      <c r="N176" s="172"/>
      <c r="O176" s="173"/>
    </row>
    <row r="177" spans="1:15" ht="27" customHeight="1">
      <c r="A177" s="137"/>
      <c r="B177" s="139"/>
      <c r="C177" s="41" t="s">
        <v>11</v>
      </c>
      <c r="D177" s="42">
        <f t="shared" ref="D177:F180" si="74">D189+D197+D204+D211+D218</f>
        <v>96803</v>
      </c>
      <c r="E177" s="42">
        <f t="shared" si="74"/>
        <v>73425.8</v>
      </c>
      <c r="F177" s="42">
        <f t="shared" si="74"/>
        <v>70889.899000000005</v>
      </c>
      <c r="G177" s="43">
        <f t="shared" ref="G177:G180" si="75">IFERROR(F177/D177,0)</f>
        <v>0.73231097176740401</v>
      </c>
      <c r="H177" s="143"/>
      <c r="I177" s="144"/>
      <c r="J177" s="145"/>
      <c r="K177" s="34" t="s">
        <v>49</v>
      </c>
      <c r="L177" s="35">
        <v>4</v>
      </c>
      <c r="M177" s="174"/>
      <c r="N177" s="175"/>
      <c r="O177" s="176"/>
    </row>
    <row r="178" spans="1:15" ht="25.5" customHeight="1">
      <c r="A178" s="137"/>
      <c r="B178" s="139"/>
      <c r="C178" s="41" t="s">
        <v>3</v>
      </c>
      <c r="D178" s="42">
        <f t="shared" si="74"/>
        <v>0</v>
      </c>
      <c r="E178" s="42">
        <f t="shared" si="74"/>
        <v>0</v>
      </c>
      <c r="F178" s="42">
        <f t="shared" si="74"/>
        <v>0</v>
      </c>
      <c r="G178" s="43">
        <f t="shared" si="75"/>
        <v>0</v>
      </c>
      <c r="H178" s="143"/>
      <c r="I178" s="144"/>
      <c r="J178" s="145"/>
      <c r="K178" s="34" t="s">
        <v>50</v>
      </c>
      <c r="L178" s="35">
        <v>1</v>
      </c>
      <c r="M178" s="174"/>
      <c r="N178" s="175"/>
      <c r="O178" s="176"/>
    </row>
    <row r="179" spans="1:15" ht="13.9" customHeight="1">
      <c r="A179" s="137"/>
      <c r="B179" s="139"/>
      <c r="C179" s="41" t="s">
        <v>22</v>
      </c>
      <c r="D179" s="42">
        <f t="shared" si="74"/>
        <v>0</v>
      </c>
      <c r="E179" s="42">
        <f t="shared" si="74"/>
        <v>0</v>
      </c>
      <c r="F179" s="42">
        <f t="shared" si="74"/>
        <v>0</v>
      </c>
      <c r="G179" s="43">
        <f t="shared" si="75"/>
        <v>0</v>
      </c>
      <c r="H179" s="143"/>
      <c r="I179" s="144"/>
      <c r="J179" s="145"/>
      <c r="K179" s="180" t="s">
        <v>51</v>
      </c>
      <c r="L179" s="182">
        <v>0</v>
      </c>
      <c r="M179" s="174"/>
      <c r="N179" s="175"/>
      <c r="O179" s="176"/>
    </row>
    <row r="180" spans="1:15" ht="24" customHeight="1">
      <c r="A180" s="137"/>
      <c r="B180" s="139"/>
      <c r="C180" s="41" t="s">
        <v>4</v>
      </c>
      <c r="D180" s="42">
        <f t="shared" si="74"/>
        <v>0</v>
      </c>
      <c r="E180" s="42">
        <f t="shared" si="74"/>
        <v>0</v>
      </c>
      <c r="F180" s="42">
        <f t="shared" si="74"/>
        <v>0</v>
      </c>
      <c r="G180" s="43">
        <f t="shared" si="75"/>
        <v>0</v>
      </c>
      <c r="H180" s="146"/>
      <c r="I180" s="147"/>
      <c r="J180" s="148"/>
      <c r="K180" s="181"/>
      <c r="L180" s="183"/>
      <c r="M180" s="177"/>
      <c r="N180" s="178"/>
      <c r="O180" s="179"/>
    </row>
    <row r="181" spans="1:15" ht="26.25" customHeight="1" outlineLevel="1">
      <c r="A181" s="161"/>
      <c r="B181" s="163" t="s">
        <v>139</v>
      </c>
      <c r="C181" s="164"/>
      <c r="D181" s="164"/>
      <c r="E181" s="164"/>
      <c r="F181" s="164"/>
      <c r="G181" s="165"/>
      <c r="H181" s="36" t="s">
        <v>219</v>
      </c>
      <c r="I181" s="48" t="s">
        <v>140</v>
      </c>
      <c r="J181" s="48" t="s">
        <v>103</v>
      </c>
      <c r="K181" s="38">
        <v>1</v>
      </c>
      <c r="L181" s="48" t="s">
        <v>12</v>
      </c>
      <c r="M181" s="48" t="s">
        <v>12</v>
      </c>
      <c r="N181" s="169" t="s">
        <v>12</v>
      </c>
      <c r="O181" s="48" t="s">
        <v>12</v>
      </c>
    </row>
    <row r="182" spans="1:15" ht="24" customHeight="1" outlineLevel="1">
      <c r="A182" s="162"/>
      <c r="B182" s="166"/>
      <c r="C182" s="167"/>
      <c r="D182" s="167"/>
      <c r="E182" s="167"/>
      <c r="F182" s="167"/>
      <c r="G182" s="168"/>
      <c r="H182" s="46" t="s">
        <v>220</v>
      </c>
      <c r="I182" s="48" t="s">
        <v>140</v>
      </c>
      <c r="J182" s="47" t="s">
        <v>81</v>
      </c>
      <c r="K182" s="52">
        <v>14</v>
      </c>
      <c r="L182" s="48" t="s">
        <v>12</v>
      </c>
      <c r="M182" s="48" t="s">
        <v>12</v>
      </c>
      <c r="N182" s="170"/>
      <c r="O182" s="48" t="s">
        <v>12</v>
      </c>
    </row>
    <row r="183" spans="1:15" ht="22.5" customHeight="1" outlineLevel="1">
      <c r="A183" s="162"/>
      <c r="B183" s="166"/>
      <c r="C183" s="167"/>
      <c r="D183" s="167"/>
      <c r="E183" s="167"/>
      <c r="F183" s="167"/>
      <c r="G183" s="168"/>
      <c r="H183" s="46" t="s">
        <v>221</v>
      </c>
      <c r="I183" s="48" t="s">
        <v>140</v>
      </c>
      <c r="J183" s="47" t="s">
        <v>81</v>
      </c>
      <c r="K183" s="52">
        <v>270</v>
      </c>
      <c r="L183" s="48" t="s">
        <v>12</v>
      </c>
      <c r="M183" s="48" t="s">
        <v>12</v>
      </c>
      <c r="N183" s="170"/>
      <c r="O183" s="48" t="s">
        <v>12</v>
      </c>
    </row>
    <row r="184" spans="1:15" ht="27" customHeight="1" outlineLevel="1">
      <c r="A184" s="162"/>
      <c r="B184" s="166"/>
      <c r="C184" s="167"/>
      <c r="D184" s="167"/>
      <c r="E184" s="167"/>
      <c r="F184" s="167"/>
      <c r="G184" s="168"/>
      <c r="H184" s="46" t="s">
        <v>222</v>
      </c>
      <c r="I184" s="48" t="s">
        <v>140</v>
      </c>
      <c r="J184" s="47" t="s">
        <v>66</v>
      </c>
      <c r="K184" s="52">
        <v>210</v>
      </c>
      <c r="L184" s="48" t="s">
        <v>12</v>
      </c>
      <c r="M184" s="48" t="s">
        <v>12</v>
      </c>
      <c r="N184" s="170"/>
      <c r="O184" s="48" t="s">
        <v>12</v>
      </c>
    </row>
    <row r="185" spans="1:15" ht="24.75" customHeight="1" outlineLevel="1">
      <c r="A185" s="162"/>
      <c r="B185" s="166"/>
      <c r="C185" s="167"/>
      <c r="D185" s="167"/>
      <c r="E185" s="167"/>
      <c r="F185" s="167"/>
      <c r="G185" s="168"/>
      <c r="H185" s="46" t="s">
        <v>223</v>
      </c>
      <c r="I185" s="48" t="s">
        <v>140</v>
      </c>
      <c r="J185" s="47" t="s">
        <v>81</v>
      </c>
      <c r="K185" s="52">
        <v>5000</v>
      </c>
      <c r="L185" s="48" t="s">
        <v>12</v>
      </c>
      <c r="M185" s="48" t="s">
        <v>12</v>
      </c>
      <c r="N185" s="170"/>
      <c r="O185" s="48" t="s">
        <v>12</v>
      </c>
    </row>
    <row r="186" spans="1:15" ht="23.25" customHeight="1" outlineLevel="1">
      <c r="A186" s="162"/>
      <c r="B186" s="166"/>
      <c r="C186" s="167"/>
      <c r="D186" s="167"/>
      <c r="E186" s="167"/>
      <c r="F186" s="167"/>
      <c r="G186" s="168"/>
      <c r="H186" s="46" t="s">
        <v>224</v>
      </c>
      <c r="I186" s="48" t="s">
        <v>140</v>
      </c>
      <c r="J186" s="47" t="s">
        <v>141</v>
      </c>
      <c r="K186" s="52">
        <v>265</v>
      </c>
      <c r="L186" s="48" t="s">
        <v>12</v>
      </c>
      <c r="M186" s="48" t="s">
        <v>12</v>
      </c>
      <c r="N186" s="170"/>
      <c r="O186" s="48" t="s">
        <v>12</v>
      </c>
    </row>
    <row r="187" spans="1:15" ht="21" customHeight="1" outlineLevel="1">
      <c r="A187" s="199"/>
      <c r="B187" s="196"/>
      <c r="C187" s="197"/>
      <c r="D187" s="197"/>
      <c r="E187" s="197"/>
      <c r="F187" s="197"/>
      <c r="G187" s="198"/>
      <c r="H187" s="46" t="s">
        <v>225</v>
      </c>
      <c r="I187" s="48" t="s">
        <v>140</v>
      </c>
      <c r="J187" s="47" t="s">
        <v>142</v>
      </c>
      <c r="K187" s="52">
        <v>26</v>
      </c>
      <c r="L187" s="48" t="s">
        <v>12</v>
      </c>
      <c r="M187" s="48" t="s">
        <v>12</v>
      </c>
      <c r="N187" s="200"/>
      <c r="O187" s="48" t="s">
        <v>12</v>
      </c>
    </row>
    <row r="188" spans="1:15" ht="13.9" customHeight="1" outlineLevel="1">
      <c r="A188" s="134" t="s">
        <v>5</v>
      </c>
      <c r="B188" s="131" t="s">
        <v>143</v>
      </c>
      <c r="C188" s="88" t="s">
        <v>2</v>
      </c>
      <c r="D188" s="89">
        <f>SUM(D189:D192)</f>
        <v>79098.3</v>
      </c>
      <c r="E188" s="89">
        <f t="shared" ref="E188:F188" si="76">SUM(E189:E192)</f>
        <v>58632.800000000003</v>
      </c>
      <c r="F188" s="89">
        <f t="shared" si="76"/>
        <v>58526.499000000003</v>
      </c>
      <c r="G188" s="90">
        <f>IFERROR(F188/D188,0)</f>
        <v>0.73992107289284348</v>
      </c>
      <c r="H188" s="187" t="s">
        <v>144</v>
      </c>
      <c r="I188" s="190" t="s">
        <v>145</v>
      </c>
      <c r="J188" s="190" t="s">
        <v>103</v>
      </c>
      <c r="K188" s="169">
        <v>1</v>
      </c>
      <c r="L188" s="190" t="s">
        <v>12</v>
      </c>
      <c r="M188" s="190" t="s">
        <v>12</v>
      </c>
      <c r="N188" s="190" t="s">
        <v>155</v>
      </c>
      <c r="O188" s="131" t="s">
        <v>558</v>
      </c>
    </row>
    <row r="189" spans="1:15" ht="13.9" customHeight="1" outlineLevel="1">
      <c r="A189" s="135"/>
      <c r="B189" s="132"/>
      <c r="C189" s="88" t="s">
        <v>11</v>
      </c>
      <c r="D189" s="89">
        <v>79098.3</v>
      </c>
      <c r="E189" s="89">
        <v>58632.800000000003</v>
      </c>
      <c r="F189" s="89">
        <v>58526.499000000003</v>
      </c>
      <c r="G189" s="90">
        <f t="shared" ref="G189:G192" si="77">IFERROR(F189/D189,0)</f>
        <v>0.73992107289284348</v>
      </c>
      <c r="H189" s="188"/>
      <c r="I189" s="191"/>
      <c r="J189" s="191"/>
      <c r="K189" s="194"/>
      <c r="L189" s="191"/>
      <c r="M189" s="191"/>
      <c r="N189" s="191"/>
      <c r="O189" s="132"/>
    </row>
    <row r="190" spans="1:15" ht="13.9" customHeight="1" outlineLevel="1">
      <c r="A190" s="135"/>
      <c r="B190" s="132"/>
      <c r="C190" s="88" t="s">
        <v>3</v>
      </c>
      <c r="D190" s="89">
        <v>0</v>
      </c>
      <c r="E190" s="89">
        <v>0</v>
      </c>
      <c r="F190" s="89">
        <v>0</v>
      </c>
      <c r="G190" s="90">
        <f t="shared" si="77"/>
        <v>0</v>
      </c>
      <c r="H190" s="188"/>
      <c r="I190" s="191"/>
      <c r="J190" s="191"/>
      <c r="K190" s="194"/>
      <c r="L190" s="191"/>
      <c r="M190" s="191"/>
      <c r="N190" s="191"/>
      <c r="O190" s="132"/>
    </row>
    <row r="191" spans="1:15" ht="13.9" customHeight="1" outlineLevel="1">
      <c r="A191" s="135"/>
      <c r="B191" s="132"/>
      <c r="C191" s="88" t="s">
        <v>22</v>
      </c>
      <c r="D191" s="89">
        <v>0</v>
      </c>
      <c r="E191" s="89">
        <v>0</v>
      </c>
      <c r="F191" s="89">
        <v>0</v>
      </c>
      <c r="G191" s="90">
        <f t="shared" si="77"/>
        <v>0</v>
      </c>
      <c r="H191" s="188"/>
      <c r="I191" s="191"/>
      <c r="J191" s="191"/>
      <c r="K191" s="194"/>
      <c r="L191" s="191"/>
      <c r="M191" s="191"/>
      <c r="N191" s="191"/>
      <c r="O191" s="132"/>
    </row>
    <row r="192" spans="1:15" ht="32.25" customHeight="1" outlineLevel="1">
      <c r="A192" s="135"/>
      <c r="B192" s="132"/>
      <c r="C192" s="88" t="s">
        <v>4</v>
      </c>
      <c r="D192" s="89">
        <v>0</v>
      </c>
      <c r="E192" s="89">
        <v>0</v>
      </c>
      <c r="F192" s="89">
        <v>0</v>
      </c>
      <c r="G192" s="90">
        <f t="shared" si="77"/>
        <v>0</v>
      </c>
      <c r="H192" s="189"/>
      <c r="I192" s="191"/>
      <c r="J192" s="191"/>
      <c r="K192" s="195"/>
      <c r="L192" s="191"/>
      <c r="M192" s="191"/>
      <c r="N192" s="191"/>
      <c r="O192" s="133"/>
    </row>
    <row r="193" spans="1:15" ht="20.25" customHeight="1" outlineLevel="1">
      <c r="A193" s="95" t="s">
        <v>7</v>
      </c>
      <c r="B193" s="125" t="s">
        <v>157</v>
      </c>
      <c r="C193" s="126"/>
      <c r="D193" s="126"/>
      <c r="E193" s="126"/>
      <c r="F193" s="126"/>
      <c r="G193" s="126"/>
      <c r="H193" s="126"/>
      <c r="I193" s="126"/>
      <c r="J193" s="127"/>
      <c r="K193" s="96">
        <v>45748</v>
      </c>
      <c r="L193" s="96">
        <v>45729</v>
      </c>
      <c r="M193" s="98" t="s">
        <v>352</v>
      </c>
      <c r="N193" s="92" t="s">
        <v>156</v>
      </c>
      <c r="O193" s="92" t="s">
        <v>98</v>
      </c>
    </row>
    <row r="194" spans="1:15" ht="20.25" customHeight="1" outlineLevel="1">
      <c r="A194" s="95" t="s">
        <v>234</v>
      </c>
      <c r="B194" s="125" t="s">
        <v>389</v>
      </c>
      <c r="C194" s="126"/>
      <c r="D194" s="126"/>
      <c r="E194" s="126"/>
      <c r="F194" s="126"/>
      <c r="G194" s="126"/>
      <c r="H194" s="126"/>
      <c r="I194" s="126"/>
      <c r="J194" s="127"/>
      <c r="K194" s="96">
        <v>46016</v>
      </c>
      <c r="L194" s="96" t="s">
        <v>12</v>
      </c>
      <c r="M194" s="98" t="s">
        <v>12</v>
      </c>
      <c r="N194" s="92" t="s">
        <v>84</v>
      </c>
      <c r="O194" s="92" t="s">
        <v>12</v>
      </c>
    </row>
    <row r="195" spans="1:15" ht="24" customHeight="1" outlineLevel="1">
      <c r="A195" s="95" t="s">
        <v>235</v>
      </c>
      <c r="B195" s="125" t="s">
        <v>390</v>
      </c>
      <c r="C195" s="126"/>
      <c r="D195" s="126"/>
      <c r="E195" s="126"/>
      <c r="F195" s="126"/>
      <c r="G195" s="126"/>
      <c r="H195" s="126"/>
      <c r="I195" s="126"/>
      <c r="J195" s="127"/>
      <c r="K195" s="96">
        <v>46054</v>
      </c>
      <c r="L195" s="96" t="s">
        <v>12</v>
      </c>
      <c r="M195" s="98" t="s">
        <v>12</v>
      </c>
      <c r="N195" s="92" t="s">
        <v>155</v>
      </c>
      <c r="O195" s="92" t="s">
        <v>12</v>
      </c>
    </row>
    <row r="196" spans="1:15" ht="22.5" customHeight="1" outlineLevel="1">
      <c r="A196" s="134" t="s">
        <v>86</v>
      </c>
      <c r="B196" s="131" t="s">
        <v>146</v>
      </c>
      <c r="C196" s="88" t="s">
        <v>2</v>
      </c>
      <c r="D196" s="89">
        <f>SUM(D197:D200)</f>
        <v>154.9</v>
      </c>
      <c r="E196" s="89">
        <f t="shared" ref="E196:F196" si="78">SUM(E197:E200)</f>
        <v>0</v>
      </c>
      <c r="F196" s="89">
        <f t="shared" si="78"/>
        <v>0</v>
      </c>
      <c r="G196" s="90">
        <f>IFERROR(F196/D196,0)</f>
        <v>0</v>
      </c>
      <c r="H196" s="131" t="s">
        <v>147</v>
      </c>
      <c r="I196" s="123" t="s">
        <v>145</v>
      </c>
      <c r="J196" s="123" t="s">
        <v>81</v>
      </c>
      <c r="K196" s="123">
        <v>2</v>
      </c>
      <c r="L196" s="123" t="s">
        <v>12</v>
      </c>
      <c r="M196" s="123" t="s">
        <v>12</v>
      </c>
      <c r="N196" s="123" t="s">
        <v>84</v>
      </c>
      <c r="O196" s="131" t="s">
        <v>506</v>
      </c>
    </row>
    <row r="197" spans="1:15" ht="23.25" customHeight="1" outlineLevel="1">
      <c r="A197" s="135"/>
      <c r="B197" s="132"/>
      <c r="C197" s="88" t="s">
        <v>11</v>
      </c>
      <c r="D197" s="89">
        <v>154.9</v>
      </c>
      <c r="E197" s="89">
        <v>0</v>
      </c>
      <c r="F197" s="89">
        <v>0</v>
      </c>
      <c r="G197" s="90">
        <f t="shared" ref="G197:G200" si="79">IFERROR(F197/D197,0)</f>
        <v>0</v>
      </c>
      <c r="H197" s="132"/>
      <c r="I197" s="124"/>
      <c r="J197" s="124"/>
      <c r="K197" s="124"/>
      <c r="L197" s="124"/>
      <c r="M197" s="124"/>
      <c r="N197" s="124"/>
      <c r="O197" s="132"/>
    </row>
    <row r="198" spans="1:15" ht="21" customHeight="1" outlineLevel="1">
      <c r="A198" s="135"/>
      <c r="B198" s="132"/>
      <c r="C198" s="88" t="s">
        <v>3</v>
      </c>
      <c r="D198" s="89">
        <v>0</v>
      </c>
      <c r="E198" s="89">
        <v>0</v>
      </c>
      <c r="F198" s="89">
        <v>0</v>
      </c>
      <c r="G198" s="90">
        <f t="shared" si="79"/>
        <v>0</v>
      </c>
      <c r="H198" s="132"/>
      <c r="I198" s="124"/>
      <c r="J198" s="124"/>
      <c r="K198" s="124"/>
      <c r="L198" s="124"/>
      <c r="M198" s="124"/>
      <c r="N198" s="124"/>
      <c r="O198" s="132"/>
    </row>
    <row r="199" spans="1:15" ht="19.5" customHeight="1" outlineLevel="1">
      <c r="A199" s="135"/>
      <c r="B199" s="132"/>
      <c r="C199" s="88" t="s">
        <v>22</v>
      </c>
      <c r="D199" s="89">
        <v>0</v>
      </c>
      <c r="E199" s="89">
        <v>0</v>
      </c>
      <c r="F199" s="89">
        <v>0</v>
      </c>
      <c r="G199" s="90">
        <f t="shared" si="79"/>
        <v>0</v>
      </c>
      <c r="H199" s="132"/>
      <c r="I199" s="124"/>
      <c r="J199" s="124"/>
      <c r="K199" s="124"/>
      <c r="L199" s="124"/>
      <c r="M199" s="124"/>
      <c r="N199" s="124"/>
      <c r="O199" s="132"/>
    </row>
    <row r="200" spans="1:15" ht="18" customHeight="1" outlineLevel="1">
      <c r="A200" s="135"/>
      <c r="B200" s="132"/>
      <c r="C200" s="88" t="s">
        <v>4</v>
      </c>
      <c r="D200" s="89">
        <v>0</v>
      </c>
      <c r="E200" s="89">
        <v>0</v>
      </c>
      <c r="F200" s="89">
        <v>0</v>
      </c>
      <c r="G200" s="90">
        <f t="shared" si="79"/>
        <v>0</v>
      </c>
      <c r="H200" s="133"/>
      <c r="I200" s="124"/>
      <c r="J200" s="124"/>
      <c r="K200" s="124"/>
      <c r="L200" s="124"/>
      <c r="M200" s="124"/>
      <c r="N200" s="124"/>
      <c r="O200" s="133"/>
    </row>
    <row r="201" spans="1:15" ht="25.5" customHeight="1" outlineLevel="1">
      <c r="A201" s="95" t="s">
        <v>89</v>
      </c>
      <c r="B201" s="125" t="s">
        <v>195</v>
      </c>
      <c r="C201" s="126"/>
      <c r="D201" s="126"/>
      <c r="E201" s="126"/>
      <c r="F201" s="126"/>
      <c r="G201" s="126"/>
      <c r="H201" s="126"/>
      <c r="I201" s="126"/>
      <c r="J201" s="127"/>
      <c r="K201" s="96">
        <v>45839</v>
      </c>
      <c r="L201" s="98" t="s">
        <v>98</v>
      </c>
      <c r="M201" s="98" t="s">
        <v>356</v>
      </c>
      <c r="N201" s="92" t="s">
        <v>84</v>
      </c>
      <c r="O201" s="99" t="s">
        <v>507</v>
      </c>
    </row>
    <row r="202" spans="1:15" ht="19.5" customHeight="1" outlineLevel="1">
      <c r="A202" s="95" t="s">
        <v>187</v>
      </c>
      <c r="B202" s="125" t="s">
        <v>391</v>
      </c>
      <c r="C202" s="126"/>
      <c r="D202" s="126"/>
      <c r="E202" s="126"/>
      <c r="F202" s="126"/>
      <c r="G202" s="126"/>
      <c r="H202" s="126"/>
      <c r="I202" s="126"/>
      <c r="J202" s="127"/>
      <c r="K202" s="96">
        <v>46016</v>
      </c>
      <c r="L202" s="96" t="s">
        <v>12</v>
      </c>
      <c r="M202" s="98" t="s">
        <v>12</v>
      </c>
      <c r="N202" s="92" t="s">
        <v>84</v>
      </c>
      <c r="O202" s="92" t="s">
        <v>12</v>
      </c>
    </row>
    <row r="203" spans="1:15" ht="19.5" customHeight="1" outlineLevel="1">
      <c r="A203" s="134" t="s">
        <v>91</v>
      </c>
      <c r="B203" s="131" t="s">
        <v>148</v>
      </c>
      <c r="C203" s="88" t="s">
        <v>2</v>
      </c>
      <c r="D203" s="89">
        <f>SUM(D204:D207)</f>
        <v>1500</v>
      </c>
      <c r="E203" s="89">
        <f t="shared" ref="E203:F203" si="80">SUM(E204:E207)</f>
        <v>0</v>
      </c>
      <c r="F203" s="89">
        <f t="shared" si="80"/>
        <v>0</v>
      </c>
      <c r="G203" s="90">
        <f>IFERROR(F203/D203,0)</f>
        <v>0</v>
      </c>
      <c r="H203" s="131" t="s">
        <v>149</v>
      </c>
      <c r="I203" s="123" t="s">
        <v>102</v>
      </c>
      <c r="J203" s="123" t="s">
        <v>103</v>
      </c>
      <c r="K203" s="123">
        <v>1</v>
      </c>
      <c r="L203" s="123" t="s">
        <v>12</v>
      </c>
      <c r="M203" s="123" t="s">
        <v>12</v>
      </c>
      <c r="N203" s="123" t="s">
        <v>129</v>
      </c>
      <c r="O203" s="131" t="s">
        <v>549</v>
      </c>
    </row>
    <row r="204" spans="1:15" ht="18" customHeight="1" outlineLevel="1">
      <c r="A204" s="135"/>
      <c r="B204" s="132"/>
      <c r="C204" s="88" t="s">
        <v>11</v>
      </c>
      <c r="D204" s="89">
        <v>1500</v>
      </c>
      <c r="E204" s="89">
        <v>0</v>
      </c>
      <c r="F204" s="89">
        <v>0</v>
      </c>
      <c r="G204" s="90">
        <f t="shared" ref="G204:G207" si="81">IFERROR(F204/D204,0)</f>
        <v>0</v>
      </c>
      <c r="H204" s="132"/>
      <c r="I204" s="124"/>
      <c r="J204" s="124"/>
      <c r="K204" s="124"/>
      <c r="L204" s="124"/>
      <c r="M204" s="124"/>
      <c r="N204" s="124"/>
      <c r="O204" s="132"/>
    </row>
    <row r="205" spans="1:15" ht="19.5" customHeight="1" outlineLevel="1">
      <c r="A205" s="135"/>
      <c r="B205" s="132"/>
      <c r="C205" s="88" t="s">
        <v>3</v>
      </c>
      <c r="D205" s="89">
        <v>0</v>
      </c>
      <c r="E205" s="89">
        <v>0</v>
      </c>
      <c r="F205" s="89">
        <v>0</v>
      </c>
      <c r="G205" s="90">
        <f t="shared" si="81"/>
        <v>0</v>
      </c>
      <c r="H205" s="132"/>
      <c r="I205" s="124"/>
      <c r="J205" s="124"/>
      <c r="K205" s="124"/>
      <c r="L205" s="124"/>
      <c r="M205" s="124"/>
      <c r="N205" s="124"/>
      <c r="O205" s="132"/>
    </row>
    <row r="206" spans="1:15" ht="17.25" customHeight="1" outlineLevel="1">
      <c r="A206" s="135"/>
      <c r="B206" s="132"/>
      <c r="C206" s="88" t="s">
        <v>22</v>
      </c>
      <c r="D206" s="89">
        <v>0</v>
      </c>
      <c r="E206" s="89">
        <v>0</v>
      </c>
      <c r="F206" s="89">
        <v>0</v>
      </c>
      <c r="G206" s="90">
        <f t="shared" si="81"/>
        <v>0</v>
      </c>
      <c r="H206" s="132"/>
      <c r="I206" s="124"/>
      <c r="J206" s="124"/>
      <c r="K206" s="124"/>
      <c r="L206" s="124"/>
      <c r="M206" s="124"/>
      <c r="N206" s="124"/>
      <c r="O206" s="132"/>
    </row>
    <row r="207" spans="1:15" ht="18" customHeight="1" outlineLevel="1">
      <c r="A207" s="135"/>
      <c r="B207" s="132"/>
      <c r="C207" s="88" t="s">
        <v>4</v>
      </c>
      <c r="D207" s="89">
        <v>0</v>
      </c>
      <c r="E207" s="89">
        <v>0</v>
      </c>
      <c r="F207" s="89">
        <v>0</v>
      </c>
      <c r="G207" s="90">
        <f t="shared" si="81"/>
        <v>0</v>
      </c>
      <c r="H207" s="133"/>
      <c r="I207" s="124"/>
      <c r="J207" s="124"/>
      <c r="K207" s="124"/>
      <c r="L207" s="124"/>
      <c r="M207" s="124"/>
      <c r="N207" s="124"/>
      <c r="O207" s="133"/>
    </row>
    <row r="208" spans="1:15" ht="27" customHeight="1" outlineLevel="1">
      <c r="A208" s="95" t="s">
        <v>93</v>
      </c>
      <c r="B208" s="125" t="s">
        <v>196</v>
      </c>
      <c r="C208" s="126"/>
      <c r="D208" s="126"/>
      <c r="E208" s="126"/>
      <c r="F208" s="126"/>
      <c r="G208" s="126"/>
      <c r="H208" s="126"/>
      <c r="I208" s="126"/>
      <c r="J208" s="127"/>
      <c r="K208" s="96">
        <v>45930</v>
      </c>
      <c r="L208" s="97">
        <v>45917</v>
      </c>
      <c r="M208" s="113" t="s">
        <v>365</v>
      </c>
      <c r="N208" s="92" t="s">
        <v>251</v>
      </c>
      <c r="O208" s="114" t="s">
        <v>495</v>
      </c>
    </row>
    <row r="209" spans="1:15" ht="20.25" customHeight="1" outlineLevel="1">
      <c r="A209" s="32" t="s">
        <v>190</v>
      </c>
      <c r="B209" s="158" t="s">
        <v>392</v>
      </c>
      <c r="C209" s="159"/>
      <c r="D209" s="159"/>
      <c r="E209" s="159"/>
      <c r="F209" s="159"/>
      <c r="G209" s="159"/>
      <c r="H209" s="159"/>
      <c r="I209" s="159"/>
      <c r="J209" s="160"/>
      <c r="K209" s="33">
        <v>46011</v>
      </c>
      <c r="L209" s="48" t="s">
        <v>12</v>
      </c>
      <c r="M209" s="48" t="s">
        <v>12</v>
      </c>
      <c r="N209" s="48" t="s">
        <v>129</v>
      </c>
      <c r="O209" s="48" t="s">
        <v>12</v>
      </c>
    </row>
    <row r="210" spans="1:15" ht="21.75" customHeight="1" outlineLevel="1">
      <c r="A210" s="134" t="s">
        <v>94</v>
      </c>
      <c r="B210" s="131" t="s">
        <v>150</v>
      </c>
      <c r="C210" s="88" t="s">
        <v>2</v>
      </c>
      <c r="D210" s="89">
        <f>SUM(D211:D214)</f>
        <v>336</v>
      </c>
      <c r="E210" s="110">
        <v>220.7</v>
      </c>
      <c r="F210" s="111">
        <v>220.7</v>
      </c>
      <c r="G210" s="90">
        <f>IFERROR(F210/D210,0)</f>
        <v>0.65684523809523809</v>
      </c>
      <c r="H210" s="131" t="s">
        <v>151</v>
      </c>
      <c r="I210" s="123" t="s">
        <v>145</v>
      </c>
      <c r="J210" s="123" t="s">
        <v>81</v>
      </c>
      <c r="K210" s="123">
        <v>3</v>
      </c>
      <c r="L210" s="123">
        <v>2</v>
      </c>
      <c r="M210" s="123" t="s">
        <v>12</v>
      </c>
      <c r="N210" s="123" t="s">
        <v>84</v>
      </c>
      <c r="O210" s="184" t="s">
        <v>548</v>
      </c>
    </row>
    <row r="211" spans="1:15" ht="21.75" customHeight="1" outlineLevel="1">
      <c r="A211" s="135"/>
      <c r="B211" s="132"/>
      <c r="C211" s="88" t="s">
        <v>11</v>
      </c>
      <c r="D211" s="89">
        <v>336</v>
      </c>
      <c r="E211" s="112">
        <v>220.7</v>
      </c>
      <c r="F211" s="112">
        <v>220.7</v>
      </c>
      <c r="G211" s="90">
        <f t="shared" ref="G211:G214" si="82">IFERROR(F211/D211,0)</f>
        <v>0.65684523809523809</v>
      </c>
      <c r="H211" s="132"/>
      <c r="I211" s="124"/>
      <c r="J211" s="124"/>
      <c r="K211" s="124"/>
      <c r="L211" s="124"/>
      <c r="M211" s="124"/>
      <c r="N211" s="124"/>
      <c r="O211" s="185"/>
    </row>
    <row r="212" spans="1:15" ht="21" customHeight="1" outlineLevel="1">
      <c r="A212" s="135"/>
      <c r="B212" s="132"/>
      <c r="C212" s="88" t="s">
        <v>3</v>
      </c>
      <c r="D212" s="89">
        <v>0</v>
      </c>
      <c r="E212" s="89">
        <v>0</v>
      </c>
      <c r="F212" s="89">
        <v>0</v>
      </c>
      <c r="G212" s="90">
        <f t="shared" si="82"/>
        <v>0</v>
      </c>
      <c r="H212" s="132"/>
      <c r="I212" s="124"/>
      <c r="J212" s="124"/>
      <c r="K212" s="124"/>
      <c r="L212" s="124"/>
      <c r="M212" s="124"/>
      <c r="N212" s="124"/>
      <c r="O212" s="185"/>
    </row>
    <row r="213" spans="1:15" ht="19.5" customHeight="1" outlineLevel="1">
      <c r="A213" s="135"/>
      <c r="B213" s="132"/>
      <c r="C213" s="88" t="s">
        <v>22</v>
      </c>
      <c r="D213" s="89">
        <v>0</v>
      </c>
      <c r="E213" s="89">
        <v>0</v>
      </c>
      <c r="F213" s="89">
        <v>0</v>
      </c>
      <c r="G213" s="90">
        <f t="shared" si="82"/>
        <v>0</v>
      </c>
      <c r="H213" s="132"/>
      <c r="I213" s="124"/>
      <c r="J213" s="124"/>
      <c r="K213" s="124"/>
      <c r="L213" s="124"/>
      <c r="M213" s="124"/>
      <c r="N213" s="124"/>
      <c r="O213" s="185"/>
    </row>
    <row r="214" spans="1:15" ht="37.5" customHeight="1" outlineLevel="1">
      <c r="A214" s="135"/>
      <c r="B214" s="132"/>
      <c r="C214" s="88" t="s">
        <v>4</v>
      </c>
      <c r="D214" s="89">
        <v>0</v>
      </c>
      <c r="E214" s="89">
        <v>0</v>
      </c>
      <c r="F214" s="89">
        <v>0</v>
      </c>
      <c r="G214" s="90">
        <f t="shared" si="82"/>
        <v>0</v>
      </c>
      <c r="H214" s="133"/>
      <c r="I214" s="124"/>
      <c r="J214" s="124"/>
      <c r="K214" s="124"/>
      <c r="L214" s="124"/>
      <c r="M214" s="124"/>
      <c r="N214" s="124"/>
      <c r="O214" s="186"/>
    </row>
    <row r="215" spans="1:15" ht="21" customHeight="1" outlineLevel="1">
      <c r="A215" s="95" t="s">
        <v>95</v>
      </c>
      <c r="B215" s="125" t="s">
        <v>197</v>
      </c>
      <c r="C215" s="126"/>
      <c r="D215" s="126"/>
      <c r="E215" s="126"/>
      <c r="F215" s="126"/>
      <c r="G215" s="126"/>
      <c r="H215" s="126"/>
      <c r="I215" s="126"/>
      <c r="J215" s="127"/>
      <c r="K215" s="96">
        <v>45839</v>
      </c>
      <c r="L215" s="96">
        <v>45839</v>
      </c>
      <c r="M215" s="98" t="s">
        <v>352</v>
      </c>
      <c r="N215" s="92" t="s">
        <v>84</v>
      </c>
      <c r="O215" s="92" t="s">
        <v>98</v>
      </c>
    </row>
    <row r="216" spans="1:15" ht="18.75" customHeight="1" outlineLevel="1">
      <c r="A216" s="95" t="s">
        <v>393</v>
      </c>
      <c r="B216" s="125" t="s">
        <v>394</v>
      </c>
      <c r="C216" s="126"/>
      <c r="D216" s="126"/>
      <c r="E216" s="126"/>
      <c r="F216" s="126"/>
      <c r="G216" s="126"/>
      <c r="H216" s="126"/>
      <c r="I216" s="126"/>
      <c r="J216" s="127"/>
      <c r="K216" s="96">
        <v>46016</v>
      </c>
      <c r="L216" s="92" t="s">
        <v>12</v>
      </c>
      <c r="M216" s="92" t="s">
        <v>12</v>
      </c>
      <c r="N216" s="92" t="s">
        <v>84</v>
      </c>
      <c r="O216" s="92" t="s">
        <v>12</v>
      </c>
    </row>
    <row r="217" spans="1:15" ht="13.9" customHeight="1" outlineLevel="1">
      <c r="A217" s="134" t="s">
        <v>101</v>
      </c>
      <c r="B217" s="131" t="s">
        <v>152</v>
      </c>
      <c r="C217" s="88" t="s">
        <v>2</v>
      </c>
      <c r="D217" s="89">
        <f>SUM(D218:D221)</f>
        <v>15713.8</v>
      </c>
      <c r="E217" s="89">
        <f t="shared" ref="E217:F217" si="83">SUM(E218:E221)</f>
        <v>14572.3</v>
      </c>
      <c r="F217" s="89">
        <f t="shared" si="83"/>
        <v>12142.7</v>
      </c>
      <c r="G217" s="31">
        <f>IFERROR(F217/D217,0)</f>
        <v>0.77274115745395777</v>
      </c>
      <c r="H217" s="187" t="s">
        <v>153</v>
      </c>
      <c r="I217" s="190" t="s">
        <v>154</v>
      </c>
      <c r="J217" s="192" t="s">
        <v>103</v>
      </c>
      <c r="K217" s="193">
        <v>1</v>
      </c>
      <c r="L217" s="193" t="s">
        <v>12</v>
      </c>
      <c r="M217" s="190" t="s">
        <v>12</v>
      </c>
      <c r="N217" s="193" t="s">
        <v>155</v>
      </c>
      <c r="O217" s="131" t="s">
        <v>559</v>
      </c>
    </row>
    <row r="218" spans="1:15" ht="13.9" customHeight="1" outlineLevel="1">
      <c r="A218" s="135"/>
      <c r="B218" s="132"/>
      <c r="C218" s="88" t="s">
        <v>11</v>
      </c>
      <c r="D218" s="89">
        <v>15713.8</v>
      </c>
      <c r="E218" s="89">
        <v>14572.3</v>
      </c>
      <c r="F218" s="89">
        <v>12142.7</v>
      </c>
      <c r="G218" s="31">
        <f t="shared" ref="G218:G221" si="84">IFERROR(F218/D218,0)</f>
        <v>0.77274115745395777</v>
      </c>
      <c r="H218" s="188"/>
      <c r="I218" s="191"/>
      <c r="J218" s="192"/>
      <c r="K218" s="192"/>
      <c r="L218" s="192"/>
      <c r="M218" s="191"/>
      <c r="N218" s="192"/>
      <c r="O218" s="132"/>
    </row>
    <row r="219" spans="1:15" ht="13.9" customHeight="1" outlineLevel="1">
      <c r="A219" s="135"/>
      <c r="B219" s="132"/>
      <c r="C219" s="88" t="s">
        <v>3</v>
      </c>
      <c r="D219" s="89">
        <v>0</v>
      </c>
      <c r="E219" s="89">
        <v>0</v>
      </c>
      <c r="F219" s="89">
        <v>0</v>
      </c>
      <c r="G219" s="31">
        <f t="shared" si="84"/>
        <v>0</v>
      </c>
      <c r="H219" s="188"/>
      <c r="I219" s="191"/>
      <c r="J219" s="192"/>
      <c r="K219" s="192"/>
      <c r="L219" s="192"/>
      <c r="M219" s="191"/>
      <c r="N219" s="192"/>
      <c r="O219" s="132"/>
    </row>
    <row r="220" spans="1:15" ht="13.9" customHeight="1" outlineLevel="1">
      <c r="A220" s="135"/>
      <c r="B220" s="132"/>
      <c r="C220" s="88" t="s">
        <v>22</v>
      </c>
      <c r="D220" s="89">
        <v>0</v>
      </c>
      <c r="E220" s="89">
        <v>0</v>
      </c>
      <c r="F220" s="89">
        <v>0</v>
      </c>
      <c r="G220" s="31">
        <f t="shared" si="84"/>
        <v>0</v>
      </c>
      <c r="H220" s="188"/>
      <c r="I220" s="191"/>
      <c r="J220" s="192"/>
      <c r="K220" s="192"/>
      <c r="L220" s="192"/>
      <c r="M220" s="191"/>
      <c r="N220" s="192"/>
      <c r="O220" s="132"/>
    </row>
    <row r="221" spans="1:15" ht="47.25" customHeight="1" outlineLevel="1">
      <c r="A221" s="135"/>
      <c r="B221" s="132"/>
      <c r="C221" s="88" t="s">
        <v>4</v>
      </c>
      <c r="D221" s="89">
        <v>0</v>
      </c>
      <c r="E221" s="89">
        <v>0</v>
      </c>
      <c r="F221" s="89">
        <v>0</v>
      </c>
      <c r="G221" s="31">
        <f t="shared" si="84"/>
        <v>0</v>
      </c>
      <c r="H221" s="189"/>
      <c r="I221" s="191"/>
      <c r="J221" s="192"/>
      <c r="K221" s="192"/>
      <c r="L221" s="192"/>
      <c r="M221" s="191"/>
      <c r="N221" s="192"/>
      <c r="O221" s="133"/>
    </row>
    <row r="222" spans="1:15" ht="18.75" customHeight="1" outlineLevel="1">
      <c r="A222" s="95" t="s">
        <v>105</v>
      </c>
      <c r="B222" s="125" t="s">
        <v>198</v>
      </c>
      <c r="C222" s="126"/>
      <c r="D222" s="126"/>
      <c r="E222" s="126"/>
      <c r="F222" s="126"/>
      <c r="G222" s="126"/>
      <c r="H222" s="126"/>
      <c r="I222" s="126"/>
      <c r="J222" s="127"/>
      <c r="K222" s="96">
        <v>45748</v>
      </c>
      <c r="L222" s="97">
        <v>45702</v>
      </c>
      <c r="M222" s="98" t="s">
        <v>352</v>
      </c>
      <c r="N222" s="92" t="s">
        <v>156</v>
      </c>
      <c r="O222" s="92" t="s">
        <v>98</v>
      </c>
    </row>
    <row r="223" spans="1:15" ht="18.75" customHeight="1" outlineLevel="1">
      <c r="A223" s="95" t="s">
        <v>189</v>
      </c>
      <c r="B223" s="125" t="s">
        <v>395</v>
      </c>
      <c r="C223" s="126"/>
      <c r="D223" s="126"/>
      <c r="E223" s="126"/>
      <c r="F223" s="126"/>
      <c r="G223" s="126"/>
      <c r="H223" s="126"/>
      <c r="I223" s="126"/>
      <c r="J223" s="127"/>
      <c r="K223" s="96">
        <v>46016</v>
      </c>
      <c r="L223" s="92" t="s">
        <v>12</v>
      </c>
      <c r="M223" s="92" t="s">
        <v>12</v>
      </c>
      <c r="N223" s="92" t="s">
        <v>84</v>
      </c>
      <c r="O223" s="92" t="s">
        <v>12</v>
      </c>
    </row>
    <row r="224" spans="1:15" ht="21" customHeight="1" outlineLevel="1">
      <c r="A224" s="95" t="s">
        <v>396</v>
      </c>
      <c r="B224" s="125" t="s">
        <v>397</v>
      </c>
      <c r="C224" s="126"/>
      <c r="D224" s="126"/>
      <c r="E224" s="126"/>
      <c r="F224" s="126"/>
      <c r="G224" s="126"/>
      <c r="H224" s="126"/>
      <c r="I224" s="126"/>
      <c r="J224" s="127"/>
      <c r="K224" s="96">
        <v>45717</v>
      </c>
      <c r="L224" s="92" t="s">
        <v>12</v>
      </c>
      <c r="M224" s="92" t="s">
        <v>12</v>
      </c>
      <c r="N224" s="92" t="s">
        <v>155</v>
      </c>
      <c r="O224" s="92" t="s">
        <v>12</v>
      </c>
    </row>
    <row r="225" spans="1:15" ht="21">
      <c r="A225" s="136" t="s">
        <v>104</v>
      </c>
      <c r="B225" s="138" t="s">
        <v>262</v>
      </c>
      <c r="C225" s="41" t="s">
        <v>2</v>
      </c>
      <c r="D225" s="42">
        <f>SUM(D226:D229)</f>
        <v>141310.40000000002</v>
      </c>
      <c r="E225" s="42">
        <f t="shared" ref="E225:F225" si="85">SUM(E226:E229)</f>
        <v>92730.865819999977</v>
      </c>
      <c r="F225" s="42">
        <f t="shared" si="85"/>
        <v>81039.845839999994</v>
      </c>
      <c r="G225" s="43">
        <f>IFERROR(F225/D225,0)</f>
        <v>0.57348819223496628</v>
      </c>
      <c r="H225" s="140" t="s">
        <v>12</v>
      </c>
      <c r="I225" s="141"/>
      <c r="J225" s="142"/>
      <c r="K225" s="44" t="s">
        <v>23</v>
      </c>
      <c r="L225" s="45">
        <f>SUM(L226:L229)</f>
        <v>13</v>
      </c>
      <c r="M225" s="171" t="s">
        <v>536</v>
      </c>
      <c r="N225" s="172"/>
      <c r="O225" s="173"/>
    </row>
    <row r="226" spans="1:15" ht="22.5">
      <c r="A226" s="137"/>
      <c r="B226" s="139"/>
      <c r="C226" s="41" t="s">
        <v>11</v>
      </c>
      <c r="D226" s="42">
        <f>D234+D242+D250+D260+D268+D278+D286+D295+D304+D313+D322+D329+D338</f>
        <v>141310.40000000002</v>
      </c>
      <c r="E226" s="42">
        <f t="shared" ref="E226:F226" si="86">E234+E242+E250+E260+E268+E278+E286+E295+E304+E313+E322+E329+E338</f>
        <v>92730.865819999977</v>
      </c>
      <c r="F226" s="42">
        <f t="shared" si="86"/>
        <v>81039.845839999994</v>
      </c>
      <c r="G226" s="43">
        <f t="shared" ref="G226:G229" si="87">IFERROR(F226/D226,0)</f>
        <v>0.57348819223496628</v>
      </c>
      <c r="H226" s="143"/>
      <c r="I226" s="144"/>
      <c r="J226" s="145"/>
      <c r="K226" s="34" t="s">
        <v>49</v>
      </c>
      <c r="L226" s="35">
        <v>7</v>
      </c>
      <c r="M226" s="174"/>
      <c r="N226" s="175"/>
      <c r="O226" s="176"/>
    </row>
    <row r="227" spans="1:15" ht="22.5">
      <c r="A227" s="137"/>
      <c r="B227" s="139"/>
      <c r="C227" s="41" t="s">
        <v>3</v>
      </c>
      <c r="D227" s="42">
        <f t="shared" ref="D227:F227" si="88">D235+D243+D251+D261+D269+D279+D287+D296+D305+D314+D323+D330+D339</f>
        <v>0</v>
      </c>
      <c r="E227" s="42">
        <f t="shared" si="88"/>
        <v>0</v>
      </c>
      <c r="F227" s="42">
        <f t="shared" si="88"/>
        <v>0</v>
      </c>
      <c r="G227" s="43">
        <f t="shared" si="87"/>
        <v>0</v>
      </c>
      <c r="H227" s="143"/>
      <c r="I227" s="144"/>
      <c r="J227" s="145"/>
      <c r="K227" s="34" t="s">
        <v>50</v>
      </c>
      <c r="L227" s="35">
        <v>6</v>
      </c>
      <c r="M227" s="174"/>
      <c r="N227" s="175"/>
      <c r="O227" s="176"/>
    </row>
    <row r="228" spans="1:15">
      <c r="A228" s="137"/>
      <c r="B228" s="139"/>
      <c r="C228" s="41" t="s">
        <v>22</v>
      </c>
      <c r="D228" s="42">
        <f t="shared" ref="D228:F228" si="89">D236+D244+D252+D262+D270+D280+D288+D297+D306+D315+D324+D331+D340</f>
        <v>0</v>
      </c>
      <c r="E228" s="42">
        <f t="shared" si="89"/>
        <v>0</v>
      </c>
      <c r="F228" s="42">
        <f t="shared" si="89"/>
        <v>0</v>
      </c>
      <c r="G228" s="43">
        <f t="shared" si="87"/>
        <v>0</v>
      </c>
      <c r="H228" s="143"/>
      <c r="I228" s="144"/>
      <c r="J228" s="145"/>
      <c r="K228" s="180" t="s">
        <v>51</v>
      </c>
      <c r="L228" s="182">
        <v>0</v>
      </c>
      <c r="M228" s="174"/>
      <c r="N228" s="175"/>
      <c r="O228" s="176"/>
    </row>
    <row r="229" spans="1:15" ht="24" customHeight="1">
      <c r="A229" s="137"/>
      <c r="B229" s="139"/>
      <c r="C229" s="41" t="s">
        <v>4</v>
      </c>
      <c r="D229" s="42">
        <f t="shared" ref="D229:F229" si="90">D237+D245+D253+D263+D271+D281+D289+D298+D307+D316+D325+D332+D341</f>
        <v>0</v>
      </c>
      <c r="E229" s="42">
        <f t="shared" si="90"/>
        <v>0</v>
      </c>
      <c r="F229" s="42">
        <f t="shared" si="90"/>
        <v>0</v>
      </c>
      <c r="G229" s="43">
        <f t="shared" si="87"/>
        <v>0</v>
      </c>
      <c r="H229" s="146"/>
      <c r="I229" s="147"/>
      <c r="J229" s="148"/>
      <c r="K229" s="181"/>
      <c r="L229" s="183"/>
      <c r="M229" s="177"/>
      <c r="N229" s="178"/>
      <c r="O229" s="179"/>
    </row>
    <row r="230" spans="1:15" ht="27.75" customHeight="1" outlineLevel="1">
      <c r="A230" s="161"/>
      <c r="B230" s="163" t="s">
        <v>158</v>
      </c>
      <c r="C230" s="164"/>
      <c r="D230" s="164"/>
      <c r="E230" s="164"/>
      <c r="F230" s="164"/>
      <c r="G230" s="165"/>
      <c r="H230" s="36" t="s">
        <v>226</v>
      </c>
      <c r="I230" s="48" t="s">
        <v>140</v>
      </c>
      <c r="J230" s="48" t="s">
        <v>65</v>
      </c>
      <c r="K230" s="38">
        <v>10</v>
      </c>
      <c r="L230" s="48" t="s">
        <v>12</v>
      </c>
      <c r="M230" s="48" t="s">
        <v>12</v>
      </c>
      <c r="N230" s="169" t="s">
        <v>12</v>
      </c>
      <c r="O230" s="48" t="s">
        <v>12</v>
      </c>
    </row>
    <row r="231" spans="1:15" ht="28.5" customHeight="1" outlineLevel="1">
      <c r="A231" s="162"/>
      <c r="B231" s="166"/>
      <c r="C231" s="167"/>
      <c r="D231" s="167"/>
      <c r="E231" s="167"/>
      <c r="F231" s="167"/>
      <c r="G231" s="168"/>
      <c r="H231" s="46" t="s">
        <v>227</v>
      </c>
      <c r="I231" s="48" t="s">
        <v>140</v>
      </c>
      <c r="J231" s="47" t="s">
        <v>65</v>
      </c>
      <c r="K231" s="52">
        <v>111</v>
      </c>
      <c r="L231" s="48" t="s">
        <v>12</v>
      </c>
      <c r="M231" s="48" t="s">
        <v>12</v>
      </c>
      <c r="N231" s="170"/>
      <c r="O231" s="48" t="s">
        <v>12</v>
      </c>
    </row>
    <row r="232" spans="1:15" ht="24.75" customHeight="1" outlineLevel="1">
      <c r="A232" s="162"/>
      <c r="B232" s="166"/>
      <c r="C232" s="167"/>
      <c r="D232" s="167"/>
      <c r="E232" s="167"/>
      <c r="F232" s="167"/>
      <c r="G232" s="168"/>
      <c r="H232" s="46" t="s">
        <v>228</v>
      </c>
      <c r="I232" s="48" t="s">
        <v>140</v>
      </c>
      <c r="J232" s="47" t="s">
        <v>81</v>
      </c>
      <c r="K232" s="52">
        <v>33.6</v>
      </c>
      <c r="L232" s="48" t="s">
        <v>12</v>
      </c>
      <c r="M232" s="48" t="s">
        <v>12</v>
      </c>
      <c r="N232" s="170"/>
      <c r="O232" s="48" t="s">
        <v>12</v>
      </c>
    </row>
    <row r="233" spans="1:15" outlineLevel="1">
      <c r="A233" s="134" t="s">
        <v>5</v>
      </c>
      <c r="B233" s="131" t="s">
        <v>516</v>
      </c>
      <c r="C233" s="88" t="s">
        <v>2</v>
      </c>
      <c r="D233" s="89">
        <f>SUM(D234:D237)</f>
        <v>6000</v>
      </c>
      <c r="E233" s="89">
        <f t="shared" ref="E233:F233" si="91">SUM(E234:E237)</f>
        <v>0</v>
      </c>
      <c r="F233" s="89">
        <f t="shared" si="91"/>
        <v>0</v>
      </c>
      <c r="G233" s="90">
        <f>IFERROR(F233/D233,0)</f>
        <v>0</v>
      </c>
      <c r="H233" s="131" t="s">
        <v>176</v>
      </c>
      <c r="I233" s="123" t="s">
        <v>145</v>
      </c>
      <c r="J233" s="123" t="s">
        <v>81</v>
      </c>
      <c r="K233" s="120">
        <v>9</v>
      </c>
      <c r="L233" s="123" t="s">
        <v>12</v>
      </c>
      <c r="M233" s="123" t="s">
        <v>12</v>
      </c>
      <c r="N233" s="123" t="s">
        <v>84</v>
      </c>
      <c r="O233" s="131" t="s">
        <v>512</v>
      </c>
    </row>
    <row r="234" spans="1:15" outlineLevel="1">
      <c r="A234" s="135"/>
      <c r="B234" s="132"/>
      <c r="C234" s="88" t="s">
        <v>11</v>
      </c>
      <c r="D234" s="89">
        <v>6000</v>
      </c>
      <c r="E234" s="89">
        <v>0</v>
      </c>
      <c r="F234" s="89">
        <v>0</v>
      </c>
      <c r="G234" s="90">
        <f t="shared" ref="G234:G237" si="92">IFERROR(F234/D234,0)</f>
        <v>0</v>
      </c>
      <c r="H234" s="132"/>
      <c r="I234" s="124"/>
      <c r="J234" s="124"/>
      <c r="K234" s="121"/>
      <c r="L234" s="124"/>
      <c r="M234" s="124"/>
      <c r="N234" s="124"/>
      <c r="O234" s="132"/>
    </row>
    <row r="235" spans="1:15" outlineLevel="1">
      <c r="A235" s="135"/>
      <c r="B235" s="132"/>
      <c r="C235" s="88" t="s">
        <v>3</v>
      </c>
      <c r="D235" s="89">
        <v>0</v>
      </c>
      <c r="E235" s="89">
        <v>0</v>
      </c>
      <c r="F235" s="89">
        <v>0</v>
      </c>
      <c r="G235" s="90">
        <f t="shared" si="92"/>
        <v>0</v>
      </c>
      <c r="H235" s="132"/>
      <c r="I235" s="124"/>
      <c r="J235" s="124"/>
      <c r="K235" s="121"/>
      <c r="L235" s="124"/>
      <c r="M235" s="124"/>
      <c r="N235" s="124"/>
      <c r="O235" s="132"/>
    </row>
    <row r="236" spans="1:15" outlineLevel="1">
      <c r="A236" s="135"/>
      <c r="B236" s="132"/>
      <c r="C236" s="88" t="s">
        <v>22</v>
      </c>
      <c r="D236" s="89">
        <v>0</v>
      </c>
      <c r="E236" s="89">
        <v>0</v>
      </c>
      <c r="F236" s="89">
        <v>0</v>
      </c>
      <c r="G236" s="90">
        <f t="shared" si="92"/>
        <v>0</v>
      </c>
      <c r="H236" s="132"/>
      <c r="I236" s="124"/>
      <c r="J236" s="124"/>
      <c r="K236" s="121"/>
      <c r="L236" s="124"/>
      <c r="M236" s="124"/>
      <c r="N236" s="124"/>
      <c r="O236" s="132"/>
    </row>
    <row r="237" spans="1:15" ht="21.75" customHeight="1" outlineLevel="1">
      <c r="A237" s="135"/>
      <c r="B237" s="132"/>
      <c r="C237" s="88" t="s">
        <v>4</v>
      </c>
      <c r="D237" s="89">
        <v>0</v>
      </c>
      <c r="E237" s="89">
        <v>0</v>
      </c>
      <c r="F237" s="89">
        <v>0</v>
      </c>
      <c r="G237" s="90">
        <f t="shared" si="92"/>
        <v>0</v>
      </c>
      <c r="H237" s="133"/>
      <c r="I237" s="124"/>
      <c r="J237" s="124"/>
      <c r="K237" s="122"/>
      <c r="L237" s="124"/>
      <c r="M237" s="124"/>
      <c r="N237" s="124"/>
      <c r="O237" s="133"/>
    </row>
    <row r="238" spans="1:15" ht="21.75" customHeight="1" outlineLevel="1">
      <c r="A238" s="95" t="s">
        <v>7</v>
      </c>
      <c r="B238" s="125" t="s">
        <v>188</v>
      </c>
      <c r="C238" s="126"/>
      <c r="D238" s="126"/>
      <c r="E238" s="126"/>
      <c r="F238" s="126"/>
      <c r="G238" s="126"/>
      <c r="H238" s="126"/>
      <c r="I238" s="126"/>
      <c r="J238" s="127"/>
      <c r="K238" s="96">
        <v>45915</v>
      </c>
      <c r="L238" s="97">
        <v>45926</v>
      </c>
      <c r="M238" s="98" t="s">
        <v>513</v>
      </c>
      <c r="N238" s="92" t="s">
        <v>156</v>
      </c>
      <c r="O238" s="99" t="s">
        <v>514</v>
      </c>
    </row>
    <row r="239" spans="1:15" ht="21.75" customHeight="1" outlineLevel="1">
      <c r="A239" s="95" t="s">
        <v>234</v>
      </c>
      <c r="B239" s="125" t="s">
        <v>402</v>
      </c>
      <c r="C239" s="126"/>
      <c r="D239" s="126"/>
      <c r="E239" s="126"/>
      <c r="F239" s="126"/>
      <c r="G239" s="126"/>
      <c r="H239" s="126"/>
      <c r="I239" s="126"/>
      <c r="J239" s="127"/>
      <c r="K239" s="96">
        <v>45962</v>
      </c>
      <c r="L239" s="92" t="s">
        <v>12</v>
      </c>
      <c r="M239" s="92" t="s">
        <v>12</v>
      </c>
      <c r="N239" s="92" t="s">
        <v>156</v>
      </c>
      <c r="O239" s="92" t="s">
        <v>12</v>
      </c>
    </row>
    <row r="240" spans="1:15" ht="15" outlineLevel="1">
      <c r="A240" s="95" t="s">
        <v>235</v>
      </c>
      <c r="B240" s="125" t="s">
        <v>403</v>
      </c>
      <c r="C240" s="126"/>
      <c r="D240" s="126"/>
      <c r="E240" s="126"/>
      <c r="F240" s="126"/>
      <c r="G240" s="126"/>
      <c r="H240" s="126"/>
      <c r="I240" s="126"/>
      <c r="J240" s="127"/>
      <c r="K240" s="96">
        <v>46006</v>
      </c>
      <c r="L240" s="92" t="s">
        <v>12</v>
      </c>
      <c r="M240" s="92" t="s">
        <v>12</v>
      </c>
      <c r="N240" s="92" t="s">
        <v>84</v>
      </c>
      <c r="O240" s="92" t="s">
        <v>12</v>
      </c>
    </row>
    <row r="241" spans="1:15" ht="11.25" customHeight="1" outlineLevel="1">
      <c r="A241" s="134" t="s">
        <v>86</v>
      </c>
      <c r="B241" s="131" t="s">
        <v>165</v>
      </c>
      <c r="C241" s="88" t="s">
        <v>2</v>
      </c>
      <c r="D241" s="89">
        <f>SUM(D242:D245)</f>
        <v>3600</v>
      </c>
      <c r="E241" s="89">
        <f t="shared" ref="E241:F241" si="93">SUM(E242:E245)</f>
        <v>0</v>
      </c>
      <c r="F241" s="89">
        <f t="shared" si="93"/>
        <v>0</v>
      </c>
      <c r="G241" s="90">
        <f>IFERROR(F241/D241,0)</f>
        <v>0</v>
      </c>
      <c r="H241" s="131" t="s">
        <v>176</v>
      </c>
      <c r="I241" s="123" t="s">
        <v>145</v>
      </c>
      <c r="J241" s="123" t="s">
        <v>81</v>
      </c>
      <c r="K241" s="123">
        <v>7</v>
      </c>
      <c r="L241" s="123" t="s">
        <v>12</v>
      </c>
      <c r="M241" s="123" t="s">
        <v>12</v>
      </c>
      <c r="N241" s="123" t="s">
        <v>156</v>
      </c>
      <c r="O241" s="131" t="s">
        <v>515</v>
      </c>
    </row>
    <row r="242" spans="1:15" outlineLevel="1">
      <c r="A242" s="135"/>
      <c r="B242" s="132"/>
      <c r="C242" s="88" t="s">
        <v>11</v>
      </c>
      <c r="D242" s="89">
        <v>3600</v>
      </c>
      <c r="E242" s="89">
        <v>0</v>
      </c>
      <c r="F242" s="89">
        <v>0</v>
      </c>
      <c r="G242" s="90">
        <f t="shared" ref="G242:G245" si="94">IFERROR(F242/D242,0)</f>
        <v>0</v>
      </c>
      <c r="H242" s="132"/>
      <c r="I242" s="124"/>
      <c r="J242" s="124"/>
      <c r="K242" s="124"/>
      <c r="L242" s="124"/>
      <c r="M242" s="124"/>
      <c r="N242" s="124"/>
      <c r="O242" s="132"/>
    </row>
    <row r="243" spans="1:15" outlineLevel="1">
      <c r="A243" s="135"/>
      <c r="B243" s="132"/>
      <c r="C243" s="88" t="s">
        <v>3</v>
      </c>
      <c r="D243" s="89">
        <v>0</v>
      </c>
      <c r="E243" s="89">
        <v>0</v>
      </c>
      <c r="F243" s="89">
        <v>0</v>
      </c>
      <c r="G243" s="90">
        <f t="shared" si="94"/>
        <v>0</v>
      </c>
      <c r="H243" s="132"/>
      <c r="I243" s="124"/>
      <c r="J243" s="124"/>
      <c r="K243" s="124"/>
      <c r="L243" s="124"/>
      <c r="M243" s="124"/>
      <c r="N243" s="124"/>
      <c r="O243" s="132"/>
    </row>
    <row r="244" spans="1:15" outlineLevel="1">
      <c r="A244" s="135"/>
      <c r="B244" s="132"/>
      <c r="C244" s="88" t="s">
        <v>22</v>
      </c>
      <c r="D244" s="89">
        <v>0</v>
      </c>
      <c r="E244" s="89">
        <v>0</v>
      </c>
      <c r="F244" s="89">
        <v>0</v>
      </c>
      <c r="G244" s="90">
        <f t="shared" si="94"/>
        <v>0</v>
      </c>
      <c r="H244" s="132"/>
      <c r="I244" s="124"/>
      <c r="J244" s="124"/>
      <c r="K244" s="124"/>
      <c r="L244" s="124"/>
      <c r="M244" s="124"/>
      <c r="N244" s="124"/>
      <c r="O244" s="132"/>
    </row>
    <row r="245" spans="1:15" ht="22.5" customHeight="1" outlineLevel="1">
      <c r="A245" s="135"/>
      <c r="B245" s="132"/>
      <c r="C245" s="88" t="s">
        <v>4</v>
      </c>
      <c r="D245" s="89">
        <v>0</v>
      </c>
      <c r="E245" s="89">
        <v>0</v>
      </c>
      <c r="F245" s="89">
        <v>0</v>
      </c>
      <c r="G245" s="90">
        <f t="shared" si="94"/>
        <v>0</v>
      </c>
      <c r="H245" s="133"/>
      <c r="I245" s="124"/>
      <c r="J245" s="124"/>
      <c r="K245" s="124"/>
      <c r="L245" s="124"/>
      <c r="M245" s="124"/>
      <c r="N245" s="124"/>
      <c r="O245" s="133"/>
    </row>
    <row r="246" spans="1:15" ht="33.75" outlineLevel="1">
      <c r="A246" s="95" t="s">
        <v>89</v>
      </c>
      <c r="B246" s="125" t="s">
        <v>199</v>
      </c>
      <c r="C246" s="126"/>
      <c r="D246" s="126"/>
      <c r="E246" s="126"/>
      <c r="F246" s="126"/>
      <c r="G246" s="126"/>
      <c r="H246" s="126"/>
      <c r="I246" s="126"/>
      <c r="J246" s="127"/>
      <c r="K246" s="96">
        <v>45915</v>
      </c>
      <c r="L246" s="97">
        <v>45918</v>
      </c>
      <c r="M246" s="98" t="s">
        <v>513</v>
      </c>
      <c r="N246" s="92" t="s">
        <v>156</v>
      </c>
      <c r="O246" s="99" t="s">
        <v>517</v>
      </c>
    </row>
    <row r="247" spans="1:15" ht="15" outlineLevel="1">
      <c r="A247" s="95" t="s">
        <v>187</v>
      </c>
      <c r="B247" s="125" t="s">
        <v>200</v>
      </c>
      <c r="C247" s="126"/>
      <c r="D247" s="126"/>
      <c r="E247" s="126"/>
      <c r="F247" s="126"/>
      <c r="G247" s="126"/>
      <c r="H247" s="126"/>
      <c r="I247" s="126"/>
      <c r="J247" s="127"/>
      <c r="K247" s="96">
        <v>45962</v>
      </c>
      <c r="L247" s="92" t="s">
        <v>12</v>
      </c>
      <c r="M247" s="92" t="s">
        <v>12</v>
      </c>
      <c r="N247" s="92" t="s">
        <v>156</v>
      </c>
      <c r="O247" s="92" t="s">
        <v>12</v>
      </c>
    </row>
    <row r="248" spans="1:15" ht="15" outlineLevel="1">
      <c r="A248" s="95" t="s">
        <v>278</v>
      </c>
      <c r="B248" s="125" t="s">
        <v>404</v>
      </c>
      <c r="C248" s="126"/>
      <c r="D248" s="126"/>
      <c r="E248" s="126"/>
      <c r="F248" s="126"/>
      <c r="G248" s="126"/>
      <c r="H248" s="126"/>
      <c r="I248" s="126"/>
      <c r="J248" s="127"/>
      <c r="K248" s="96">
        <v>45962</v>
      </c>
      <c r="L248" s="92" t="s">
        <v>12</v>
      </c>
      <c r="M248" s="92" t="s">
        <v>12</v>
      </c>
      <c r="N248" s="92" t="s">
        <v>84</v>
      </c>
      <c r="O248" s="92" t="s">
        <v>12</v>
      </c>
    </row>
    <row r="249" spans="1:15" ht="11.25" customHeight="1" outlineLevel="1">
      <c r="A249" s="134" t="s">
        <v>91</v>
      </c>
      <c r="B249" s="131" t="s">
        <v>166</v>
      </c>
      <c r="C249" s="88" t="s">
        <v>2</v>
      </c>
      <c r="D249" s="89">
        <f>SUM(D250:D253)</f>
        <v>50000</v>
      </c>
      <c r="E249" s="89">
        <f t="shared" ref="E249:F249" si="95">SUM(E250:E253)</f>
        <v>47891.084000000003</v>
      </c>
      <c r="F249" s="89">
        <f t="shared" si="95"/>
        <v>47891.084000000003</v>
      </c>
      <c r="G249" s="90">
        <f>IFERROR(F249/D249,0)</f>
        <v>0.95782168000000001</v>
      </c>
      <c r="H249" s="131" t="s">
        <v>177</v>
      </c>
      <c r="I249" s="123" t="s">
        <v>145</v>
      </c>
      <c r="J249" s="123" t="s">
        <v>81</v>
      </c>
      <c r="K249" s="123">
        <v>13</v>
      </c>
      <c r="L249" s="123">
        <v>32</v>
      </c>
      <c r="M249" s="123" t="s">
        <v>98</v>
      </c>
      <c r="N249" s="123" t="s">
        <v>84</v>
      </c>
      <c r="O249" s="131" t="s">
        <v>518</v>
      </c>
    </row>
    <row r="250" spans="1:15" outlineLevel="1">
      <c r="A250" s="135"/>
      <c r="B250" s="132"/>
      <c r="C250" s="88" t="s">
        <v>11</v>
      </c>
      <c r="D250" s="89">
        <v>50000</v>
      </c>
      <c r="E250" s="89">
        <v>47891.084000000003</v>
      </c>
      <c r="F250" s="89">
        <v>47891.084000000003</v>
      </c>
      <c r="G250" s="90">
        <f t="shared" ref="G250:G253" si="96">IFERROR(F250/D250,0)</f>
        <v>0.95782168000000001</v>
      </c>
      <c r="H250" s="132"/>
      <c r="I250" s="124"/>
      <c r="J250" s="124"/>
      <c r="K250" s="124"/>
      <c r="L250" s="124"/>
      <c r="M250" s="124"/>
      <c r="N250" s="124"/>
      <c r="O250" s="132"/>
    </row>
    <row r="251" spans="1:15" outlineLevel="1">
      <c r="A251" s="135"/>
      <c r="B251" s="132"/>
      <c r="C251" s="88" t="s">
        <v>3</v>
      </c>
      <c r="D251" s="89">
        <v>0</v>
      </c>
      <c r="E251" s="89">
        <v>0</v>
      </c>
      <c r="F251" s="89">
        <v>0</v>
      </c>
      <c r="G251" s="90">
        <f t="shared" si="96"/>
        <v>0</v>
      </c>
      <c r="H251" s="132"/>
      <c r="I251" s="124"/>
      <c r="J251" s="124"/>
      <c r="K251" s="124"/>
      <c r="L251" s="124"/>
      <c r="M251" s="124"/>
      <c r="N251" s="124"/>
      <c r="O251" s="132"/>
    </row>
    <row r="252" spans="1:15" outlineLevel="1">
      <c r="A252" s="135"/>
      <c r="B252" s="132"/>
      <c r="C252" s="88" t="s">
        <v>22</v>
      </c>
      <c r="D252" s="89">
        <v>0</v>
      </c>
      <c r="E252" s="89">
        <v>0</v>
      </c>
      <c r="F252" s="89">
        <v>0</v>
      </c>
      <c r="G252" s="90">
        <f t="shared" si="96"/>
        <v>0</v>
      </c>
      <c r="H252" s="132"/>
      <c r="I252" s="124"/>
      <c r="J252" s="124"/>
      <c r="K252" s="124"/>
      <c r="L252" s="124"/>
      <c r="M252" s="124"/>
      <c r="N252" s="124"/>
      <c r="O252" s="132"/>
    </row>
    <row r="253" spans="1:15" ht="28.5" customHeight="1" outlineLevel="1">
      <c r="A253" s="135"/>
      <c r="B253" s="132"/>
      <c r="C253" s="88" t="s">
        <v>4</v>
      </c>
      <c r="D253" s="89">
        <v>0</v>
      </c>
      <c r="E253" s="89">
        <v>0</v>
      </c>
      <c r="F253" s="89">
        <v>0</v>
      </c>
      <c r="G253" s="90">
        <f t="shared" si="96"/>
        <v>0</v>
      </c>
      <c r="H253" s="133"/>
      <c r="I253" s="124"/>
      <c r="J253" s="124"/>
      <c r="K253" s="124"/>
      <c r="L253" s="124"/>
      <c r="M253" s="124"/>
      <c r="N253" s="124"/>
      <c r="O253" s="133"/>
    </row>
    <row r="254" spans="1:15" ht="45" outlineLevel="1">
      <c r="A254" s="95" t="s">
        <v>93</v>
      </c>
      <c r="B254" s="125" t="s">
        <v>201</v>
      </c>
      <c r="C254" s="126"/>
      <c r="D254" s="126"/>
      <c r="E254" s="126"/>
      <c r="F254" s="126"/>
      <c r="G254" s="126"/>
      <c r="H254" s="126"/>
      <c r="I254" s="126"/>
      <c r="J254" s="127"/>
      <c r="K254" s="96">
        <v>45748</v>
      </c>
      <c r="L254" s="96">
        <v>45775</v>
      </c>
      <c r="M254" s="98" t="s">
        <v>356</v>
      </c>
      <c r="N254" s="92" t="s">
        <v>156</v>
      </c>
      <c r="O254" s="99" t="s">
        <v>547</v>
      </c>
    </row>
    <row r="255" spans="1:15" ht="33.75" outlineLevel="1">
      <c r="A255" s="95" t="s">
        <v>190</v>
      </c>
      <c r="B255" s="125" t="s">
        <v>202</v>
      </c>
      <c r="C255" s="126"/>
      <c r="D255" s="126"/>
      <c r="E255" s="126"/>
      <c r="F255" s="126"/>
      <c r="G255" s="126"/>
      <c r="H255" s="126"/>
      <c r="I255" s="126"/>
      <c r="J255" s="127"/>
      <c r="K255" s="96">
        <v>45870</v>
      </c>
      <c r="L255" s="96">
        <v>45863</v>
      </c>
      <c r="M255" s="98" t="s">
        <v>365</v>
      </c>
      <c r="N255" s="92" t="s">
        <v>156</v>
      </c>
      <c r="O255" s="99" t="s">
        <v>519</v>
      </c>
    </row>
    <row r="256" spans="1:15" ht="22.5" outlineLevel="1">
      <c r="A256" s="95" t="s">
        <v>405</v>
      </c>
      <c r="B256" s="125" t="s">
        <v>406</v>
      </c>
      <c r="C256" s="126"/>
      <c r="D256" s="126"/>
      <c r="E256" s="126"/>
      <c r="F256" s="126"/>
      <c r="G256" s="126"/>
      <c r="H256" s="126"/>
      <c r="I256" s="126"/>
      <c r="J256" s="127"/>
      <c r="K256" s="96">
        <v>45915</v>
      </c>
      <c r="L256" s="109" t="s">
        <v>98</v>
      </c>
      <c r="M256" s="98" t="s">
        <v>356</v>
      </c>
      <c r="N256" s="92" t="s">
        <v>156</v>
      </c>
      <c r="O256" s="99" t="s">
        <v>520</v>
      </c>
    </row>
    <row r="257" spans="1:15" ht="15" outlineLevel="1">
      <c r="A257" s="95" t="s">
        <v>407</v>
      </c>
      <c r="B257" s="125" t="s">
        <v>409</v>
      </c>
      <c r="C257" s="126"/>
      <c r="D257" s="126"/>
      <c r="E257" s="126"/>
      <c r="F257" s="126"/>
      <c r="G257" s="126"/>
      <c r="H257" s="126"/>
      <c r="I257" s="126"/>
      <c r="J257" s="127"/>
      <c r="K257" s="96">
        <v>45962</v>
      </c>
      <c r="L257" s="92" t="s">
        <v>12</v>
      </c>
      <c r="M257" s="92" t="s">
        <v>12</v>
      </c>
      <c r="N257" s="92" t="s">
        <v>156</v>
      </c>
      <c r="O257" s="92" t="s">
        <v>12</v>
      </c>
    </row>
    <row r="258" spans="1:15" ht="15" outlineLevel="1">
      <c r="A258" s="95" t="s">
        <v>408</v>
      </c>
      <c r="B258" s="125" t="s">
        <v>410</v>
      </c>
      <c r="C258" s="126"/>
      <c r="D258" s="126"/>
      <c r="E258" s="126"/>
      <c r="F258" s="126"/>
      <c r="G258" s="126"/>
      <c r="H258" s="126"/>
      <c r="I258" s="126"/>
      <c r="J258" s="127"/>
      <c r="K258" s="96">
        <v>46006</v>
      </c>
      <c r="L258" s="92" t="s">
        <v>12</v>
      </c>
      <c r="M258" s="92" t="s">
        <v>12</v>
      </c>
      <c r="N258" s="92" t="s">
        <v>84</v>
      </c>
      <c r="O258" s="92" t="s">
        <v>12</v>
      </c>
    </row>
    <row r="259" spans="1:15" ht="11.25" customHeight="1" outlineLevel="1">
      <c r="A259" s="134" t="s">
        <v>94</v>
      </c>
      <c r="B259" s="131" t="s">
        <v>167</v>
      </c>
      <c r="C259" s="88" t="s">
        <v>2</v>
      </c>
      <c r="D259" s="89">
        <f>SUM(D260:D263)</f>
        <v>3000</v>
      </c>
      <c r="E259" s="89">
        <f t="shared" ref="E259:F259" si="97">SUM(E260:E263)</f>
        <v>0</v>
      </c>
      <c r="F259" s="89">
        <f t="shared" si="97"/>
        <v>0</v>
      </c>
      <c r="G259" s="90">
        <f>IFERROR(F259/D259,0)</f>
        <v>0</v>
      </c>
      <c r="H259" s="131" t="s">
        <v>178</v>
      </c>
      <c r="I259" s="123" t="s">
        <v>145</v>
      </c>
      <c r="J259" s="123" t="s">
        <v>81</v>
      </c>
      <c r="K259" s="123">
        <v>3</v>
      </c>
      <c r="L259" s="123" t="s">
        <v>12</v>
      </c>
      <c r="M259" s="123" t="s">
        <v>12</v>
      </c>
      <c r="N259" s="123" t="s">
        <v>84</v>
      </c>
      <c r="O259" s="131" t="s">
        <v>521</v>
      </c>
    </row>
    <row r="260" spans="1:15" outlineLevel="1">
      <c r="A260" s="135"/>
      <c r="B260" s="132"/>
      <c r="C260" s="88" t="s">
        <v>11</v>
      </c>
      <c r="D260" s="89">
        <v>3000</v>
      </c>
      <c r="E260" s="89">
        <v>0</v>
      </c>
      <c r="F260" s="89">
        <v>0</v>
      </c>
      <c r="G260" s="90">
        <f t="shared" ref="G260:G263" si="98">IFERROR(F260/D260,0)</f>
        <v>0</v>
      </c>
      <c r="H260" s="132"/>
      <c r="I260" s="124"/>
      <c r="J260" s="124"/>
      <c r="K260" s="124"/>
      <c r="L260" s="124"/>
      <c r="M260" s="124"/>
      <c r="N260" s="124"/>
      <c r="O260" s="132"/>
    </row>
    <row r="261" spans="1:15" outlineLevel="1">
      <c r="A261" s="135"/>
      <c r="B261" s="132"/>
      <c r="C261" s="88" t="s">
        <v>3</v>
      </c>
      <c r="D261" s="89">
        <v>0</v>
      </c>
      <c r="E261" s="89">
        <v>0</v>
      </c>
      <c r="F261" s="89">
        <v>0</v>
      </c>
      <c r="G261" s="90">
        <f t="shared" si="98"/>
        <v>0</v>
      </c>
      <c r="H261" s="132"/>
      <c r="I261" s="124"/>
      <c r="J261" s="124"/>
      <c r="K261" s="124"/>
      <c r="L261" s="124"/>
      <c r="M261" s="124"/>
      <c r="N261" s="124"/>
      <c r="O261" s="132"/>
    </row>
    <row r="262" spans="1:15" outlineLevel="1">
      <c r="A262" s="135"/>
      <c r="B262" s="132"/>
      <c r="C262" s="88" t="s">
        <v>22</v>
      </c>
      <c r="D262" s="89">
        <v>0</v>
      </c>
      <c r="E262" s="89">
        <v>0</v>
      </c>
      <c r="F262" s="89">
        <v>0</v>
      </c>
      <c r="G262" s="90">
        <f t="shared" si="98"/>
        <v>0</v>
      </c>
      <c r="H262" s="132"/>
      <c r="I262" s="124"/>
      <c r="J262" s="124"/>
      <c r="K262" s="124"/>
      <c r="L262" s="124"/>
      <c r="M262" s="124"/>
      <c r="N262" s="124"/>
      <c r="O262" s="132"/>
    </row>
    <row r="263" spans="1:15" outlineLevel="1">
      <c r="A263" s="135"/>
      <c r="B263" s="132"/>
      <c r="C263" s="88" t="s">
        <v>4</v>
      </c>
      <c r="D263" s="89">
        <v>0</v>
      </c>
      <c r="E263" s="89">
        <v>0</v>
      </c>
      <c r="F263" s="89">
        <v>0</v>
      </c>
      <c r="G263" s="90">
        <f t="shared" si="98"/>
        <v>0</v>
      </c>
      <c r="H263" s="133"/>
      <c r="I263" s="124"/>
      <c r="J263" s="124"/>
      <c r="K263" s="124"/>
      <c r="L263" s="124"/>
      <c r="M263" s="124"/>
      <c r="N263" s="124"/>
      <c r="O263" s="133"/>
    </row>
    <row r="264" spans="1:15" ht="33.75" outlineLevel="1">
      <c r="A264" s="95" t="s">
        <v>95</v>
      </c>
      <c r="B264" s="125" t="s">
        <v>203</v>
      </c>
      <c r="C264" s="126"/>
      <c r="D264" s="126"/>
      <c r="E264" s="126"/>
      <c r="F264" s="126"/>
      <c r="G264" s="126"/>
      <c r="H264" s="126"/>
      <c r="I264" s="126"/>
      <c r="J264" s="127"/>
      <c r="K264" s="96">
        <v>45931</v>
      </c>
      <c r="L264" s="98" t="s">
        <v>98</v>
      </c>
      <c r="M264" s="98" t="s">
        <v>356</v>
      </c>
      <c r="N264" s="92" t="s">
        <v>156</v>
      </c>
      <c r="O264" s="99" t="s">
        <v>546</v>
      </c>
    </row>
    <row r="265" spans="1:15" ht="15" outlineLevel="1">
      <c r="A265" s="95" t="s">
        <v>393</v>
      </c>
      <c r="B265" s="125" t="s">
        <v>412</v>
      </c>
      <c r="C265" s="126"/>
      <c r="D265" s="126"/>
      <c r="E265" s="126"/>
      <c r="F265" s="126"/>
      <c r="G265" s="126"/>
      <c r="H265" s="126"/>
      <c r="I265" s="126"/>
      <c r="J265" s="127"/>
      <c r="K265" s="96">
        <v>45992</v>
      </c>
      <c r="L265" s="92" t="s">
        <v>12</v>
      </c>
      <c r="M265" s="92" t="s">
        <v>12</v>
      </c>
      <c r="N265" s="92" t="s">
        <v>156</v>
      </c>
      <c r="O265" s="92" t="s">
        <v>12</v>
      </c>
    </row>
    <row r="266" spans="1:15" ht="15" outlineLevel="1">
      <c r="A266" s="95" t="s">
        <v>411</v>
      </c>
      <c r="B266" s="125" t="s">
        <v>413</v>
      </c>
      <c r="C266" s="126"/>
      <c r="D266" s="126"/>
      <c r="E266" s="126"/>
      <c r="F266" s="126"/>
      <c r="G266" s="126"/>
      <c r="H266" s="126"/>
      <c r="I266" s="126"/>
      <c r="J266" s="127"/>
      <c r="K266" s="96">
        <v>46006</v>
      </c>
      <c r="L266" s="92" t="s">
        <v>12</v>
      </c>
      <c r="M266" s="92" t="s">
        <v>12</v>
      </c>
      <c r="N266" s="92" t="s">
        <v>84</v>
      </c>
      <c r="O266" s="92" t="s">
        <v>12</v>
      </c>
    </row>
    <row r="267" spans="1:15" ht="11.25" customHeight="1" outlineLevel="1">
      <c r="A267" s="134" t="s">
        <v>101</v>
      </c>
      <c r="B267" s="131" t="s">
        <v>168</v>
      </c>
      <c r="C267" s="88" t="s">
        <v>2</v>
      </c>
      <c r="D267" s="89">
        <f>SUM(D268:D271)</f>
        <v>26570</v>
      </c>
      <c r="E267" s="89">
        <f t="shared" ref="E267:F267" si="99">SUM(E268:E271)</f>
        <v>14035.13529</v>
      </c>
      <c r="F267" s="89">
        <f t="shared" si="99"/>
        <v>14011.115739999999</v>
      </c>
      <c r="G267" s="90">
        <f>IFERROR(F267/D267,0)</f>
        <v>0.52732840572073769</v>
      </c>
      <c r="H267" s="131" t="s">
        <v>179</v>
      </c>
      <c r="I267" s="123" t="s">
        <v>145</v>
      </c>
      <c r="J267" s="123" t="s">
        <v>81</v>
      </c>
      <c r="K267" s="123">
        <v>5</v>
      </c>
      <c r="L267" s="123" t="s">
        <v>12</v>
      </c>
      <c r="M267" s="123" t="s">
        <v>12</v>
      </c>
      <c r="N267" s="123" t="s">
        <v>84</v>
      </c>
      <c r="O267" s="131" t="s">
        <v>560</v>
      </c>
    </row>
    <row r="268" spans="1:15" outlineLevel="1">
      <c r="A268" s="135"/>
      <c r="B268" s="132"/>
      <c r="C268" s="88" t="s">
        <v>11</v>
      </c>
      <c r="D268" s="89">
        <v>26570</v>
      </c>
      <c r="E268" s="89">
        <v>14035.13529</v>
      </c>
      <c r="F268" s="89">
        <v>14011.115739999999</v>
      </c>
      <c r="G268" s="90">
        <f t="shared" ref="G268:G271" si="100">IFERROR(F268/D268,0)</f>
        <v>0.52732840572073769</v>
      </c>
      <c r="H268" s="132"/>
      <c r="I268" s="124"/>
      <c r="J268" s="124"/>
      <c r="K268" s="124"/>
      <c r="L268" s="124"/>
      <c r="M268" s="124"/>
      <c r="N268" s="124"/>
      <c r="O268" s="132"/>
    </row>
    <row r="269" spans="1:15" outlineLevel="1">
      <c r="A269" s="135"/>
      <c r="B269" s="132"/>
      <c r="C269" s="88" t="s">
        <v>3</v>
      </c>
      <c r="D269" s="89">
        <v>0</v>
      </c>
      <c r="E269" s="89">
        <v>0</v>
      </c>
      <c r="F269" s="89">
        <v>0</v>
      </c>
      <c r="G269" s="90">
        <f t="shared" si="100"/>
        <v>0</v>
      </c>
      <c r="H269" s="132"/>
      <c r="I269" s="124"/>
      <c r="J269" s="124"/>
      <c r="K269" s="124"/>
      <c r="L269" s="124"/>
      <c r="M269" s="124"/>
      <c r="N269" s="124"/>
      <c r="O269" s="132"/>
    </row>
    <row r="270" spans="1:15" outlineLevel="1">
      <c r="A270" s="135"/>
      <c r="B270" s="132"/>
      <c r="C270" s="88" t="s">
        <v>22</v>
      </c>
      <c r="D270" s="89">
        <v>0</v>
      </c>
      <c r="E270" s="89">
        <v>0</v>
      </c>
      <c r="F270" s="89">
        <v>0</v>
      </c>
      <c r="G270" s="90">
        <f t="shared" si="100"/>
        <v>0</v>
      </c>
      <c r="H270" s="132"/>
      <c r="I270" s="124"/>
      <c r="J270" s="124"/>
      <c r="K270" s="124"/>
      <c r="L270" s="124"/>
      <c r="M270" s="124"/>
      <c r="N270" s="124"/>
      <c r="O270" s="132"/>
    </row>
    <row r="271" spans="1:15" ht="95.25" customHeight="1" outlineLevel="1">
      <c r="A271" s="135"/>
      <c r="B271" s="132"/>
      <c r="C271" s="88" t="s">
        <v>4</v>
      </c>
      <c r="D271" s="89">
        <v>0</v>
      </c>
      <c r="E271" s="89">
        <v>0</v>
      </c>
      <c r="F271" s="89">
        <v>0</v>
      </c>
      <c r="G271" s="90">
        <f t="shared" si="100"/>
        <v>0</v>
      </c>
      <c r="H271" s="133"/>
      <c r="I271" s="124"/>
      <c r="J271" s="124"/>
      <c r="K271" s="124"/>
      <c r="L271" s="124"/>
      <c r="M271" s="124"/>
      <c r="N271" s="124"/>
      <c r="O271" s="133"/>
    </row>
    <row r="272" spans="1:15" ht="67.5" outlineLevel="1">
      <c r="A272" s="95" t="s">
        <v>105</v>
      </c>
      <c r="B272" s="125" t="s">
        <v>204</v>
      </c>
      <c r="C272" s="126"/>
      <c r="D272" s="126"/>
      <c r="E272" s="126"/>
      <c r="F272" s="126"/>
      <c r="G272" s="126"/>
      <c r="H272" s="126"/>
      <c r="I272" s="126"/>
      <c r="J272" s="127"/>
      <c r="K272" s="96">
        <v>45689</v>
      </c>
      <c r="L272" s="97">
        <v>45654</v>
      </c>
      <c r="M272" s="98" t="s">
        <v>523</v>
      </c>
      <c r="N272" s="92" t="s">
        <v>156</v>
      </c>
      <c r="O272" s="99" t="s">
        <v>522</v>
      </c>
    </row>
    <row r="273" spans="1:15" ht="15" outlineLevel="1">
      <c r="A273" s="95" t="s">
        <v>189</v>
      </c>
      <c r="B273" s="125" t="s">
        <v>205</v>
      </c>
      <c r="C273" s="126"/>
      <c r="D273" s="126"/>
      <c r="E273" s="126"/>
      <c r="F273" s="126"/>
      <c r="G273" s="126"/>
      <c r="H273" s="126"/>
      <c r="I273" s="126"/>
      <c r="J273" s="127"/>
      <c r="K273" s="96">
        <v>45777</v>
      </c>
      <c r="L273" s="97">
        <v>45761</v>
      </c>
      <c r="M273" s="98" t="s">
        <v>352</v>
      </c>
      <c r="N273" s="92" t="s">
        <v>155</v>
      </c>
      <c r="O273" s="99" t="s">
        <v>373</v>
      </c>
    </row>
    <row r="274" spans="1:15" ht="15" outlineLevel="1">
      <c r="A274" s="95" t="s">
        <v>396</v>
      </c>
      <c r="B274" s="125" t="s">
        <v>416</v>
      </c>
      <c r="C274" s="126"/>
      <c r="D274" s="126"/>
      <c r="E274" s="126"/>
      <c r="F274" s="126"/>
      <c r="G274" s="126"/>
      <c r="H274" s="126"/>
      <c r="I274" s="126"/>
      <c r="J274" s="127"/>
      <c r="K274" s="96">
        <v>45869</v>
      </c>
      <c r="L274" s="108">
        <v>45852</v>
      </c>
      <c r="M274" s="98" t="s">
        <v>365</v>
      </c>
      <c r="N274" s="92" t="s">
        <v>155</v>
      </c>
      <c r="O274" s="99" t="s">
        <v>537</v>
      </c>
    </row>
    <row r="275" spans="1:15" ht="15" outlineLevel="1">
      <c r="A275" s="95" t="s">
        <v>414</v>
      </c>
      <c r="B275" s="125" t="s">
        <v>417</v>
      </c>
      <c r="C275" s="126"/>
      <c r="D275" s="126"/>
      <c r="E275" s="126"/>
      <c r="F275" s="126"/>
      <c r="G275" s="126"/>
      <c r="H275" s="126"/>
      <c r="I275" s="126"/>
      <c r="J275" s="127"/>
      <c r="K275" s="96">
        <v>45961</v>
      </c>
      <c r="L275" s="97">
        <v>45944</v>
      </c>
      <c r="M275" s="92" t="s">
        <v>12</v>
      </c>
      <c r="N275" s="92" t="s">
        <v>155</v>
      </c>
      <c r="O275" s="99" t="s">
        <v>524</v>
      </c>
    </row>
    <row r="276" spans="1:15" ht="15" outlineLevel="1">
      <c r="A276" s="95" t="s">
        <v>415</v>
      </c>
      <c r="B276" s="125" t="s">
        <v>418</v>
      </c>
      <c r="C276" s="126"/>
      <c r="D276" s="126"/>
      <c r="E276" s="126"/>
      <c r="F276" s="126"/>
      <c r="G276" s="126"/>
      <c r="H276" s="126"/>
      <c r="I276" s="126"/>
      <c r="J276" s="127"/>
      <c r="K276" s="96">
        <v>46006</v>
      </c>
      <c r="L276" s="92" t="s">
        <v>12</v>
      </c>
      <c r="M276" s="92" t="s">
        <v>12</v>
      </c>
      <c r="N276" s="92" t="s">
        <v>84</v>
      </c>
      <c r="O276" s="92" t="s">
        <v>12</v>
      </c>
    </row>
    <row r="277" spans="1:15" ht="11.25" customHeight="1" outlineLevel="1">
      <c r="A277" s="134" t="s">
        <v>119</v>
      </c>
      <c r="B277" s="131" t="s">
        <v>169</v>
      </c>
      <c r="C277" s="88" t="s">
        <v>2</v>
      </c>
      <c r="D277" s="89">
        <f>SUM(D278:D281)</f>
        <v>250</v>
      </c>
      <c r="E277" s="89">
        <f t="shared" ref="E277:F277" si="101">SUM(E278:E281)</f>
        <v>0</v>
      </c>
      <c r="F277" s="89">
        <f t="shared" si="101"/>
        <v>0</v>
      </c>
      <c r="G277" s="90">
        <f>IFERROR(F277/D277,0)</f>
        <v>0</v>
      </c>
      <c r="H277" s="131" t="s">
        <v>180</v>
      </c>
      <c r="I277" s="123" t="s">
        <v>145</v>
      </c>
      <c r="J277" s="123" t="s">
        <v>81</v>
      </c>
      <c r="K277" s="120">
        <v>1</v>
      </c>
      <c r="L277" s="123" t="s">
        <v>12</v>
      </c>
      <c r="M277" s="123" t="s">
        <v>12</v>
      </c>
      <c r="N277" s="123" t="s">
        <v>84</v>
      </c>
      <c r="O277" s="131" t="s">
        <v>525</v>
      </c>
    </row>
    <row r="278" spans="1:15" outlineLevel="1">
      <c r="A278" s="135"/>
      <c r="B278" s="132"/>
      <c r="C278" s="88" t="s">
        <v>11</v>
      </c>
      <c r="D278" s="89">
        <v>250</v>
      </c>
      <c r="E278" s="89">
        <v>0</v>
      </c>
      <c r="F278" s="89">
        <v>0</v>
      </c>
      <c r="G278" s="90">
        <f t="shared" ref="G278:G281" si="102">IFERROR(F278/D278,0)</f>
        <v>0</v>
      </c>
      <c r="H278" s="132"/>
      <c r="I278" s="124"/>
      <c r="J278" s="124"/>
      <c r="K278" s="121"/>
      <c r="L278" s="124"/>
      <c r="M278" s="124"/>
      <c r="N278" s="124"/>
      <c r="O278" s="132"/>
    </row>
    <row r="279" spans="1:15" outlineLevel="1">
      <c r="A279" s="135"/>
      <c r="B279" s="132"/>
      <c r="C279" s="88" t="s">
        <v>3</v>
      </c>
      <c r="D279" s="89">
        <v>0</v>
      </c>
      <c r="E279" s="89">
        <v>0</v>
      </c>
      <c r="F279" s="89">
        <v>0</v>
      </c>
      <c r="G279" s="90">
        <f t="shared" si="102"/>
        <v>0</v>
      </c>
      <c r="H279" s="132"/>
      <c r="I279" s="124"/>
      <c r="J279" s="124"/>
      <c r="K279" s="121"/>
      <c r="L279" s="124"/>
      <c r="M279" s="124"/>
      <c r="N279" s="124"/>
      <c r="O279" s="132"/>
    </row>
    <row r="280" spans="1:15" outlineLevel="1">
      <c r="A280" s="135"/>
      <c r="B280" s="132"/>
      <c r="C280" s="88" t="s">
        <v>22</v>
      </c>
      <c r="D280" s="89">
        <v>0</v>
      </c>
      <c r="E280" s="89">
        <v>0</v>
      </c>
      <c r="F280" s="89">
        <v>0</v>
      </c>
      <c r="G280" s="90">
        <f t="shared" si="102"/>
        <v>0</v>
      </c>
      <c r="H280" s="132"/>
      <c r="I280" s="124"/>
      <c r="J280" s="124"/>
      <c r="K280" s="121"/>
      <c r="L280" s="124"/>
      <c r="M280" s="124"/>
      <c r="N280" s="124"/>
      <c r="O280" s="132"/>
    </row>
    <row r="281" spans="1:15" ht="34.5" customHeight="1" outlineLevel="1">
      <c r="A281" s="135"/>
      <c r="B281" s="132"/>
      <c r="C281" s="88" t="s">
        <v>4</v>
      </c>
      <c r="D281" s="89">
        <v>0</v>
      </c>
      <c r="E281" s="89">
        <v>0</v>
      </c>
      <c r="F281" s="89">
        <v>0</v>
      </c>
      <c r="G281" s="90">
        <f t="shared" si="102"/>
        <v>0</v>
      </c>
      <c r="H281" s="133"/>
      <c r="I281" s="124"/>
      <c r="J281" s="124"/>
      <c r="K281" s="122"/>
      <c r="L281" s="124"/>
      <c r="M281" s="124"/>
      <c r="N281" s="124"/>
      <c r="O281" s="133"/>
    </row>
    <row r="282" spans="1:15" ht="22.5" outlineLevel="1">
      <c r="A282" s="95" t="s">
        <v>120</v>
      </c>
      <c r="B282" s="125" t="s">
        <v>206</v>
      </c>
      <c r="C282" s="126"/>
      <c r="D282" s="126"/>
      <c r="E282" s="126"/>
      <c r="F282" s="126"/>
      <c r="G282" s="126"/>
      <c r="H282" s="126"/>
      <c r="I282" s="126"/>
      <c r="J282" s="127"/>
      <c r="K282" s="96">
        <v>45931</v>
      </c>
      <c r="L282" s="97" t="s">
        <v>98</v>
      </c>
      <c r="M282" s="98" t="s">
        <v>356</v>
      </c>
      <c r="N282" s="92" t="s">
        <v>156</v>
      </c>
      <c r="O282" s="99" t="s">
        <v>525</v>
      </c>
    </row>
    <row r="283" spans="1:15" ht="15" outlineLevel="1">
      <c r="A283" s="95" t="s">
        <v>191</v>
      </c>
      <c r="B283" s="125" t="s">
        <v>207</v>
      </c>
      <c r="C283" s="126"/>
      <c r="D283" s="126"/>
      <c r="E283" s="126"/>
      <c r="F283" s="126"/>
      <c r="G283" s="126"/>
      <c r="H283" s="126"/>
      <c r="I283" s="126"/>
      <c r="J283" s="127"/>
      <c r="K283" s="96">
        <v>45992</v>
      </c>
      <c r="L283" s="92" t="s">
        <v>12</v>
      </c>
      <c r="M283" s="92" t="s">
        <v>12</v>
      </c>
      <c r="N283" s="92" t="s">
        <v>156</v>
      </c>
      <c r="O283" s="92" t="s">
        <v>12</v>
      </c>
    </row>
    <row r="284" spans="1:15" ht="15" outlineLevel="1">
      <c r="A284" s="95" t="s">
        <v>419</v>
      </c>
      <c r="B284" s="125" t="s">
        <v>420</v>
      </c>
      <c r="C284" s="126"/>
      <c r="D284" s="126"/>
      <c r="E284" s="126"/>
      <c r="F284" s="126"/>
      <c r="G284" s="126"/>
      <c r="H284" s="126"/>
      <c r="I284" s="126"/>
      <c r="J284" s="127"/>
      <c r="K284" s="96">
        <v>46006</v>
      </c>
      <c r="L284" s="92" t="s">
        <v>12</v>
      </c>
      <c r="M284" s="92" t="s">
        <v>12</v>
      </c>
      <c r="N284" s="92" t="s">
        <v>84</v>
      </c>
      <c r="O284" s="92" t="s">
        <v>12</v>
      </c>
    </row>
    <row r="285" spans="1:15" ht="11.25" customHeight="1" outlineLevel="1">
      <c r="A285" s="134" t="s">
        <v>121</v>
      </c>
      <c r="B285" s="131" t="s">
        <v>170</v>
      </c>
      <c r="C285" s="88" t="s">
        <v>2</v>
      </c>
      <c r="D285" s="89">
        <f>SUM(D286:D289)</f>
        <v>1000</v>
      </c>
      <c r="E285" s="89">
        <f t="shared" ref="E285:F285" si="103">SUM(E286:E289)</f>
        <v>1000</v>
      </c>
      <c r="F285" s="89">
        <f t="shared" si="103"/>
        <v>0</v>
      </c>
      <c r="G285" s="90">
        <f>IFERROR(F285/D285,0)</f>
        <v>0</v>
      </c>
      <c r="H285" s="131" t="s">
        <v>181</v>
      </c>
      <c r="I285" s="123" t="s">
        <v>145</v>
      </c>
      <c r="J285" s="123" t="s">
        <v>81</v>
      </c>
      <c r="K285" s="123">
        <v>2</v>
      </c>
      <c r="L285" s="123" t="s">
        <v>12</v>
      </c>
      <c r="M285" s="123" t="s">
        <v>12</v>
      </c>
      <c r="N285" s="123" t="s">
        <v>84</v>
      </c>
      <c r="O285" s="155" t="s">
        <v>526</v>
      </c>
    </row>
    <row r="286" spans="1:15" outlineLevel="1">
      <c r="A286" s="135"/>
      <c r="B286" s="132"/>
      <c r="C286" s="88" t="s">
        <v>11</v>
      </c>
      <c r="D286" s="89">
        <v>1000</v>
      </c>
      <c r="E286" s="89">
        <v>1000</v>
      </c>
      <c r="F286" s="89">
        <v>0</v>
      </c>
      <c r="G286" s="90">
        <f t="shared" ref="G286:G289" si="104">IFERROR(F286/D286,0)</f>
        <v>0</v>
      </c>
      <c r="H286" s="132"/>
      <c r="I286" s="124"/>
      <c r="J286" s="124"/>
      <c r="K286" s="124"/>
      <c r="L286" s="124"/>
      <c r="M286" s="124"/>
      <c r="N286" s="124"/>
      <c r="O286" s="156"/>
    </row>
    <row r="287" spans="1:15" outlineLevel="1">
      <c r="A287" s="135"/>
      <c r="B287" s="132"/>
      <c r="C287" s="88" t="s">
        <v>3</v>
      </c>
      <c r="D287" s="89">
        <v>0</v>
      </c>
      <c r="E287" s="89">
        <v>0</v>
      </c>
      <c r="F287" s="89">
        <v>0</v>
      </c>
      <c r="G287" s="90">
        <f t="shared" si="104"/>
        <v>0</v>
      </c>
      <c r="H287" s="132"/>
      <c r="I287" s="124"/>
      <c r="J287" s="124"/>
      <c r="K287" s="124"/>
      <c r="L287" s="124"/>
      <c r="M287" s="124"/>
      <c r="N287" s="124"/>
      <c r="O287" s="156"/>
    </row>
    <row r="288" spans="1:15" outlineLevel="1">
      <c r="A288" s="135"/>
      <c r="B288" s="132"/>
      <c r="C288" s="88" t="s">
        <v>22</v>
      </c>
      <c r="D288" s="89">
        <v>0</v>
      </c>
      <c r="E288" s="89">
        <v>0</v>
      </c>
      <c r="F288" s="89">
        <v>0</v>
      </c>
      <c r="G288" s="90">
        <f t="shared" si="104"/>
        <v>0</v>
      </c>
      <c r="H288" s="132"/>
      <c r="I288" s="124"/>
      <c r="J288" s="124"/>
      <c r="K288" s="124"/>
      <c r="L288" s="124"/>
      <c r="M288" s="124"/>
      <c r="N288" s="124"/>
      <c r="O288" s="156"/>
    </row>
    <row r="289" spans="1:15" ht="34.5" customHeight="1" outlineLevel="1">
      <c r="A289" s="135"/>
      <c r="B289" s="132"/>
      <c r="C289" s="88" t="s">
        <v>4</v>
      </c>
      <c r="D289" s="89">
        <v>0</v>
      </c>
      <c r="E289" s="89">
        <v>0</v>
      </c>
      <c r="F289" s="89">
        <v>0</v>
      </c>
      <c r="G289" s="90">
        <f t="shared" si="104"/>
        <v>0</v>
      </c>
      <c r="H289" s="133"/>
      <c r="I289" s="124"/>
      <c r="J289" s="124"/>
      <c r="K289" s="124"/>
      <c r="L289" s="124"/>
      <c r="M289" s="124"/>
      <c r="N289" s="124"/>
      <c r="O289" s="157"/>
    </row>
    <row r="290" spans="1:15" ht="33.75" outlineLevel="1">
      <c r="A290" s="95" t="s">
        <v>122</v>
      </c>
      <c r="B290" s="125" t="s">
        <v>208</v>
      </c>
      <c r="C290" s="126"/>
      <c r="D290" s="126"/>
      <c r="E290" s="126"/>
      <c r="F290" s="126"/>
      <c r="G290" s="126"/>
      <c r="H290" s="126"/>
      <c r="I290" s="126"/>
      <c r="J290" s="127"/>
      <c r="K290" s="96">
        <v>45748</v>
      </c>
      <c r="L290" s="96">
        <v>45758</v>
      </c>
      <c r="M290" s="98" t="s">
        <v>356</v>
      </c>
      <c r="N290" s="92" t="s">
        <v>156</v>
      </c>
      <c r="O290" s="99" t="s">
        <v>376</v>
      </c>
    </row>
    <row r="291" spans="1:15" ht="15" outlineLevel="1">
      <c r="A291" s="95" t="s">
        <v>192</v>
      </c>
      <c r="B291" s="125" t="s">
        <v>209</v>
      </c>
      <c r="C291" s="126"/>
      <c r="D291" s="126"/>
      <c r="E291" s="126"/>
      <c r="F291" s="126"/>
      <c r="G291" s="126"/>
      <c r="H291" s="126"/>
      <c r="I291" s="126"/>
      <c r="J291" s="127"/>
      <c r="K291" s="96">
        <v>45748</v>
      </c>
      <c r="L291" s="96">
        <v>45734</v>
      </c>
      <c r="M291" s="98" t="s">
        <v>352</v>
      </c>
      <c r="N291" s="92" t="s">
        <v>156</v>
      </c>
      <c r="O291" s="99" t="s">
        <v>374</v>
      </c>
    </row>
    <row r="292" spans="1:15" ht="67.5" outlineLevel="1">
      <c r="A292" s="95" t="s">
        <v>193</v>
      </c>
      <c r="B292" s="125" t="s">
        <v>210</v>
      </c>
      <c r="C292" s="126"/>
      <c r="D292" s="126"/>
      <c r="E292" s="126"/>
      <c r="F292" s="126"/>
      <c r="G292" s="126"/>
      <c r="H292" s="126"/>
      <c r="I292" s="126"/>
      <c r="J292" s="127"/>
      <c r="K292" s="96">
        <v>45809</v>
      </c>
      <c r="L292" s="96">
        <v>45819</v>
      </c>
      <c r="M292" s="98" t="s">
        <v>356</v>
      </c>
      <c r="N292" s="92" t="s">
        <v>156</v>
      </c>
      <c r="O292" s="99" t="s">
        <v>375</v>
      </c>
    </row>
    <row r="293" spans="1:15" ht="15" outlineLevel="1">
      <c r="A293" s="95" t="s">
        <v>421</v>
      </c>
      <c r="B293" s="125" t="s">
        <v>422</v>
      </c>
      <c r="C293" s="126"/>
      <c r="D293" s="126"/>
      <c r="E293" s="126"/>
      <c r="F293" s="126"/>
      <c r="G293" s="126"/>
      <c r="H293" s="126"/>
      <c r="I293" s="126"/>
      <c r="J293" s="127"/>
      <c r="K293" s="96">
        <v>46006</v>
      </c>
      <c r="L293" s="92" t="s">
        <v>12</v>
      </c>
      <c r="M293" s="92" t="s">
        <v>12</v>
      </c>
      <c r="N293" s="92" t="s">
        <v>84</v>
      </c>
      <c r="O293" s="92" t="s">
        <v>12</v>
      </c>
    </row>
    <row r="294" spans="1:15" ht="11.25" customHeight="1" outlineLevel="1">
      <c r="A294" s="134" t="s">
        <v>123</v>
      </c>
      <c r="B294" s="131" t="s">
        <v>171</v>
      </c>
      <c r="C294" s="88" t="s">
        <v>2</v>
      </c>
      <c r="D294" s="89">
        <f t="shared" ref="D294:F294" si="105">SUM(D295:D298)</f>
        <v>12068</v>
      </c>
      <c r="E294" s="89">
        <f t="shared" si="105"/>
        <v>9705.9761899999994</v>
      </c>
      <c r="F294" s="89">
        <f t="shared" si="105"/>
        <v>5195.5358699999997</v>
      </c>
      <c r="G294" s="90">
        <f>IFERROR(F294/D294,0)</f>
        <v>0.43052169953596287</v>
      </c>
      <c r="H294" s="131" t="s">
        <v>182</v>
      </c>
      <c r="I294" s="123" t="s">
        <v>145</v>
      </c>
      <c r="J294" s="123" t="s">
        <v>103</v>
      </c>
      <c r="K294" s="123">
        <v>1</v>
      </c>
      <c r="L294" s="123" t="s">
        <v>12</v>
      </c>
      <c r="M294" s="123" t="s">
        <v>12</v>
      </c>
      <c r="N294" s="123" t="s">
        <v>84</v>
      </c>
      <c r="O294" s="131" t="s">
        <v>527</v>
      </c>
    </row>
    <row r="295" spans="1:15" outlineLevel="1">
      <c r="A295" s="135"/>
      <c r="B295" s="132"/>
      <c r="C295" s="88" t="s">
        <v>11</v>
      </c>
      <c r="D295" s="89">
        <v>12068</v>
      </c>
      <c r="E295" s="89">
        <v>9705.9761899999994</v>
      </c>
      <c r="F295" s="107">
        <v>5195.5358699999997</v>
      </c>
      <c r="G295" s="90">
        <f t="shared" ref="G295:G298" si="106">IFERROR(F295/D295,0)</f>
        <v>0.43052169953596287</v>
      </c>
      <c r="H295" s="132"/>
      <c r="I295" s="124"/>
      <c r="J295" s="124"/>
      <c r="K295" s="124"/>
      <c r="L295" s="124"/>
      <c r="M295" s="124"/>
      <c r="N295" s="124"/>
      <c r="O295" s="132"/>
    </row>
    <row r="296" spans="1:15" outlineLevel="1">
      <c r="A296" s="135"/>
      <c r="B296" s="132"/>
      <c r="C296" s="88" t="s">
        <v>3</v>
      </c>
      <c r="D296" s="89">
        <v>0</v>
      </c>
      <c r="E296" s="89">
        <v>0</v>
      </c>
      <c r="F296" s="89">
        <v>0</v>
      </c>
      <c r="G296" s="90">
        <f t="shared" si="106"/>
        <v>0</v>
      </c>
      <c r="H296" s="132"/>
      <c r="I296" s="124"/>
      <c r="J296" s="124"/>
      <c r="K296" s="124"/>
      <c r="L296" s="124"/>
      <c r="M296" s="124"/>
      <c r="N296" s="124"/>
      <c r="O296" s="132"/>
    </row>
    <row r="297" spans="1:15" outlineLevel="1">
      <c r="A297" s="135"/>
      <c r="B297" s="132"/>
      <c r="C297" s="88" t="s">
        <v>22</v>
      </c>
      <c r="D297" s="89">
        <v>0</v>
      </c>
      <c r="E297" s="89">
        <v>0</v>
      </c>
      <c r="F297" s="89">
        <v>0</v>
      </c>
      <c r="G297" s="90">
        <f t="shared" si="106"/>
        <v>0</v>
      </c>
      <c r="H297" s="132"/>
      <c r="I297" s="124"/>
      <c r="J297" s="124"/>
      <c r="K297" s="124"/>
      <c r="L297" s="124"/>
      <c r="M297" s="124"/>
      <c r="N297" s="124"/>
      <c r="O297" s="132"/>
    </row>
    <row r="298" spans="1:15" ht="21.75" customHeight="1" outlineLevel="1">
      <c r="A298" s="135"/>
      <c r="B298" s="132"/>
      <c r="C298" s="88" t="s">
        <v>4</v>
      </c>
      <c r="D298" s="89">
        <v>0</v>
      </c>
      <c r="E298" s="89">
        <v>0</v>
      </c>
      <c r="F298" s="89">
        <v>0</v>
      </c>
      <c r="G298" s="90">
        <f t="shared" si="106"/>
        <v>0</v>
      </c>
      <c r="H298" s="133"/>
      <c r="I298" s="124"/>
      <c r="J298" s="124"/>
      <c r="K298" s="124"/>
      <c r="L298" s="124"/>
      <c r="M298" s="124"/>
      <c r="N298" s="124"/>
      <c r="O298" s="133"/>
    </row>
    <row r="299" spans="1:15" ht="15" outlineLevel="1">
      <c r="A299" s="95" t="s">
        <v>124</v>
      </c>
      <c r="B299" s="125" t="s">
        <v>211</v>
      </c>
      <c r="C299" s="126"/>
      <c r="D299" s="126"/>
      <c r="E299" s="126"/>
      <c r="F299" s="126"/>
      <c r="G299" s="126"/>
      <c r="H299" s="126"/>
      <c r="I299" s="126"/>
      <c r="J299" s="127"/>
      <c r="K299" s="96">
        <v>45777</v>
      </c>
      <c r="L299" s="96">
        <v>45777</v>
      </c>
      <c r="M299" s="98" t="s">
        <v>352</v>
      </c>
      <c r="N299" s="92" t="s">
        <v>84</v>
      </c>
      <c r="O299" s="99" t="s">
        <v>377</v>
      </c>
    </row>
    <row r="300" spans="1:15" ht="36.75" customHeight="1" outlineLevel="1">
      <c r="A300" s="95" t="s">
        <v>423</v>
      </c>
      <c r="B300" s="125" t="s">
        <v>426</v>
      </c>
      <c r="C300" s="126"/>
      <c r="D300" s="126"/>
      <c r="E300" s="126"/>
      <c r="F300" s="126"/>
      <c r="G300" s="126"/>
      <c r="H300" s="126"/>
      <c r="I300" s="126"/>
      <c r="J300" s="127"/>
      <c r="K300" s="96">
        <v>45869</v>
      </c>
      <c r="L300" s="97" t="s">
        <v>528</v>
      </c>
      <c r="M300" s="98" t="s">
        <v>365</v>
      </c>
      <c r="N300" s="92" t="s">
        <v>84</v>
      </c>
      <c r="O300" s="99" t="s">
        <v>377</v>
      </c>
    </row>
    <row r="301" spans="1:15" ht="15" outlineLevel="1">
      <c r="A301" s="95" t="s">
        <v>424</v>
      </c>
      <c r="B301" s="125" t="s">
        <v>427</v>
      </c>
      <c r="C301" s="126"/>
      <c r="D301" s="126"/>
      <c r="E301" s="126"/>
      <c r="F301" s="126"/>
      <c r="G301" s="126"/>
      <c r="H301" s="126"/>
      <c r="I301" s="126"/>
      <c r="J301" s="127"/>
      <c r="K301" s="96">
        <v>45961</v>
      </c>
      <c r="L301" s="92" t="s">
        <v>12</v>
      </c>
      <c r="M301" s="92" t="s">
        <v>12</v>
      </c>
      <c r="N301" s="92" t="s">
        <v>84</v>
      </c>
      <c r="O301" s="92" t="s">
        <v>12</v>
      </c>
    </row>
    <row r="302" spans="1:15" ht="15" outlineLevel="1">
      <c r="A302" s="95" t="s">
        <v>425</v>
      </c>
      <c r="B302" s="125" t="s">
        <v>428</v>
      </c>
      <c r="C302" s="126"/>
      <c r="D302" s="126"/>
      <c r="E302" s="126"/>
      <c r="F302" s="126"/>
      <c r="G302" s="126"/>
      <c r="H302" s="126"/>
      <c r="I302" s="126"/>
      <c r="J302" s="127"/>
      <c r="K302" s="96">
        <v>46006</v>
      </c>
      <c r="L302" s="92" t="s">
        <v>12</v>
      </c>
      <c r="M302" s="92" t="s">
        <v>12</v>
      </c>
      <c r="N302" s="92" t="s">
        <v>84</v>
      </c>
      <c r="O302" s="92" t="s">
        <v>12</v>
      </c>
    </row>
    <row r="303" spans="1:15" ht="11.25" customHeight="1" outlineLevel="1">
      <c r="A303" s="134" t="s">
        <v>125</v>
      </c>
      <c r="B303" s="131" t="s">
        <v>172</v>
      </c>
      <c r="C303" s="88" t="s">
        <v>2</v>
      </c>
      <c r="D303" s="89">
        <f>SUM(D304:D307)</f>
        <v>12755.8</v>
      </c>
      <c r="E303" s="89">
        <f t="shared" ref="E303:F303" si="107">SUM(E304:E307)</f>
        <v>9811.2160700000004</v>
      </c>
      <c r="F303" s="89">
        <f t="shared" si="107"/>
        <v>6428.7406499999997</v>
      </c>
      <c r="G303" s="90">
        <f>IFERROR(F303/D303,0)</f>
        <v>0.50398568886310546</v>
      </c>
      <c r="H303" s="131" t="s">
        <v>183</v>
      </c>
      <c r="I303" s="123" t="s">
        <v>145</v>
      </c>
      <c r="J303" s="123" t="s">
        <v>103</v>
      </c>
      <c r="K303" s="123">
        <v>1</v>
      </c>
      <c r="L303" s="123" t="s">
        <v>12</v>
      </c>
      <c r="M303" s="123" t="s">
        <v>12</v>
      </c>
      <c r="N303" s="123" t="s">
        <v>84</v>
      </c>
      <c r="O303" s="131" t="s">
        <v>527</v>
      </c>
    </row>
    <row r="304" spans="1:15" outlineLevel="1">
      <c r="A304" s="135"/>
      <c r="B304" s="132"/>
      <c r="C304" s="88" t="s">
        <v>11</v>
      </c>
      <c r="D304" s="89">
        <v>12755.8</v>
      </c>
      <c r="E304" s="89">
        <v>9811.2160700000004</v>
      </c>
      <c r="F304" s="107">
        <v>6428.7406499999997</v>
      </c>
      <c r="G304" s="90">
        <f t="shared" ref="G304:G307" si="108">IFERROR(F304/D304,0)</f>
        <v>0.50398568886310546</v>
      </c>
      <c r="H304" s="132"/>
      <c r="I304" s="124"/>
      <c r="J304" s="124"/>
      <c r="K304" s="124"/>
      <c r="L304" s="124"/>
      <c r="M304" s="124"/>
      <c r="N304" s="124"/>
      <c r="O304" s="132"/>
    </row>
    <row r="305" spans="1:15" outlineLevel="1">
      <c r="A305" s="135"/>
      <c r="B305" s="132"/>
      <c r="C305" s="88" t="s">
        <v>3</v>
      </c>
      <c r="D305" s="89">
        <v>0</v>
      </c>
      <c r="E305" s="89">
        <v>0</v>
      </c>
      <c r="F305" s="89">
        <v>0</v>
      </c>
      <c r="G305" s="90">
        <f t="shared" si="108"/>
        <v>0</v>
      </c>
      <c r="H305" s="132"/>
      <c r="I305" s="124"/>
      <c r="J305" s="124"/>
      <c r="K305" s="124"/>
      <c r="L305" s="124"/>
      <c r="M305" s="124"/>
      <c r="N305" s="124"/>
      <c r="O305" s="132"/>
    </row>
    <row r="306" spans="1:15" outlineLevel="1">
      <c r="A306" s="135"/>
      <c r="B306" s="132"/>
      <c r="C306" s="88" t="s">
        <v>22</v>
      </c>
      <c r="D306" s="89">
        <v>0</v>
      </c>
      <c r="E306" s="89">
        <v>0</v>
      </c>
      <c r="F306" s="89">
        <v>0</v>
      </c>
      <c r="G306" s="90">
        <f t="shared" si="108"/>
        <v>0</v>
      </c>
      <c r="H306" s="132"/>
      <c r="I306" s="124"/>
      <c r="J306" s="124"/>
      <c r="K306" s="124"/>
      <c r="L306" s="124"/>
      <c r="M306" s="124"/>
      <c r="N306" s="124"/>
      <c r="O306" s="132"/>
    </row>
    <row r="307" spans="1:15" ht="48" customHeight="1" outlineLevel="1">
      <c r="A307" s="135"/>
      <c r="B307" s="132"/>
      <c r="C307" s="88" t="s">
        <v>4</v>
      </c>
      <c r="D307" s="89">
        <v>0</v>
      </c>
      <c r="E307" s="89">
        <v>0</v>
      </c>
      <c r="F307" s="89">
        <v>0</v>
      </c>
      <c r="G307" s="90">
        <f t="shared" si="108"/>
        <v>0</v>
      </c>
      <c r="H307" s="133"/>
      <c r="I307" s="124"/>
      <c r="J307" s="124"/>
      <c r="K307" s="124"/>
      <c r="L307" s="124"/>
      <c r="M307" s="124"/>
      <c r="N307" s="124"/>
      <c r="O307" s="133"/>
    </row>
    <row r="308" spans="1:15" ht="15" outlineLevel="1">
      <c r="A308" s="95" t="s">
        <v>126</v>
      </c>
      <c r="B308" s="125" t="s">
        <v>213</v>
      </c>
      <c r="C308" s="126"/>
      <c r="D308" s="126"/>
      <c r="E308" s="126"/>
      <c r="F308" s="126"/>
      <c r="G308" s="126"/>
      <c r="H308" s="126"/>
      <c r="I308" s="126"/>
      <c r="J308" s="127"/>
      <c r="K308" s="96">
        <v>45777</v>
      </c>
      <c r="L308" s="96">
        <v>45777</v>
      </c>
      <c r="M308" s="98" t="s">
        <v>365</v>
      </c>
      <c r="N308" s="92" t="s">
        <v>84</v>
      </c>
      <c r="O308" s="99" t="s">
        <v>377</v>
      </c>
    </row>
    <row r="309" spans="1:15" ht="15" outlineLevel="1">
      <c r="A309" s="95" t="s">
        <v>429</v>
      </c>
      <c r="B309" s="125" t="s">
        <v>213</v>
      </c>
      <c r="C309" s="126"/>
      <c r="D309" s="126"/>
      <c r="E309" s="126"/>
      <c r="F309" s="126"/>
      <c r="G309" s="126"/>
      <c r="H309" s="126"/>
      <c r="I309" s="126"/>
      <c r="J309" s="127"/>
      <c r="K309" s="96">
        <v>45869</v>
      </c>
      <c r="L309" s="97">
        <v>45869</v>
      </c>
      <c r="M309" s="98" t="s">
        <v>365</v>
      </c>
      <c r="N309" s="92" t="s">
        <v>84</v>
      </c>
      <c r="O309" s="99" t="s">
        <v>377</v>
      </c>
    </row>
    <row r="310" spans="1:15" ht="15" outlineLevel="1">
      <c r="A310" s="95" t="s">
        <v>430</v>
      </c>
      <c r="B310" s="125" t="s">
        <v>213</v>
      </c>
      <c r="C310" s="126"/>
      <c r="D310" s="126"/>
      <c r="E310" s="126"/>
      <c r="F310" s="126"/>
      <c r="G310" s="126"/>
      <c r="H310" s="126"/>
      <c r="I310" s="126"/>
      <c r="J310" s="127"/>
      <c r="K310" s="96">
        <v>45961</v>
      </c>
      <c r="L310" s="92" t="s">
        <v>12</v>
      </c>
      <c r="M310" s="92" t="s">
        <v>12</v>
      </c>
      <c r="N310" s="92" t="s">
        <v>84</v>
      </c>
      <c r="O310" s="92" t="s">
        <v>12</v>
      </c>
    </row>
    <row r="311" spans="1:15" ht="15" outlineLevel="1">
      <c r="A311" s="95" t="s">
        <v>431</v>
      </c>
      <c r="B311" s="125" t="s">
        <v>213</v>
      </c>
      <c r="C311" s="126"/>
      <c r="D311" s="126"/>
      <c r="E311" s="126"/>
      <c r="F311" s="126"/>
      <c r="G311" s="126"/>
      <c r="H311" s="126"/>
      <c r="I311" s="126"/>
      <c r="J311" s="127"/>
      <c r="K311" s="96">
        <v>46006</v>
      </c>
      <c r="L311" s="92" t="s">
        <v>12</v>
      </c>
      <c r="M311" s="92" t="s">
        <v>12</v>
      </c>
      <c r="N311" s="92" t="s">
        <v>84</v>
      </c>
      <c r="O311" s="92" t="s">
        <v>12</v>
      </c>
    </row>
    <row r="312" spans="1:15" ht="11.25" customHeight="1" outlineLevel="1">
      <c r="A312" s="134" t="s">
        <v>159</v>
      </c>
      <c r="B312" s="131" t="s">
        <v>173</v>
      </c>
      <c r="C312" s="88" t="s">
        <v>2</v>
      </c>
      <c r="D312" s="89">
        <f>SUM(D313:D316)</f>
        <v>7733.5</v>
      </c>
      <c r="E312" s="89">
        <f t="shared" ref="E312:F312" si="109">SUM(E313:E316)</f>
        <v>6077.5198</v>
      </c>
      <c r="F312" s="89">
        <f t="shared" si="109"/>
        <v>4196.6241399999999</v>
      </c>
      <c r="G312" s="90">
        <f>IFERROR(F312/D312,0)</f>
        <v>0.54265521949957973</v>
      </c>
      <c r="H312" s="131" t="s">
        <v>184</v>
      </c>
      <c r="I312" s="123" t="s">
        <v>145</v>
      </c>
      <c r="J312" s="124" t="s">
        <v>103</v>
      </c>
      <c r="K312" s="123">
        <v>1</v>
      </c>
      <c r="L312" s="123" t="s">
        <v>12</v>
      </c>
      <c r="M312" s="123" t="s">
        <v>12</v>
      </c>
      <c r="N312" s="123" t="s">
        <v>84</v>
      </c>
      <c r="O312" s="152" t="s">
        <v>527</v>
      </c>
    </row>
    <row r="313" spans="1:15" outlineLevel="1">
      <c r="A313" s="135"/>
      <c r="B313" s="132"/>
      <c r="C313" s="88" t="s">
        <v>11</v>
      </c>
      <c r="D313" s="89">
        <v>7733.5</v>
      </c>
      <c r="E313" s="89">
        <v>6077.5198</v>
      </c>
      <c r="F313" s="107">
        <v>4196.6241399999999</v>
      </c>
      <c r="G313" s="90">
        <f t="shared" ref="G313:G316" si="110">IFERROR(F313/D313,0)</f>
        <v>0.54265521949957973</v>
      </c>
      <c r="H313" s="132"/>
      <c r="I313" s="124"/>
      <c r="J313" s="124"/>
      <c r="K313" s="124"/>
      <c r="L313" s="124"/>
      <c r="M313" s="124"/>
      <c r="N313" s="124"/>
      <c r="O313" s="153"/>
    </row>
    <row r="314" spans="1:15" outlineLevel="1">
      <c r="A314" s="135"/>
      <c r="B314" s="132"/>
      <c r="C314" s="88" t="s">
        <v>3</v>
      </c>
      <c r="D314" s="89">
        <v>0</v>
      </c>
      <c r="E314" s="89">
        <v>0</v>
      </c>
      <c r="F314" s="89">
        <v>0</v>
      </c>
      <c r="G314" s="90">
        <f t="shared" si="110"/>
        <v>0</v>
      </c>
      <c r="H314" s="132"/>
      <c r="I314" s="124"/>
      <c r="J314" s="124"/>
      <c r="K314" s="124"/>
      <c r="L314" s="124"/>
      <c r="M314" s="124"/>
      <c r="N314" s="124"/>
      <c r="O314" s="153"/>
    </row>
    <row r="315" spans="1:15" outlineLevel="1">
      <c r="A315" s="135"/>
      <c r="B315" s="132"/>
      <c r="C315" s="88" t="s">
        <v>22</v>
      </c>
      <c r="D315" s="89">
        <v>0</v>
      </c>
      <c r="E315" s="89">
        <v>0</v>
      </c>
      <c r="F315" s="89">
        <v>0</v>
      </c>
      <c r="G315" s="90">
        <f t="shared" si="110"/>
        <v>0</v>
      </c>
      <c r="H315" s="132"/>
      <c r="I315" s="124"/>
      <c r="J315" s="124"/>
      <c r="K315" s="124"/>
      <c r="L315" s="124"/>
      <c r="M315" s="124"/>
      <c r="N315" s="124"/>
      <c r="O315" s="153"/>
    </row>
    <row r="316" spans="1:15" ht="17.25" customHeight="1" outlineLevel="1">
      <c r="A316" s="135"/>
      <c r="B316" s="132"/>
      <c r="C316" s="88" t="s">
        <v>4</v>
      </c>
      <c r="D316" s="89">
        <v>0</v>
      </c>
      <c r="E316" s="89">
        <v>0</v>
      </c>
      <c r="F316" s="89">
        <v>0</v>
      </c>
      <c r="G316" s="90">
        <f t="shared" si="110"/>
        <v>0</v>
      </c>
      <c r="H316" s="133"/>
      <c r="I316" s="124"/>
      <c r="J316" s="124"/>
      <c r="K316" s="124"/>
      <c r="L316" s="124"/>
      <c r="M316" s="124"/>
      <c r="N316" s="124"/>
      <c r="O316" s="154"/>
    </row>
    <row r="317" spans="1:15" ht="24.75" customHeight="1" outlineLevel="1">
      <c r="A317" s="95" t="s">
        <v>162</v>
      </c>
      <c r="B317" s="125" t="s">
        <v>212</v>
      </c>
      <c r="C317" s="126"/>
      <c r="D317" s="126"/>
      <c r="E317" s="126"/>
      <c r="F317" s="126"/>
      <c r="G317" s="126"/>
      <c r="H317" s="126"/>
      <c r="I317" s="126"/>
      <c r="J317" s="127"/>
      <c r="K317" s="96">
        <v>45777</v>
      </c>
      <c r="L317" s="97">
        <v>45777</v>
      </c>
      <c r="M317" s="98" t="s">
        <v>365</v>
      </c>
      <c r="N317" s="92" t="s">
        <v>84</v>
      </c>
      <c r="O317" s="99" t="s">
        <v>377</v>
      </c>
    </row>
    <row r="318" spans="1:15" ht="24.75" customHeight="1" outlineLevel="1">
      <c r="A318" s="95" t="s">
        <v>432</v>
      </c>
      <c r="B318" s="125" t="s">
        <v>435</v>
      </c>
      <c r="C318" s="126"/>
      <c r="D318" s="126"/>
      <c r="E318" s="126"/>
      <c r="F318" s="126"/>
      <c r="G318" s="126"/>
      <c r="H318" s="126"/>
      <c r="I318" s="126"/>
      <c r="J318" s="127"/>
      <c r="K318" s="96">
        <v>45869</v>
      </c>
      <c r="L318" s="97">
        <v>45869</v>
      </c>
      <c r="M318" s="98" t="s">
        <v>365</v>
      </c>
      <c r="N318" s="92" t="s">
        <v>84</v>
      </c>
      <c r="O318" s="99" t="s">
        <v>377</v>
      </c>
    </row>
    <row r="319" spans="1:15" ht="24.75" customHeight="1" outlineLevel="1">
      <c r="A319" s="95" t="s">
        <v>433</v>
      </c>
      <c r="B319" s="125" t="s">
        <v>435</v>
      </c>
      <c r="C319" s="126"/>
      <c r="D319" s="126"/>
      <c r="E319" s="126"/>
      <c r="F319" s="126"/>
      <c r="G319" s="126"/>
      <c r="H319" s="126"/>
      <c r="I319" s="126"/>
      <c r="J319" s="127"/>
      <c r="K319" s="96">
        <v>45961</v>
      </c>
      <c r="L319" s="92" t="s">
        <v>12</v>
      </c>
      <c r="M319" s="92" t="s">
        <v>12</v>
      </c>
      <c r="N319" s="92" t="s">
        <v>84</v>
      </c>
      <c r="O319" s="92" t="s">
        <v>12</v>
      </c>
    </row>
    <row r="320" spans="1:15" ht="15" outlineLevel="1">
      <c r="A320" s="95" t="s">
        <v>434</v>
      </c>
      <c r="B320" s="125" t="s">
        <v>435</v>
      </c>
      <c r="C320" s="126"/>
      <c r="D320" s="126"/>
      <c r="E320" s="126"/>
      <c r="F320" s="126"/>
      <c r="G320" s="126"/>
      <c r="H320" s="126"/>
      <c r="I320" s="126"/>
      <c r="J320" s="127"/>
      <c r="K320" s="96">
        <v>46006</v>
      </c>
      <c r="L320" s="92" t="s">
        <v>12</v>
      </c>
      <c r="M320" s="92" t="s">
        <v>12</v>
      </c>
      <c r="N320" s="92" t="s">
        <v>84</v>
      </c>
      <c r="O320" s="92" t="s">
        <v>12</v>
      </c>
    </row>
    <row r="321" spans="1:15" ht="11.25" customHeight="1" outlineLevel="1">
      <c r="A321" s="134" t="s">
        <v>160</v>
      </c>
      <c r="B321" s="131" t="s">
        <v>174</v>
      </c>
      <c r="C321" s="88" t="s">
        <v>2</v>
      </c>
      <c r="D321" s="89">
        <f>SUM(D322:D325)</f>
        <v>1000</v>
      </c>
      <c r="E321" s="89">
        <f t="shared" ref="E321:F321" si="111">SUM(E322:E325)</f>
        <v>1000</v>
      </c>
      <c r="F321" s="89">
        <f t="shared" si="111"/>
        <v>625.76</v>
      </c>
      <c r="G321" s="90">
        <f>IFERROR(F321/D321,0)</f>
        <v>0.62575999999999998</v>
      </c>
      <c r="H321" s="131" t="s">
        <v>185</v>
      </c>
      <c r="I321" s="123" t="s">
        <v>145</v>
      </c>
      <c r="J321" s="123" t="s">
        <v>81</v>
      </c>
      <c r="K321" s="123">
        <v>1</v>
      </c>
      <c r="L321" s="123" t="s">
        <v>12</v>
      </c>
      <c r="M321" s="123" t="s">
        <v>12</v>
      </c>
      <c r="N321" s="123" t="s">
        <v>84</v>
      </c>
      <c r="O321" s="131" t="s">
        <v>529</v>
      </c>
    </row>
    <row r="322" spans="1:15" outlineLevel="1">
      <c r="A322" s="135"/>
      <c r="B322" s="132"/>
      <c r="C322" s="88" t="s">
        <v>11</v>
      </c>
      <c r="D322" s="89">
        <v>1000</v>
      </c>
      <c r="E322" s="89">
        <v>1000</v>
      </c>
      <c r="F322" s="89">
        <v>625.76</v>
      </c>
      <c r="G322" s="90">
        <f t="shared" ref="G322:G325" si="112">IFERROR(F322/D322,0)</f>
        <v>0.62575999999999998</v>
      </c>
      <c r="H322" s="132"/>
      <c r="I322" s="124"/>
      <c r="J322" s="124"/>
      <c r="K322" s="124"/>
      <c r="L322" s="124"/>
      <c r="M322" s="124"/>
      <c r="N322" s="124"/>
      <c r="O322" s="132"/>
    </row>
    <row r="323" spans="1:15" outlineLevel="1">
      <c r="A323" s="135"/>
      <c r="B323" s="132"/>
      <c r="C323" s="88" t="s">
        <v>3</v>
      </c>
      <c r="D323" s="89">
        <v>0</v>
      </c>
      <c r="E323" s="89">
        <v>0</v>
      </c>
      <c r="F323" s="89">
        <v>0</v>
      </c>
      <c r="G323" s="90">
        <f t="shared" si="112"/>
        <v>0</v>
      </c>
      <c r="H323" s="132"/>
      <c r="I323" s="124"/>
      <c r="J323" s="124"/>
      <c r="K323" s="124"/>
      <c r="L323" s="124"/>
      <c r="M323" s="124"/>
      <c r="N323" s="124"/>
      <c r="O323" s="132"/>
    </row>
    <row r="324" spans="1:15" outlineLevel="1">
      <c r="A324" s="135"/>
      <c r="B324" s="132"/>
      <c r="C324" s="88" t="s">
        <v>22</v>
      </c>
      <c r="D324" s="89">
        <v>0</v>
      </c>
      <c r="E324" s="89">
        <v>0</v>
      </c>
      <c r="F324" s="89">
        <v>0</v>
      </c>
      <c r="G324" s="90">
        <f t="shared" si="112"/>
        <v>0</v>
      </c>
      <c r="H324" s="132"/>
      <c r="I324" s="124"/>
      <c r="J324" s="124"/>
      <c r="K324" s="124"/>
      <c r="L324" s="124"/>
      <c r="M324" s="124"/>
      <c r="N324" s="124"/>
      <c r="O324" s="132"/>
    </row>
    <row r="325" spans="1:15" ht="68.25" customHeight="1" outlineLevel="1">
      <c r="A325" s="135"/>
      <c r="B325" s="132"/>
      <c r="C325" s="88" t="s">
        <v>4</v>
      </c>
      <c r="D325" s="89">
        <v>0</v>
      </c>
      <c r="E325" s="89">
        <v>0</v>
      </c>
      <c r="F325" s="89">
        <v>0</v>
      </c>
      <c r="G325" s="90">
        <f t="shared" si="112"/>
        <v>0</v>
      </c>
      <c r="H325" s="133"/>
      <c r="I325" s="124"/>
      <c r="J325" s="124"/>
      <c r="K325" s="124"/>
      <c r="L325" s="124"/>
      <c r="M325" s="124"/>
      <c r="N325" s="124"/>
      <c r="O325" s="133"/>
    </row>
    <row r="326" spans="1:15" ht="15" outlineLevel="1">
      <c r="A326" s="95" t="s">
        <v>163</v>
      </c>
      <c r="B326" s="125" t="s">
        <v>214</v>
      </c>
      <c r="C326" s="126"/>
      <c r="D326" s="126"/>
      <c r="E326" s="126"/>
      <c r="F326" s="126"/>
      <c r="G326" s="126"/>
      <c r="H326" s="126"/>
      <c r="I326" s="126"/>
      <c r="J326" s="127"/>
      <c r="K326" s="96">
        <v>45807</v>
      </c>
      <c r="L326" s="96">
        <v>45756</v>
      </c>
      <c r="M326" s="98" t="s">
        <v>352</v>
      </c>
      <c r="N326" s="92" t="s">
        <v>84</v>
      </c>
      <c r="O326" s="99" t="s">
        <v>378</v>
      </c>
    </row>
    <row r="327" spans="1:15" ht="22.5" outlineLevel="1">
      <c r="A327" s="95" t="s">
        <v>194</v>
      </c>
      <c r="B327" s="125" t="s">
        <v>215</v>
      </c>
      <c r="C327" s="126"/>
      <c r="D327" s="126"/>
      <c r="E327" s="126"/>
      <c r="F327" s="126"/>
      <c r="G327" s="126"/>
      <c r="H327" s="126"/>
      <c r="I327" s="126"/>
      <c r="J327" s="127"/>
      <c r="K327" s="96">
        <v>45838</v>
      </c>
      <c r="L327" s="96">
        <v>45804</v>
      </c>
      <c r="M327" s="98" t="s">
        <v>352</v>
      </c>
      <c r="N327" s="92" t="s">
        <v>84</v>
      </c>
      <c r="O327" s="99" t="s">
        <v>379</v>
      </c>
    </row>
    <row r="328" spans="1:15" ht="11.25" customHeight="1" outlineLevel="1">
      <c r="A328" s="134" t="s">
        <v>161</v>
      </c>
      <c r="B328" s="131" t="s">
        <v>175</v>
      </c>
      <c r="C328" s="88" t="s">
        <v>2</v>
      </c>
      <c r="D328" s="89">
        <f>SUM(D329:D332)</f>
        <v>3763.1</v>
      </c>
      <c r="E328" s="89">
        <f t="shared" ref="E328:F328" si="113">SUM(E329:E332)</f>
        <v>3209.9344700000001</v>
      </c>
      <c r="F328" s="89">
        <f t="shared" si="113"/>
        <v>2690.9854399999999</v>
      </c>
      <c r="G328" s="90">
        <f>IFERROR(F328/D328,0)</f>
        <v>0.71509804150833089</v>
      </c>
      <c r="H328" s="131" t="s">
        <v>186</v>
      </c>
      <c r="I328" s="123" t="s">
        <v>145</v>
      </c>
      <c r="J328" s="124" t="s">
        <v>103</v>
      </c>
      <c r="K328" s="123">
        <v>1</v>
      </c>
      <c r="L328" s="123" t="s">
        <v>12</v>
      </c>
      <c r="M328" s="123" t="s">
        <v>12</v>
      </c>
      <c r="N328" s="123" t="s">
        <v>84</v>
      </c>
      <c r="O328" s="131" t="s">
        <v>530</v>
      </c>
    </row>
    <row r="329" spans="1:15" outlineLevel="1">
      <c r="A329" s="135"/>
      <c r="B329" s="132"/>
      <c r="C329" s="88" t="s">
        <v>11</v>
      </c>
      <c r="D329" s="89">
        <v>3763.1</v>
      </c>
      <c r="E329" s="89">
        <v>3209.9344700000001</v>
      </c>
      <c r="F329" s="89">
        <v>2690.9854399999999</v>
      </c>
      <c r="G329" s="90">
        <f t="shared" ref="G329:G332" si="114">IFERROR(F329/D329,0)</f>
        <v>0.71509804150833089</v>
      </c>
      <c r="H329" s="132"/>
      <c r="I329" s="124"/>
      <c r="J329" s="124"/>
      <c r="K329" s="124"/>
      <c r="L329" s="124"/>
      <c r="M329" s="124"/>
      <c r="N329" s="124"/>
      <c r="O329" s="132"/>
    </row>
    <row r="330" spans="1:15" outlineLevel="1">
      <c r="A330" s="135"/>
      <c r="B330" s="132"/>
      <c r="C330" s="88" t="s">
        <v>3</v>
      </c>
      <c r="D330" s="89">
        <v>0</v>
      </c>
      <c r="E330" s="89">
        <v>0</v>
      </c>
      <c r="F330" s="89">
        <v>0</v>
      </c>
      <c r="G330" s="90">
        <f t="shared" si="114"/>
        <v>0</v>
      </c>
      <c r="H330" s="132"/>
      <c r="I330" s="124"/>
      <c r="J330" s="124"/>
      <c r="K330" s="124"/>
      <c r="L330" s="124"/>
      <c r="M330" s="124"/>
      <c r="N330" s="124"/>
      <c r="O330" s="132"/>
    </row>
    <row r="331" spans="1:15" outlineLevel="1">
      <c r="A331" s="135"/>
      <c r="B331" s="132"/>
      <c r="C331" s="88" t="s">
        <v>22</v>
      </c>
      <c r="D331" s="89">
        <v>0</v>
      </c>
      <c r="E331" s="89">
        <v>0</v>
      </c>
      <c r="F331" s="89">
        <v>0</v>
      </c>
      <c r="G331" s="90">
        <f t="shared" si="114"/>
        <v>0</v>
      </c>
      <c r="H331" s="132"/>
      <c r="I331" s="124"/>
      <c r="J331" s="124"/>
      <c r="K331" s="124"/>
      <c r="L331" s="124"/>
      <c r="M331" s="124"/>
      <c r="N331" s="124"/>
      <c r="O331" s="132"/>
    </row>
    <row r="332" spans="1:15" ht="70.5" customHeight="1" outlineLevel="1">
      <c r="A332" s="135"/>
      <c r="B332" s="132"/>
      <c r="C332" s="88" t="s">
        <v>4</v>
      </c>
      <c r="D332" s="89">
        <v>0</v>
      </c>
      <c r="E332" s="89">
        <v>0</v>
      </c>
      <c r="F332" s="89">
        <v>0</v>
      </c>
      <c r="G332" s="90">
        <f t="shared" si="114"/>
        <v>0</v>
      </c>
      <c r="H332" s="133"/>
      <c r="I332" s="124"/>
      <c r="J332" s="124"/>
      <c r="K332" s="124"/>
      <c r="L332" s="124"/>
      <c r="M332" s="124"/>
      <c r="N332" s="124"/>
      <c r="O332" s="133"/>
    </row>
    <row r="333" spans="1:15" ht="22.5" outlineLevel="1">
      <c r="A333" s="95" t="s">
        <v>164</v>
      </c>
      <c r="B333" s="125" t="s">
        <v>216</v>
      </c>
      <c r="C333" s="126"/>
      <c r="D333" s="126"/>
      <c r="E333" s="126"/>
      <c r="F333" s="126"/>
      <c r="G333" s="126"/>
      <c r="H333" s="126"/>
      <c r="I333" s="126"/>
      <c r="J333" s="127"/>
      <c r="K333" s="96">
        <v>45838</v>
      </c>
      <c r="L333" s="97">
        <v>45721</v>
      </c>
      <c r="M333" s="98" t="s">
        <v>352</v>
      </c>
      <c r="N333" s="92" t="s">
        <v>156</v>
      </c>
      <c r="O333" s="99" t="s">
        <v>380</v>
      </c>
    </row>
    <row r="334" spans="1:15" ht="22.5" outlineLevel="1">
      <c r="A334" s="95" t="s">
        <v>436</v>
      </c>
      <c r="B334" s="125" t="s">
        <v>439</v>
      </c>
      <c r="C334" s="126"/>
      <c r="D334" s="126"/>
      <c r="E334" s="126"/>
      <c r="F334" s="126"/>
      <c r="G334" s="126"/>
      <c r="H334" s="126"/>
      <c r="I334" s="126"/>
      <c r="J334" s="127"/>
      <c r="K334" s="96">
        <v>45869</v>
      </c>
      <c r="L334" s="97">
        <v>45853</v>
      </c>
      <c r="M334" s="98" t="s">
        <v>365</v>
      </c>
      <c r="N334" s="92" t="s">
        <v>155</v>
      </c>
      <c r="O334" s="99" t="s">
        <v>531</v>
      </c>
    </row>
    <row r="335" spans="1:15" ht="15" outlineLevel="1">
      <c r="A335" s="95" t="s">
        <v>437</v>
      </c>
      <c r="B335" s="125" t="s">
        <v>440</v>
      </c>
      <c r="C335" s="126"/>
      <c r="D335" s="126"/>
      <c r="E335" s="126"/>
      <c r="F335" s="126"/>
      <c r="G335" s="126"/>
      <c r="H335" s="126"/>
      <c r="I335" s="126"/>
      <c r="J335" s="127"/>
      <c r="K335" s="96">
        <v>45961</v>
      </c>
      <c r="L335" s="92" t="s">
        <v>12</v>
      </c>
      <c r="M335" s="92" t="s">
        <v>12</v>
      </c>
      <c r="N335" s="92" t="s">
        <v>155</v>
      </c>
      <c r="O335" s="92" t="s">
        <v>12</v>
      </c>
    </row>
    <row r="336" spans="1:15" ht="15" outlineLevel="1">
      <c r="A336" s="95" t="s">
        <v>438</v>
      </c>
      <c r="B336" s="125" t="s">
        <v>441</v>
      </c>
      <c r="C336" s="126"/>
      <c r="D336" s="126"/>
      <c r="E336" s="126"/>
      <c r="F336" s="126"/>
      <c r="G336" s="126"/>
      <c r="H336" s="126"/>
      <c r="I336" s="126"/>
      <c r="J336" s="127"/>
      <c r="K336" s="96">
        <v>46006</v>
      </c>
      <c r="L336" s="92" t="s">
        <v>12</v>
      </c>
      <c r="M336" s="92" t="s">
        <v>12</v>
      </c>
      <c r="N336" s="92" t="s">
        <v>156</v>
      </c>
      <c r="O336" s="92" t="s">
        <v>12</v>
      </c>
    </row>
    <row r="337" spans="1:15" outlineLevel="1">
      <c r="A337" s="134" t="s">
        <v>398</v>
      </c>
      <c r="B337" s="131" t="s">
        <v>400</v>
      </c>
      <c r="C337" s="88" t="s">
        <v>2</v>
      </c>
      <c r="D337" s="89">
        <f>SUM(D338:D341)</f>
        <v>13570</v>
      </c>
      <c r="E337" s="89">
        <f t="shared" ref="E337:F337" si="115">SUM(E338:E341)</f>
        <v>0</v>
      </c>
      <c r="F337" s="89">
        <f t="shared" si="115"/>
        <v>0</v>
      </c>
      <c r="G337" s="90">
        <f>IFERROR(F337/D337,0)</f>
        <v>0</v>
      </c>
      <c r="H337" s="131" t="s">
        <v>401</v>
      </c>
      <c r="I337" s="123" t="s">
        <v>145</v>
      </c>
      <c r="J337" s="124" t="s">
        <v>81</v>
      </c>
      <c r="K337" s="123">
        <v>200</v>
      </c>
      <c r="L337" s="123" t="s">
        <v>12</v>
      </c>
      <c r="M337" s="123" t="s">
        <v>12</v>
      </c>
      <c r="N337" s="123" t="s">
        <v>84</v>
      </c>
      <c r="O337" s="131" t="s">
        <v>532</v>
      </c>
    </row>
    <row r="338" spans="1:15" outlineLevel="1">
      <c r="A338" s="135"/>
      <c r="B338" s="132"/>
      <c r="C338" s="88" t="s">
        <v>11</v>
      </c>
      <c r="D338" s="89">
        <v>13570</v>
      </c>
      <c r="E338" s="89">
        <v>0</v>
      </c>
      <c r="F338" s="89">
        <v>0</v>
      </c>
      <c r="G338" s="90">
        <f t="shared" ref="G338:G341" si="116">IFERROR(F338/D338,0)</f>
        <v>0</v>
      </c>
      <c r="H338" s="132"/>
      <c r="I338" s="124"/>
      <c r="J338" s="124"/>
      <c r="K338" s="124"/>
      <c r="L338" s="124"/>
      <c r="M338" s="124"/>
      <c r="N338" s="124"/>
      <c r="O338" s="132"/>
    </row>
    <row r="339" spans="1:15" outlineLevel="1">
      <c r="A339" s="135"/>
      <c r="B339" s="132"/>
      <c r="C339" s="88" t="s">
        <v>3</v>
      </c>
      <c r="D339" s="89">
        <v>0</v>
      </c>
      <c r="E339" s="89">
        <v>0</v>
      </c>
      <c r="F339" s="89">
        <v>0</v>
      </c>
      <c r="G339" s="90">
        <f t="shared" si="116"/>
        <v>0</v>
      </c>
      <c r="H339" s="132"/>
      <c r="I339" s="124"/>
      <c r="J339" s="124"/>
      <c r="K339" s="124"/>
      <c r="L339" s="124"/>
      <c r="M339" s="124"/>
      <c r="N339" s="124"/>
      <c r="O339" s="132"/>
    </row>
    <row r="340" spans="1:15" outlineLevel="1">
      <c r="A340" s="135"/>
      <c r="B340" s="132"/>
      <c r="C340" s="88" t="s">
        <v>22</v>
      </c>
      <c r="D340" s="89">
        <v>0</v>
      </c>
      <c r="E340" s="89">
        <v>0</v>
      </c>
      <c r="F340" s="89">
        <v>0</v>
      </c>
      <c r="G340" s="90">
        <f t="shared" si="116"/>
        <v>0</v>
      </c>
      <c r="H340" s="132"/>
      <c r="I340" s="124"/>
      <c r="J340" s="124"/>
      <c r="K340" s="124"/>
      <c r="L340" s="124"/>
      <c r="M340" s="124"/>
      <c r="N340" s="124"/>
      <c r="O340" s="132"/>
    </row>
    <row r="341" spans="1:15" ht="70.5" customHeight="1" outlineLevel="1">
      <c r="A341" s="135"/>
      <c r="B341" s="132"/>
      <c r="C341" s="88" t="s">
        <v>4</v>
      </c>
      <c r="D341" s="89">
        <v>0</v>
      </c>
      <c r="E341" s="89">
        <v>0</v>
      </c>
      <c r="F341" s="89">
        <v>0</v>
      </c>
      <c r="G341" s="90">
        <f t="shared" si="116"/>
        <v>0</v>
      </c>
      <c r="H341" s="133"/>
      <c r="I341" s="124"/>
      <c r="J341" s="124"/>
      <c r="K341" s="124"/>
      <c r="L341" s="124"/>
      <c r="M341" s="124"/>
      <c r="N341" s="124"/>
      <c r="O341" s="133"/>
    </row>
    <row r="342" spans="1:15" ht="33.75" outlineLevel="1">
      <c r="A342" s="95" t="s">
        <v>399</v>
      </c>
      <c r="B342" s="125" t="s">
        <v>445</v>
      </c>
      <c r="C342" s="126"/>
      <c r="D342" s="126"/>
      <c r="E342" s="126"/>
      <c r="F342" s="126"/>
      <c r="G342" s="126"/>
      <c r="H342" s="126"/>
      <c r="I342" s="126"/>
      <c r="J342" s="127"/>
      <c r="K342" s="96">
        <v>45915</v>
      </c>
      <c r="L342" s="97">
        <v>45904</v>
      </c>
      <c r="M342" s="98" t="s">
        <v>365</v>
      </c>
      <c r="N342" s="92" t="s">
        <v>84</v>
      </c>
      <c r="O342" s="99" t="s">
        <v>533</v>
      </c>
    </row>
    <row r="343" spans="1:15" ht="15" outlineLevel="1">
      <c r="A343" s="95" t="s">
        <v>442</v>
      </c>
      <c r="B343" s="125" t="s">
        <v>446</v>
      </c>
      <c r="C343" s="126"/>
      <c r="D343" s="126"/>
      <c r="E343" s="126"/>
      <c r="F343" s="126"/>
      <c r="G343" s="126"/>
      <c r="H343" s="126"/>
      <c r="I343" s="126"/>
      <c r="J343" s="127"/>
      <c r="K343" s="96">
        <v>45945</v>
      </c>
      <c r="L343" s="92" t="s">
        <v>12</v>
      </c>
      <c r="M343" s="92" t="s">
        <v>12</v>
      </c>
      <c r="N343" s="92" t="s">
        <v>84</v>
      </c>
      <c r="O343" s="92" t="s">
        <v>12</v>
      </c>
    </row>
    <row r="344" spans="1:15" ht="15" outlineLevel="1">
      <c r="A344" s="95" t="s">
        <v>443</v>
      </c>
      <c r="B344" s="125" t="s">
        <v>447</v>
      </c>
      <c r="C344" s="126"/>
      <c r="D344" s="126"/>
      <c r="E344" s="126"/>
      <c r="F344" s="126"/>
      <c r="G344" s="126"/>
      <c r="H344" s="126"/>
      <c r="I344" s="126"/>
      <c r="J344" s="127"/>
      <c r="K344" s="96">
        <v>45992</v>
      </c>
      <c r="L344" s="92" t="s">
        <v>12</v>
      </c>
      <c r="M344" s="92" t="s">
        <v>12</v>
      </c>
      <c r="N344" s="92" t="s">
        <v>84</v>
      </c>
      <c r="O344" s="92" t="s">
        <v>12</v>
      </c>
    </row>
    <row r="345" spans="1:15" ht="15" outlineLevel="1">
      <c r="A345" s="95" t="s">
        <v>444</v>
      </c>
      <c r="B345" s="125" t="s">
        <v>448</v>
      </c>
      <c r="C345" s="126"/>
      <c r="D345" s="126"/>
      <c r="E345" s="126"/>
      <c r="F345" s="126"/>
      <c r="G345" s="126"/>
      <c r="H345" s="126"/>
      <c r="I345" s="126"/>
      <c r="J345" s="127"/>
      <c r="K345" s="96">
        <v>46006</v>
      </c>
      <c r="L345" s="92" t="s">
        <v>12</v>
      </c>
      <c r="M345" s="92" t="s">
        <v>12</v>
      </c>
      <c r="N345" s="92" t="s">
        <v>84</v>
      </c>
      <c r="O345" s="92" t="s">
        <v>12</v>
      </c>
    </row>
    <row r="346" spans="1:15" ht="21">
      <c r="A346" s="136" t="s">
        <v>17</v>
      </c>
      <c r="B346" s="138" t="s">
        <v>217</v>
      </c>
      <c r="C346" s="41" t="s">
        <v>2</v>
      </c>
      <c r="D346" s="42">
        <f>SUM(D347:D350)</f>
        <v>238.31</v>
      </c>
      <c r="E346" s="42">
        <f t="shared" ref="E346:F346" si="117">SUM(E347:E350)</f>
        <v>79.763999999999996</v>
      </c>
      <c r="F346" s="42">
        <f t="shared" si="117"/>
        <v>79.763999999999996</v>
      </c>
      <c r="G346" s="43">
        <f>IFERROR(F346/D346,0)</f>
        <v>0.33470689438126805</v>
      </c>
      <c r="H346" s="140" t="s">
        <v>12</v>
      </c>
      <c r="I346" s="141"/>
      <c r="J346" s="142"/>
      <c r="K346" s="44" t="s">
        <v>23</v>
      </c>
      <c r="L346" s="45">
        <f>SUM(L347:L350)</f>
        <v>1</v>
      </c>
      <c r="M346" s="171" t="s">
        <v>534</v>
      </c>
      <c r="N346" s="172"/>
      <c r="O346" s="173"/>
    </row>
    <row r="347" spans="1:15" ht="22.5">
      <c r="A347" s="137"/>
      <c r="B347" s="139"/>
      <c r="C347" s="41" t="s">
        <v>11</v>
      </c>
      <c r="D347" s="42">
        <f>D353</f>
        <v>89.31</v>
      </c>
      <c r="E347" s="42">
        <f t="shared" ref="E347:F347" si="118">E353</f>
        <v>0</v>
      </c>
      <c r="F347" s="42">
        <f t="shared" si="118"/>
        <v>0</v>
      </c>
      <c r="G347" s="43">
        <f t="shared" ref="G347:G350" si="119">IFERROR(F347/D347,0)</f>
        <v>0</v>
      </c>
      <c r="H347" s="143"/>
      <c r="I347" s="144"/>
      <c r="J347" s="145"/>
      <c r="K347" s="34" t="s">
        <v>49</v>
      </c>
      <c r="L347" s="35">
        <v>0</v>
      </c>
      <c r="M347" s="174"/>
      <c r="N347" s="175"/>
      <c r="O347" s="176"/>
    </row>
    <row r="348" spans="1:15" ht="22.5">
      <c r="A348" s="137"/>
      <c r="B348" s="139"/>
      <c r="C348" s="41" t="s">
        <v>3</v>
      </c>
      <c r="D348" s="42">
        <f t="shared" ref="D348:F350" si="120">D354</f>
        <v>68</v>
      </c>
      <c r="E348" s="42">
        <f t="shared" si="120"/>
        <v>0</v>
      </c>
      <c r="F348" s="42">
        <f t="shared" si="120"/>
        <v>0</v>
      </c>
      <c r="G348" s="43">
        <f t="shared" si="119"/>
        <v>0</v>
      </c>
      <c r="H348" s="143"/>
      <c r="I348" s="144"/>
      <c r="J348" s="145"/>
      <c r="K348" s="34" t="s">
        <v>50</v>
      </c>
      <c r="L348" s="35">
        <v>1</v>
      </c>
      <c r="M348" s="174"/>
      <c r="N348" s="175"/>
      <c r="O348" s="176"/>
    </row>
    <row r="349" spans="1:15" ht="16.5" customHeight="1">
      <c r="A349" s="137"/>
      <c r="B349" s="139"/>
      <c r="C349" s="41" t="s">
        <v>22</v>
      </c>
      <c r="D349" s="42">
        <f t="shared" si="120"/>
        <v>0</v>
      </c>
      <c r="E349" s="42">
        <f t="shared" si="120"/>
        <v>0</v>
      </c>
      <c r="F349" s="42">
        <f t="shared" si="120"/>
        <v>0</v>
      </c>
      <c r="G349" s="43">
        <f t="shared" si="119"/>
        <v>0</v>
      </c>
      <c r="H349" s="143"/>
      <c r="I349" s="144"/>
      <c r="J349" s="145"/>
      <c r="K349" s="180" t="s">
        <v>51</v>
      </c>
      <c r="L349" s="182">
        <v>0</v>
      </c>
      <c r="M349" s="174"/>
      <c r="N349" s="175"/>
      <c r="O349" s="176"/>
    </row>
    <row r="350" spans="1:15" ht="24.75" customHeight="1">
      <c r="A350" s="137"/>
      <c r="B350" s="139"/>
      <c r="C350" s="41" t="s">
        <v>4</v>
      </c>
      <c r="D350" s="42">
        <f t="shared" si="120"/>
        <v>81</v>
      </c>
      <c r="E350" s="42">
        <f t="shared" si="120"/>
        <v>79.763999999999996</v>
      </c>
      <c r="F350" s="42">
        <f t="shared" si="120"/>
        <v>79.763999999999996</v>
      </c>
      <c r="G350" s="43">
        <f t="shared" si="119"/>
        <v>0.98474074074074069</v>
      </c>
      <c r="H350" s="146"/>
      <c r="I350" s="147"/>
      <c r="J350" s="148"/>
      <c r="K350" s="181"/>
      <c r="L350" s="183"/>
      <c r="M350" s="177"/>
      <c r="N350" s="178"/>
      <c r="O350" s="179"/>
    </row>
    <row r="351" spans="1:15" ht="39" customHeight="1" outlineLevel="1">
      <c r="A351" s="91"/>
      <c r="B351" s="149" t="s">
        <v>218</v>
      </c>
      <c r="C351" s="150"/>
      <c r="D351" s="150"/>
      <c r="E351" s="150"/>
      <c r="F351" s="150"/>
      <c r="G351" s="151"/>
      <c r="H351" s="99" t="s">
        <v>229</v>
      </c>
      <c r="I351" s="92" t="s">
        <v>140</v>
      </c>
      <c r="J351" s="92" t="s">
        <v>65</v>
      </c>
      <c r="K351" s="93">
        <v>65</v>
      </c>
      <c r="L351" s="92" t="s">
        <v>12</v>
      </c>
      <c r="M351" s="92" t="s">
        <v>12</v>
      </c>
      <c r="N351" s="94" t="s">
        <v>12</v>
      </c>
      <c r="O351" s="92" t="s">
        <v>12</v>
      </c>
    </row>
    <row r="352" spans="1:15" ht="17.25" customHeight="1" outlineLevel="1">
      <c r="A352" s="134" t="s">
        <v>5</v>
      </c>
      <c r="B352" s="131" t="s">
        <v>230</v>
      </c>
      <c r="C352" s="88" t="s">
        <v>2</v>
      </c>
      <c r="D352" s="89">
        <f>SUM(D353:D356)</f>
        <v>238.31</v>
      </c>
      <c r="E352" s="89">
        <f t="shared" ref="E352:F352" si="121">SUM(E353:E356)</f>
        <v>79.763999999999996</v>
      </c>
      <c r="F352" s="89">
        <f t="shared" si="121"/>
        <v>79.763999999999996</v>
      </c>
      <c r="G352" s="90">
        <f>IFERROR(F352/D352,0)</f>
        <v>0.33470689438126805</v>
      </c>
      <c r="H352" s="131" t="s">
        <v>231</v>
      </c>
      <c r="I352" s="123" t="s">
        <v>232</v>
      </c>
      <c r="J352" s="123" t="s">
        <v>233</v>
      </c>
      <c r="K352" s="120">
        <v>3</v>
      </c>
      <c r="L352" s="123" t="s">
        <v>12</v>
      </c>
      <c r="M352" s="123" t="s">
        <v>12</v>
      </c>
      <c r="N352" s="123" t="s">
        <v>84</v>
      </c>
      <c r="O352" s="131" t="s">
        <v>369</v>
      </c>
    </row>
    <row r="353" spans="1:15" ht="18" customHeight="1" outlineLevel="1">
      <c r="A353" s="135"/>
      <c r="B353" s="132"/>
      <c r="C353" s="88" t="s">
        <v>11</v>
      </c>
      <c r="D353" s="89">
        <v>89.31</v>
      </c>
      <c r="E353" s="89">
        <v>0</v>
      </c>
      <c r="F353" s="89">
        <v>0</v>
      </c>
      <c r="G353" s="90">
        <f t="shared" ref="G353:G356" si="122">IFERROR(F353/D353,0)</f>
        <v>0</v>
      </c>
      <c r="H353" s="132"/>
      <c r="I353" s="124"/>
      <c r="J353" s="124"/>
      <c r="K353" s="121"/>
      <c r="L353" s="124"/>
      <c r="M353" s="124"/>
      <c r="N353" s="124"/>
      <c r="O353" s="132"/>
    </row>
    <row r="354" spans="1:15" ht="19.5" customHeight="1" outlineLevel="1">
      <c r="A354" s="135"/>
      <c r="B354" s="132"/>
      <c r="C354" s="88" t="s">
        <v>3</v>
      </c>
      <c r="D354" s="89">
        <v>68</v>
      </c>
      <c r="E354" s="89">
        <v>0</v>
      </c>
      <c r="F354" s="89">
        <v>0</v>
      </c>
      <c r="G354" s="90">
        <f t="shared" si="122"/>
        <v>0</v>
      </c>
      <c r="H354" s="132"/>
      <c r="I354" s="124"/>
      <c r="J354" s="124"/>
      <c r="K354" s="121"/>
      <c r="L354" s="124"/>
      <c r="M354" s="124"/>
      <c r="N354" s="124"/>
      <c r="O354" s="132"/>
    </row>
    <row r="355" spans="1:15" ht="20.25" customHeight="1" outlineLevel="1">
      <c r="A355" s="135"/>
      <c r="B355" s="132"/>
      <c r="C355" s="88" t="s">
        <v>22</v>
      </c>
      <c r="D355" s="89">
        <v>0</v>
      </c>
      <c r="E355" s="89">
        <v>0</v>
      </c>
      <c r="F355" s="89">
        <v>0</v>
      </c>
      <c r="G355" s="90">
        <f t="shared" si="122"/>
        <v>0</v>
      </c>
      <c r="H355" s="132"/>
      <c r="I355" s="124"/>
      <c r="J355" s="124"/>
      <c r="K355" s="121"/>
      <c r="L355" s="124"/>
      <c r="M355" s="124"/>
      <c r="N355" s="124"/>
      <c r="O355" s="132"/>
    </row>
    <row r="356" spans="1:15" ht="19.5" customHeight="1" outlineLevel="1">
      <c r="A356" s="135"/>
      <c r="B356" s="132"/>
      <c r="C356" s="88" t="s">
        <v>4</v>
      </c>
      <c r="D356" s="89">
        <v>81</v>
      </c>
      <c r="E356" s="89">
        <v>79.763999999999996</v>
      </c>
      <c r="F356" s="89">
        <v>79.763999999999996</v>
      </c>
      <c r="G356" s="90">
        <f t="shared" si="122"/>
        <v>0.98474074074074069</v>
      </c>
      <c r="H356" s="133"/>
      <c r="I356" s="124"/>
      <c r="J356" s="124"/>
      <c r="K356" s="122"/>
      <c r="L356" s="124"/>
      <c r="M356" s="124"/>
      <c r="N356" s="124"/>
      <c r="O356" s="133"/>
    </row>
    <row r="357" spans="1:15" ht="15" outlineLevel="1">
      <c r="A357" s="95" t="s">
        <v>7</v>
      </c>
      <c r="B357" s="125" t="s">
        <v>238</v>
      </c>
      <c r="C357" s="126"/>
      <c r="D357" s="126"/>
      <c r="E357" s="126"/>
      <c r="F357" s="126"/>
      <c r="G357" s="126"/>
      <c r="H357" s="126"/>
      <c r="I357" s="126"/>
      <c r="J357" s="127"/>
      <c r="K357" s="96">
        <v>45762</v>
      </c>
      <c r="L357" s="97">
        <v>45749</v>
      </c>
      <c r="M357" s="98" t="s">
        <v>352</v>
      </c>
      <c r="N357" s="92" t="s">
        <v>84</v>
      </c>
      <c r="O357" s="99" t="s">
        <v>370</v>
      </c>
    </row>
    <row r="358" spans="1:15" ht="33.75" outlineLevel="1">
      <c r="A358" s="95" t="s">
        <v>234</v>
      </c>
      <c r="B358" s="125" t="s">
        <v>239</v>
      </c>
      <c r="C358" s="126"/>
      <c r="D358" s="126"/>
      <c r="E358" s="126"/>
      <c r="F358" s="126"/>
      <c r="G358" s="126"/>
      <c r="H358" s="126"/>
      <c r="I358" s="126"/>
      <c r="J358" s="127"/>
      <c r="K358" s="96">
        <v>45793</v>
      </c>
      <c r="L358" s="97">
        <v>45783</v>
      </c>
      <c r="M358" s="98" t="s">
        <v>352</v>
      </c>
      <c r="N358" s="92" t="s">
        <v>84</v>
      </c>
      <c r="O358" s="99" t="s">
        <v>372</v>
      </c>
    </row>
    <row r="359" spans="1:15" ht="19.5" customHeight="1" outlineLevel="1">
      <c r="A359" s="95" t="s">
        <v>235</v>
      </c>
      <c r="B359" s="125" t="s">
        <v>240</v>
      </c>
      <c r="C359" s="126"/>
      <c r="D359" s="126"/>
      <c r="E359" s="126"/>
      <c r="F359" s="126"/>
      <c r="G359" s="126"/>
      <c r="H359" s="126"/>
      <c r="I359" s="126"/>
      <c r="J359" s="127"/>
      <c r="K359" s="96">
        <v>45807</v>
      </c>
      <c r="L359" s="97">
        <v>45784</v>
      </c>
      <c r="M359" s="98" t="s">
        <v>352</v>
      </c>
      <c r="N359" s="92" t="s">
        <v>237</v>
      </c>
      <c r="O359" s="99" t="s">
        <v>371</v>
      </c>
    </row>
    <row r="360" spans="1:15" ht="26.25" customHeight="1" outlineLevel="1">
      <c r="A360" s="95" t="s">
        <v>236</v>
      </c>
      <c r="B360" s="125" t="s">
        <v>241</v>
      </c>
      <c r="C360" s="126"/>
      <c r="D360" s="126"/>
      <c r="E360" s="126"/>
      <c r="F360" s="126"/>
      <c r="G360" s="126"/>
      <c r="H360" s="126"/>
      <c r="I360" s="126"/>
      <c r="J360" s="127"/>
      <c r="K360" s="96">
        <v>45838</v>
      </c>
      <c r="L360" s="97">
        <v>45854</v>
      </c>
      <c r="M360" s="98" t="s">
        <v>356</v>
      </c>
      <c r="N360" s="92" t="s">
        <v>85</v>
      </c>
      <c r="O360" s="99" t="s">
        <v>535</v>
      </c>
    </row>
    <row r="361" spans="1:15" ht="15" outlineLevel="1">
      <c r="A361" s="95" t="s">
        <v>449</v>
      </c>
      <c r="B361" s="125" t="s">
        <v>453</v>
      </c>
      <c r="C361" s="126"/>
      <c r="D361" s="126"/>
      <c r="E361" s="126"/>
      <c r="F361" s="126"/>
      <c r="G361" s="126"/>
      <c r="H361" s="126"/>
      <c r="I361" s="126"/>
      <c r="J361" s="127"/>
      <c r="K361" s="96">
        <v>45853</v>
      </c>
      <c r="L361" s="97">
        <v>45839</v>
      </c>
      <c r="M361" s="98" t="s">
        <v>352</v>
      </c>
      <c r="N361" s="92" t="s">
        <v>84</v>
      </c>
      <c r="O361" s="99" t="s">
        <v>370</v>
      </c>
    </row>
    <row r="362" spans="1:15" ht="15" outlineLevel="1">
      <c r="A362" s="95" t="s">
        <v>450</v>
      </c>
      <c r="B362" s="125" t="s">
        <v>452</v>
      </c>
      <c r="C362" s="126"/>
      <c r="D362" s="126"/>
      <c r="E362" s="126"/>
      <c r="F362" s="126"/>
      <c r="G362" s="126"/>
      <c r="H362" s="126"/>
      <c r="I362" s="126"/>
      <c r="J362" s="127"/>
      <c r="K362" s="96">
        <v>45945</v>
      </c>
      <c r="L362" s="92" t="s">
        <v>12</v>
      </c>
      <c r="M362" s="92" t="s">
        <v>12</v>
      </c>
      <c r="N362" s="92" t="s">
        <v>84</v>
      </c>
      <c r="O362" s="92" t="s">
        <v>12</v>
      </c>
    </row>
    <row r="363" spans="1:15" ht="30.75" customHeight="1" outlineLevel="1">
      <c r="A363" s="95" t="s">
        <v>451</v>
      </c>
      <c r="B363" s="125" t="s">
        <v>454</v>
      </c>
      <c r="C363" s="126"/>
      <c r="D363" s="126"/>
      <c r="E363" s="126"/>
      <c r="F363" s="126"/>
      <c r="G363" s="126"/>
      <c r="H363" s="126"/>
      <c r="I363" s="126"/>
      <c r="J363" s="127"/>
      <c r="K363" s="96">
        <v>46022</v>
      </c>
      <c r="L363" s="92" t="s">
        <v>12</v>
      </c>
      <c r="M363" s="92" t="s">
        <v>12</v>
      </c>
      <c r="N363" s="92" t="s">
        <v>84</v>
      </c>
      <c r="O363" s="92" t="s">
        <v>12</v>
      </c>
    </row>
    <row r="364" spans="1:15" ht="23.25" customHeight="1" outlineLevel="1">
      <c r="A364" s="95" t="s">
        <v>456</v>
      </c>
      <c r="B364" s="125" t="s">
        <v>455</v>
      </c>
      <c r="C364" s="126"/>
      <c r="D364" s="126"/>
      <c r="E364" s="126"/>
      <c r="F364" s="126"/>
      <c r="G364" s="126"/>
      <c r="H364" s="126"/>
      <c r="I364" s="126"/>
      <c r="J364" s="127"/>
      <c r="K364" s="96">
        <v>46022</v>
      </c>
      <c r="L364" s="92" t="s">
        <v>12</v>
      </c>
      <c r="M364" s="92" t="s">
        <v>12</v>
      </c>
      <c r="N364" s="92" t="s">
        <v>84</v>
      </c>
      <c r="O364" s="92" t="s">
        <v>12</v>
      </c>
    </row>
    <row r="365" spans="1:15" ht="24.75" customHeight="1">
      <c r="A365" s="136" t="s">
        <v>242</v>
      </c>
      <c r="B365" s="138" t="s">
        <v>243</v>
      </c>
      <c r="C365" s="41" t="s">
        <v>2</v>
      </c>
      <c r="D365" s="42">
        <f>SUM(D366:D369)</f>
        <v>1900.71</v>
      </c>
      <c r="E365" s="42">
        <f t="shared" ref="E365:F365" si="123">SUM(E366:E369)</f>
        <v>0</v>
      </c>
      <c r="F365" s="42">
        <f t="shared" si="123"/>
        <v>0</v>
      </c>
      <c r="G365" s="43">
        <f>IFERROR(F365/D365,0)</f>
        <v>0</v>
      </c>
      <c r="H365" s="140" t="s">
        <v>12</v>
      </c>
      <c r="I365" s="141"/>
      <c r="J365" s="142"/>
      <c r="K365" s="44" t="s">
        <v>23</v>
      </c>
      <c r="L365" s="45">
        <f>SUM(L366:L369)</f>
        <v>0</v>
      </c>
      <c r="M365" s="171" t="s">
        <v>458</v>
      </c>
      <c r="N365" s="172"/>
      <c r="O365" s="173"/>
    </row>
    <row r="366" spans="1:15" ht="21.75" customHeight="1">
      <c r="A366" s="137"/>
      <c r="B366" s="139"/>
      <c r="C366" s="41" t="s">
        <v>11</v>
      </c>
      <c r="D366" s="42">
        <f>D372</f>
        <v>1900.71</v>
      </c>
      <c r="E366" s="42">
        <f t="shared" ref="E366:F366" si="124">E372</f>
        <v>0</v>
      </c>
      <c r="F366" s="42">
        <f t="shared" si="124"/>
        <v>0</v>
      </c>
      <c r="G366" s="43">
        <f t="shared" ref="G366:G369" si="125">IFERROR(F366/D366,0)</f>
        <v>0</v>
      </c>
      <c r="H366" s="143"/>
      <c r="I366" s="144"/>
      <c r="J366" s="145"/>
      <c r="K366" s="34" t="s">
        <v>49</v>
      </c>
      <c r="L366" s="35">
        <v>0</v>
      </c>
      <c r="M366" s="174"/>
      <c r="N366" s="175"/>
      <c r="O366" s="176"/>
    </row>
    <row r="367" spans="1:15" ht="24.75" customHeight="1">
      <c r="A367" s="137"/>
      <c r="B367" s="139"/>
      <c r="C367" s="41" t="s">
        <v>3</v>
      </c>
      <c r="D367" s="42">
        <f t="shared" ref="D367:F369" si="126">D373</f>
        <v>0</v>
      </c>
      <c r="E367" s="42">
        <f t="shared" si="126"/>
        <v>0</v>
      </c>
      <c r="F367" s="42">
        <f t="shared" si="126"/>
        <v>0</v>
      </c>
      <c r="G367" s="43">
        <f t="shared" si="125"/>
        <v>0</v>
      </c>
      <c r="H367" s="143"/>
      <c r="I367" s="144"/>
      <c r="J367" s="145"/>
      <c r="K367" s="34" t="s">
        <v>50</v>
      </c>
      <c r="L367" s="35">
        <v>0</v>
      </c>
      <c r="M367" s="174"/>
      <c r="N367" s="175"/>
      <c r="O367" s="176"/>
    </row>
    <row r="368" spans="1:15">
      <c r="A368" s="137"/>
      <c r="B368" s="139"/>
      <c r="C368" s="41" t="s">
        <v>22</v>
      </c>
      <c r="D368" s="42">
        <f t="shared" si="126"/>
        <v>0</v>
      </c>
      <c r="E368" s="42">
        <f t="shared" si="126"/>
        <v>0</v>
      </c>
      <c r="F368" s="42">
        <f t="shared" si="126"/>
        <v>0</v>
      </c>
      <c r="G368" s="43">
        <f t="shared" si="125"/>
        <v>0</v>
      </c>
      <c r="H368" s="143"/>
      <c r="I368" s="144"/>
      <c r="J368" s="145"/>
      <c r="K368" s="180" t="s">
        <v>51</v>
      </c>
      <c r="L368" s="182">
        <v>0</v>
      </c>
      <c r="M368" s="174"/>
      <c r="N368" s="175"/>
      <c r="O368" s="176"/>
    </row>
    <row r="369" spans="1:15">
      <c r="A369" s="137"/>
      <c r="B369" s="139"/>
      <c r="C369" s="41" t="s">
        <v>4</v>
      </c>
      <c r="D369" s="42">
        <f t="shared" si="126"/>
        <v>0</v>
      </c>
      <c r="E369" s="42">
        <f t="shared" si="126"/>
        <v>0</v>
      </c>
      <c r="F369" s="42">
        <f t="shared" si="126"/>
        <v>0</v>
      </c>
      <c r="G369" s="43">
        <f t="shared" si="125"/>
        <v>0</v>
      </c>
      <c r="H369" s="146"/>
      <c r="I369" s="147"/>
      <c r="J369" s="148"/>
      <c r="K369" s="181"/>
      <c r="L369" s="183"/>
      <c r="M369" s="177"/>
      <c r="N369" s="178"/>
      <c r="O369" s="179"/>
    </row>
    <row r="370" spans="1:15" ht="43.5" customHeight="1" outlineLevel="1">
      <c r="A370" s="91"/>
      <c r="B370" s="149" t="s">
        <v>244</v>
      </c>
      <c r="C370" s="150"/>
      <c r="D370" s="150"/>
      <c r="E370" s="150"/>
      <c r="F370" s="150"/>
      <c r="G370" s="151"/>
      <c r="H370" s="99" t="s">
        <v>245</v>
      </c>
      <c r="I370" s="92" t="s">
        <v>140</v>
      </c>
      <c r="J370" s="92" t="s">
        <v>81</v>
      </c>
      <c r="K370" s="94">
        <v>1</v>
      </c>
      <c r="L370" s="94">
        <v>2</v>
      </c>
      <c r="M370" s="94"/>
      <c r="N370" s="94" t="s">
        <v>12</v>
      </c>
      <c r="O370" s="99" t="s">
        <v>511</v>
      </c>
    </row>
    <row r="371" spans="1:15" outlineLevel="1">
      <c r="A371" s="134" t="s">
        <v>5</v>
      </c>
      <c r="B371" s="131" t="s">
        <v>246</v>
      </c>
      <c r="C371" s="88" t="s">
        <v>2</v>
      </c>
      <c r="D371" s="89">
        <f>SUM(D372:D375)</f>
        <v>1900.71</v>
      </c>
      <c r="E371" s="89">
        <f t="shared" ref="E371:F371" si="127">SUM(E372:E375)</f>
        <v>0</v>
      </c>
      <c r="F371" s="89">
        <f t="shared" si="127"/>
        <v>0</v>
      </c>
      <c r="G371" s="90">
        <f>IFERROR(F371/D371,0)</f>
        <v>0</v>
      </c>
      <c r="H371" s="131" t="s">
        <v>247</v>
      </c>
      <c r="I371" s="123" t="s">
        <v>102</v>
      </c>
      <c r="J371" s="123" t="s">
        <v>81</v>
      </c>
      <c r="K371" s="120">
        <v>1500</v>
      </c>
      <c r="L371" s="123" t="s">
        <v>12</v>
      </c>
      <c r="M371" s="123" t="s">
        <v>12</v>
      </c>
      <c r="N371" s="123" t="s">
        <v>129</v>
      </c>
      <c r="O371" s="131" t="s">
        <v>458</v>
      </c>
    </row>
    <row r="372" spans="1:15" outlineLevel="1">
      <c r="A372" s="135"/>
      <c r="B372" s="132"/>
      <c r="C372" s="88" t="s">
        <v>11</v>
      </c>
      <c r="D372" s="89">
        <v>1900.71</v>
      </c>
      <c r="E372" s="89">
        <v>0</v>
      </c>
      <c r="F372" s="89">
        <v>0</v>
      </c>
      <c r="G372" s="90">
        <f t="shared" ref="G372:G375" si="128">IFERROR(F372/D372,0)</f>
        <v>0</v>
      </c>
      <c r="H372" s="132"/>
      <c r="I372" s="124"/>
      <c r="J372" s="124"/>
      <c r="K372" s="121"/>
      <c r="L372" s="124"/>
      <c r="M372" s="124"/>
      <c r="N372" s="124"/>
      <c r="O372" s="132"/>
    </row>
    <row r="373" spans="1:15" outlineLevel="1">
      <c r="A373" s="135"/>
      <c r="B373" s="132"/>
      <c r="C373" s="88" t="s">
        <v>3</v>
      </c>
      <c r="D373" s="89">
        <v>0</v>
      </c>
      <c r="E373" s="89">
        <v>0</v>
      </c>
      <c r="F373" s="89">
        <v>0</v>
      </c>
      <c r="G373" s="90">
        <f t="shared" si="128"/>
        <v>0</v>
      </c>
      <c r="H373" s="132"/>
      <c r="I373" s="124"/>
      <c r="J373" s="124"/>
      <c r="K373" s="121"/>
      <c r="L373" s="124"/>
      <c r="M373" s="124"/>
      <c r="N373" s="124"/>
      <c r="O373" s="132"/>
    </row>
    <row r="374" spans="1:15" outlineLevel="1">
      <c r="A374" s="135"/>
      <c r="B374" s="132"/>
      <c r="C374" s="88" t="s">
        <v>22</v>
      </c>
      <c r="D374" s="89">
        <v>0</v>
      </c>
      <c r="E374" s="89">
        <v>0</v>
      </c>
      <c r="F374" s="89">
        <v>0</v>
      </c>
      <c r="G374" s="90">
        <f t="shared" si="128"/>
        <v>0</v>
      </c>
      <c r="H374" s="132"/>
      <c r="I374" s="124"/>
      <c r="J374" s="124"/>
      <c r="K374" s="121"/>
      <c r="L374" s="124"/>
      <c r="M374" s="124"/>
      <c r="N374" s="124"/>
      <c r="O374" s="132"/>
    </row>
    <row r="375" spans="1:15" ht="42" customHeight="1" outlineLevel="1">
      <c r="A375" s="135"/>
      <c r="B375" s="132"/>
      <c r="C375" s="88" t="s">
        <v>4</v>
      </c>
      <c r="D375" s="89">
        <v>0</v>
      </c>
      <c r="E375" s="89">
        <v>0</v>
      </c>
      <c r="F375" s="89">
        <v>0</v>
      </c>
      <c r="G375" s="90">
        <f t="shared" si="128"/>
        <v>0</v>
      </c>
      <c r="H375" s="133"/>
      <c r="I375" s="124"/>
      <c r="J375" s="124"/>
      <c r="K375" s="122"/>
      <c r="L375" s="124"/>
      <c r="M375" s="124"/>
      <c r="N375" s="124"/>
      <c r="O375" s="133"/>
    </row>
    <row r="376" spans="1:15" ht="22.5" outlineLevel="1">
      <c r="A376" s="95" t="s">
        <v>7</v>
      </c>
      <c r="B376" s="125" t="s">
        <v>248</v>
      </c>
      <c r="C376" s="126"/>
      <c r="D376" s="126"/>
      <c r="E376" s="126"/>
      <c r="F376" s="126"/>
      <c r="G376" s="126"/>
      <c r="H376" s="126"/>
      <c r="I376" s="126"/>
      <c r="J376" s="127"/>
      <c r="K376" s="96">
        <v>45961</v>
      </c>
      <c r="L376" s="92" t="s">
        <v>12</v>
      </c>
      <c r="M376" s="92" t="s">
        <v>12</v>
      </c>
      <c r="N376" s="92" t="s">
        <v>250</v>
      </c>
      <c r="O376" s="92" t="s">
        <v>12</v>
      </c>
    </row>
    <row r="377" spans="1:15" ht="22.5" outlineLevel="1">
      <c r="A377" s="95" t="s">
        <v>234</v>
      </c>
      <c r="B377" s="125" t="s">
        <v>249</v>
      </c>
      <c r="C377" s="126"/>
      <c r="D377" s="126"/>
      <c r="E377" s="126"/>
      <c r="F377" s="126"/>
      <c r="G377" s="126"/>
      <c r="H377" s="126"/>
      <c r="I377" s="126"/>
      <c r="J377" s="127"/>
      <c r="K377" s="96">
        <v>45991</v>
      </c>
      <c r="L377" s="92" t="s">
        <v>12</v>
      </c>
      <c r="M377" s="92" t="s">
        <v>12</v>
      </c>
      <c r="N377" s="92" t="s">
        <v>251</v>
      </c>
      <c r="O377" s="92" t="s">
        <v>12</v>
      </c>
    </row>
    <row r="378" spans="1:15" ht="22.5" outlineLevel="1">
      <c r="A378" s="95" t="s">
        <v>235</v>
      </c>
      <c r="B378" s="125" t="s">
        <v>457</v>
      </c>
      <c r="C378" s="126"/>
      <c r="D378" s="126"/>
      <c r="E378" s="126"/>
      <c r="F378" s="126"/>
      <c r="G378" s="126"/>
      <c r="H378" s="126"/>
      <c r="I378" s="126"/>
      <c r="J378" s="127"/>
      <c r="K378" s="96">
        <v>46011</v>
      </c>
      <c r="L378" s="92" t="s">
        <v>12</v>
      </c>
      <c r="M378" s="92" t="s">
        <v>12</v>
      </c>
      <c r="N378" s="92" t="s">
        <v>129</v>
      </c>
      <c r="O378" s="92" t="s">
        <v>12</v>
      </c>
    </row>
    <row r="379" spans="1:15" ht="21">
      <c r="A379" s="136" t="s">
        <v>18</v>
      </c>
      <c r="B379" s="138" t="s">
        <v>261</v>
      </c>
      <c r="C379" s="41" t="s">
        <v>2</v>
      </c>
      <c r="D379" s="42">
        <f>SUM(D380:D383)</f>
        <v>15727.6</v>
      </c>
      <c r="E379" s="42">
        <f t="shared" ref="E379:F379" si="129">SUM(E380:E383)</f>
        <v>11795.7</v>
      </c>
      <c r="F379" s="42">
        <f t="shared" si="129"/>
        <v>11795.7</v>
      </c>
      <c r="G379" s="43">
        <f>IFERROR(F379/D379,0)</f>
        <v>0.75</v>
      </c>
      <c r="H379" s="140" t="s">
        <v>12</v>
      </c>
      <c r="I379" s="141"/>
      <c r="J379" s="142"/>
      <c r="K379" s="44" t="s">
        <v>23</v>
      </c>
      <c r="L379" s="45">
        <f>SUM(L380:L383)</f>
        <v>1</v>
      </c>
      <c r="M379" s="171" t="s">
        <v>509</v>
      </c>
      <c r="N379" s="172"/>
      <c r="O379" s="173"/>
    </row>
    <row r="380" spans="1:15" ht="22.5">
      <c r="A380" s="137"/>
      <c r="B380" s="139"/>
      <c r="C380" s="41" t="s">
        <v>11</v>
      </c>
      <c r="D380" s="42">
        <f>D386</f>
        <v>15727.6</v>
      </c>
      <c r="E380" s="42">
        <f t="shared" ref="E380:F380" si="130">E386</f>
        <v>11795.7</v>
      </c>
      <c r="F380" s="42">
        <f t="shared" si="130"/>
        <v>11795.7</v>
      </c>
      <c r="G380" s="43">
        <f t="shared" ref="G380:G383" si="131">IFERROR(F380/D380,0)</f>
        <v>0.75</v>
      </c>
      <c r="H380" s="143"/>
      <c r="I380" s="144"/>
      <c r="J380" s="145"/>
      <c r="K380" s="34" t="s">
        <v>49</v>
      </c>
      <c r="L380" s="35">
        <v>1</v>
      </c>
      <c r="M380" s="174"/>
      <c r="N380" s="175"/>
      <c r="O380" s="176"/>
    </row>
    <row r="381" spans="1:15" ht="22.5">
      <c r="A381" s="137"/>
      <c r="B381" s="139"/>
      <c r="C381" s="41" t="s">
        <v>3</v>
      </c>
      <c r="D381" s="42">
        <f t="shared" ref="D381:F383" si="132">D387</f>
        <v>0</v>
      </c>
      <c r="E381" s="42">
        <f t="shared" si="132"/>
        <v>0</v>
      </c>
      <c r="F381" s="42">
        <f t="shared" si="132"/>
        <v>0</v>
      </c>
      <c r="G381" s="43">
        <f t="shared" si="131"/>
        <v>0</v>
      </c>
      <c r="H381" s="143"/>
      <c r="I381" s="144"/>
      <c r="J381" s="145"/>
      <c r="K381" s="34" t="s">
        <v>50</v>
      </c>
      <c r="L381" s="35">
        <v>0</v>
      </c>
      <c r="M381" s="174"/>
      <c r="N381" s="175"/>
      <c r="O381" s="176"/>
    </row>
    <row r="382" spans="1:15">
      <c r="A382" s="137"/>
      <c r="B382" s="139"/>
      <c r="C382" s="41" t="s">
        <v>22</v>
      </c>
      <c r="D382" s="42">
        <f t="shared" si="132"/>
        <v>0</v>
      </c>
      <c r="E382" s="42">
        <f t="shared" si="132"/>
        <v>0</v>
      </c>
      <c r="F382" s="42">
        <f t="shared" si="132"/>
        <v>0</v>
      </c>
      <c r="G382" s="43">
        <f t="shared" si="131"/>
        <v>0</v>
      </c>
      <c r="H382" s="143"/>
      <c r="I382" s="144"/>
      <c r="J382" s="145"/>
      <c r="K382" s="180" t="s">
        <v>51</v>
      </c>
      <c r="L382" s="182">
        <v>0</v>
      </c>
      <c r="M382" s="174"/>
      <c r="N382" s="175"/>
      <c r="O382" s="176"/>
    </row>
    <row r="383" spans="1:15">
      <c r="A383" s="137"/>
      <c r="B383" s="139"/>
      <c r="C383" s="41" t="s">
        <v>4</v>
      </c>
      <c r="D383" s="42">
        <f t="shared" si="132"/>
        <v>0</v>
      </c>
      <c r="E383" s="42">
        <f t="shared" si="132"/>
        <v>0</v>
      </c>
      <c r="F383" s="42">
        <f t="shared" si="132"/>
        <v>0</v>
      </c>
      <c r="G383" s="43">
        <f t="shared" si="131"/>
        <v>0</v>
      </c>
      <c r="H383" s="146"/>
      <c r="I383" s="147"/>
      <c r="J383" s="148"/>
      <c r="K383" s="181"/>
      <c r="L383" s="183"/>
      <c r="M383" s="177"/>
      <c r="N383" s="178"/>
      <c r="O383" s="179"/>
    </row>
    <row r="384" spans="1:15" ht="40.5" customHeight="1" outlineLevel="1">
      <c r="A384" s="91"/>
      <c r="B384" s="149" t="s">
        <v>252</v>
      </c>
      <c r="C384" s="150"/>
      <c r="D384" s="150"/>
      <c r="E384" s="150"/>
      <c r="F384" s="150"/>
      <c r="G384" s="151"/>
      <c r="H384" s="99" t="s">
        <v>459</v>
      </c>
      <c r="I384" s="92" t="s">
        <v>140</v>
      </c>
      <c r="J384" s="92" t="s">
        <v>81</v>
      </c>
      <c r="K384" s="93">
        <v>20</v>
      </c>
      <c r="L384" s="92">
        <v>20</v>
      </c>
      <c r="M384" s="102" t="s">
        <v>98</v>
      </c>
      <c r="N384" s="94" t="s">
        <v>12</v>
      </c>
      <c r="O384" s="99" t="s">
        <v>545</v>
      </c>
    </row>
    <row r="385" spans="1:15" outlineLevel="1">
      <c r="A385" s="134" t="s">
        <v>5</v>
      </c>
      <c r="B385" s="131" t="s">
        <v>460</v>
      </c>
      <c r="C385" s="88" t="s">
        <v>2</v>
      </c>
      <c r="D385" s="89">
        <f>SUM(D386:D389)</f>
        <v>15727.6</v>
      </c>
      <c r="E385" s="89">
        <f t="shared" ref="E385:F385" si="133">SUM(E386:E389)</f>
        <v>11795.7</v>
      </c>
      <c r="F385" s="89">
        <f t="shared" si="133"/>
        <v>11795.7</v>
      </c>
      <c r="G385" s="90">
        <f>IFERROR(F385/D385,0)</f>
        <v>0.75</v>
      </c>
      <c r="H385" s="131" t="s">
        <v>461</v>
      </c>
      <c r="I385" s="123" t="s">
        <v>145</v>
      </c>
      <c r="J385" s="123" t="s">
        <v>103</v>
      </c>
      <c r="K385" s="120">
        <v>1</v>
      </c>
      <c r="L385" s="123" t="s">
        <v>12</v>
      </c>
      <c r="M385" s="123" t="s">
        <v>12</v>
      </c>
      <c r="N385" s="123" t="s">
        <v>155</v>
      </c>
      <c r="O385" s="131" t="s">
        <v>508</v>
      </c>
    </row>
    <row r="386" spans="1:15" outlineLevel="1">
      <c r="A386" s="135"/>
      <c r="B386" s="132"/>
      <c r="C386" s="88" t="s">
        <v>11</v>
      </c>
      <c r="D386" s="89">
        <v>15727.6</v>
      </c>
      <c r="E386" s="89">
        <v>11795.7</v>
      </c>
      <c r="F386" s="89">
        <v>11795.7</v>
      </c>
      <c r="G386" s="90">
        <f t="shared" ref="G386:G389" si="134">IFERROR(F386/D386,0)</f>
        <v>0.75</v>
      </c>
      <c r="H386" s="132"/>
      <c r="I386" s="124"/>
      <c r="J386" s="124"/>
      <c r="K386" s="121"/>
      <c r="L386" s="124"/>
      <c r="M386" s="124"/>
      <c r="N386" s="124"/>
      <c r="O386" s="132"/>
    </row>
    <row r="387" spans="1:15" outlineLevel="1">
      <c r="A387" s="135"/>
      <c r="B387" s="132"/>
      <c r="C387" s="88" t="s">
        <v>3</v>
      </c>
      <c r="D387" s="89">
        <v>0</v>
      </c>
      <c r="E387" s="89">
        <v>0</v>
      </c>
      <c r="F387" s="89">
        <v>0</v>
      </c>
      <c r="G387" s="90">
        <f t="shared" si="134"/>
        <v>0</v>
      </c>
      <c r="H387" s="132"/>
      <c r="I387" s="124"/>
      <c r="J387" s="124"/>
      <c r="K387" s="121"/>
      <c r="L387" s="124"/>
      <c r="M387" s="124"/>
      <c r="N387" s="124"/>
      <c r="O387" s="132"/>
    </row>
    <row r="388" spans="1:15" outlineLevel="1">
      <c r="A388" s="135"/>
      <c r="B388" s="132"/>
      <c r="C388" s="88" t="s">
        <v>22</v>
      </c>
      <c r="D388" s="89">
        <v>0</v>
      </c>
      <c r="E388" s="89">
        <v>0</v>
      </c>
      <c r="F388" s="89">
        <v>0</v>
      </c>
      <c r="G388" s="90">
        <f t="shared" si="134"/>
        <v>0</v>
      </c>
      <c r="H388" s="132"/>
      <c r="I388" s="124"/>
      <c r="J388" s="124"/>
      <c r="K388" s="121"/>
      <c r="L388" s="124"/>
      <c r="M388" s="124"/>
      <c r="N388" s="124"/>
      <c r="O388" s="132"/>
    </row>
    <row r="389" spans="1:15" ht="18.75" customHeight="1" outlineLevel="1">
      <c r="A389" s="135"/>
      <c r="B389" s="132"/>
      <c r="C389" s="88" t="s">
        <v>4</v>
      </c>
      <c r="D389" s="89">
        <v>0</v>
      </c>
      <c r="E389" s="89">
        <v>0</v>
      </c>
      <c r="F389" s="89">
        <v>0</v>
      </c>
      <c r="G389" s="90">
        <f t="shared" si="134"/>
        <v>0</v>
      </c>
      <c r="H389" s="133"/>
      <c r="I389" s="124"/>
      <c r="J389" s="124"/>
      <c r="K389" s="122"/>
      <c r="L389" s="124"/>
      <c r="M389" s="124"/>
      <c r="N389" s="124"/>
      <c r="O389" s="133"/>
    </row>
    <row r="390" spans="1:15" ht="18.75" customHeight="1" outlineLevel="1">
      <c r="A390" s="101" t="s">
        <v>7</v>
      </c>
      <c r="B390" s="128" t="s">
        <v>254</v>
      </c>
      <c r="C390" s="129"/>
      <c r="D390" s="129"/>
      <c r="E390" s="129"/>
      <c r="F390" s="129"/>
      <c r="G390" s="129"/>
      <c r="H390" s="129"/>
      <c r="I390" s="129"/>
      <c r="J390" s="130"/>
      <c r="K390" s="103">
        <v>45748</v>
      </c>
      <c r="L390" s="104">
        <v>45679</v>
      </c>
      <c r="M390" s="105" t="s">
        <v>352</v>
      </c>
      <c r="N390" s="106" t="s">
        <v>253</v>
      </c>
      <c r="O390" s="106" t="s">
        <v>98</v>
      </c>
    </row>
    <row r="391" spans="1:15" ht="27" customHeight="1" outlineLevel="1">
      <c r="A391" s="101" t="s">
        <v>234</v>
      </c>
      <c r="B391" s="128" t="s">
        <v>462</v>
      </c>
      <c r="C391" s="129"/>
      <c r="D391" s="129"/>
      <c r="E391" s="129"/>
      <c r="F391" s="129"/>
      <c r="G391" s="129"/>
      <c r="H391" s="129"/>
      <c r="I391" s="129"/>
      <c r="J391" s="130"/>
      <c r="K391" s="103">
        <v>46016</v>
      </c>
      <c r="L391" s="92" t="s">
        <v>12</v>
      </c>
      <c r="M391" s="92" t="s">
        <v>12</v>
      </c>
      <c r="N391" s="106" t="s">
        <v>155</v>
      </c>
      <c r="O391" s="92" t="s">
        <v>12</v>
      </c>
    </row>
    <row r="392" spans="1:15" ht="30" customHeight="1">
      <c r="A392" s="136" t="s">
        <v>255</v>
      </c>
      <c r="B392" s="138" t="s">
        <v>260</v>
      </c>
      <c r="C392" s="41" t="s">
        <v>2</v>
      </c>
      <c r="D392" s="42">
        <f>SUM(D393:D396)</f>
        <v>28863</v>
      </c>
      <c r="E392" s="42">
        <f t="shared" ref="E392:F392" si="135">SUM(E393:E396)</f>
        <v>27253.9</v>
      </c>
      <c r="F392" s="42">
        <f t="shared" si="135"/>
        <v>15021.3</v>
      </c>
      <c r="G392" s="43">
        <f>IFERROR(F392/D392,0)</f>
        <v>0.52043446627169732</v>
      </c>
      <c r="H392" s="140" t="s">
        <v>12</v>
      </c>
      <c r="I392" s="141"/>
      <c r="J392" s="142"/>
      <c r="K392" s="44" t="s">
        <v>23</v>
      </c>
      <c r="L392" s="45">
        <f>SUM(L393:L396)</f>
        <v>3</v>
      </c>
      <c r="M392" s="171" t="s">
        <v>544</v>
      </c>
      <c r="N392" s="172"/>
      <c r="O392" s="173"/>
    </row>
    <row r="393" spans="1:15" ht="15" customHeight="1">
      <c r="A393" s="137"/>
      <c r="B393" s="139"/>
      <c r="C393" s="41" t="s">
        <v>11</v>
      </c>
      <c r="D393" s="42">
        <f>D399+D404+D412</f>
        <v>28863</v>
      </c>
      <c r="E393" s="42">
        <f t="shared" ref="E393:F393" si="136">E399+E404+E412</f>
        <v>27253.9</v>
      </c>
      <c r="F393" s="42">
        <f t="shared" si="136"/>
        <v>15021.3</v>
      </c>
      <c r="G393" s="43">
        <f t="shared" ref="G393:G396" si="137">IFERROR(F393/D393,0)</f>
        <v>0.52043446627169732</v>
      </c>
      <c r="H393" s="143"/>
      <c r="I393" s="144"/>
      <c r="J393" s="145"/>
      <c r="K393" s="34" t="s">
        <v>49</v>
      </c>
      <c r="L393" s="35">
        <v>1</v>
      </c>
      <c r="M393" s="174"/>
      <c r="N393" s="175"/>
      <c r="O393" s="176"/>
    </row>
    <row r="394" spans="1:15" ht="21" customHeight="1">
      <c r="A394" s="137"/>
      <c r="B394" s="139"/>
      <c r="C394" s="41" t="s">
        <v>3</v>
      </c>
      <c r="D394" s="42">
        <f t="shared" ref="D394:F394" si="138">D400+D405+D413</f>
        <v>0</v>
      </c>
      <c r="E394" s="42">
        <f t="shared" si="138"/>
        <v>0</v>
      </c>
      <c r="F394" s="42">
        <f t="shared" si="138"/>
        <v>0</v>
      </c>
      <c r="G394" s="43">
        <f t="shared" si="137"/>
        <v>0</v>
      </c>
      <c r="H394" s="143"/>
      <c r="I394" s="144"/>
      <c r="J394" s="145"/>
      <c r="K394" s="34" t="s">
        <v>50</v>
      </c>
      <c r="L394" s="35">
        <v>1</v>
      </c>
      <c r="M394" s="174"/>
      <c r="N394" s="175"/>
      <c r="O394" s="176"/>
    </row>
    <row r="395" spans="1:15">
      <c r="A395" s="137"/>
      <c r="B395" s="139"/>
      <c r="C395" s="41" t="s">
        <v>22</v>
      </c>
      <c r="D395" s="42">
        <f t="shared" ref="D395:F395" si="139">D401+D406+D414</f>
        <v>0</v>
      </c>
      <c r="E395" s="42">
        <f t="shared" si="139"/>
        <v>0</v>
      </c>
      <c r="F395" s="42">
        <f t="shared" si="139"/>
        <v>0</v>
      </c>
      <c r="G395" s="43">
        <f t="shared" si="137"/>
        <v>0</v>
      </c>
      <c r="H395" s="143"/>
      <c r="I395" s="144"/>
      <c r="J395" s="145"/>
      <c r="K395" s="180" t="s">
        <v>51</v>
      </c>
      <c r="L395" s="182">
        <v>1</v>
      </c>
      <c r="M395" s="174"/>
      <c r="N395" s="175"/>
      <c r="O395" s="176"/>
    </row>
    <row r="396" spans="1:15">
      <c r="A396" s="137"/>
      <c r="B396" s="139"/>
      <c r="C396" s="41" t="s">
        <v>4</v>
      </c>
      <c r="D396" s="42">
        <f t="shared" ref="D396:F396" si="140">D402+D407+D415</f>
        <v>0</v>
      </c>
      <c r="E396" s="42">
        <f t="shared" si="140"/>
        <v>0</v>
      </c>
      <c r="F396" s="42">
        <f t="shared" si="140"/>
        <v>0</v>
      </c>
      <c r="G396" s="43">
        <f t="shared" si="137"/>
        <v>0</v>
      </c>
      <c r="H396" s="146"/>
      <c r="I396" s="147"/>
      <c r="J396" s="148"/>
      <c r="K396" s="181"/>
      <c r="L396" s="183"/>
      <c r="M396" s="177"/>
      <c r="N396" s="178"/>
      <c r="O396" s="179"/>
    </row>
    <row r="397" spans="1:15" ht="36" customHeight="1" outlineLevel="1">
      <c r="A397" s="91"/>
      <c r="B397" s="149" t="s">
        <v>256</v>
      </c>
      <c r="C397" s="150"/>
      <c r="D397" s="150"/>
      <c r="E397" s="150"/>
      <c r="F397" s="150"/>
      <c r="G397" s="151"/>
      <c r="H397" s="99" t="s">
        <v>257</v>
      </c>
      <c r="I397" s="92" t="s">
        <v>140</v>
      </c>
      <c r="J397" s="92" t="s">
        <v>66</v>
      </c>
      <c r="K397" s="93">
        <v>5</v>
      </c>
      <c r="L397" s="92" t="s">
        <v>12</v>
      </c>
      <c r="M397" s="92" t="s">
        <v>12</v>
      </c>
      <c r="N397" s="94" t="s">
        <v>12</v>
      </c>
      <c r="O397" s="92" t="s">
        <v>12</v>
      </c>
    </row>
    <row r="398" spans="1:15" outlineLevel="1">
      <c r="A398" s="134" t="s">
        <v>5</v>
      </c>
      <c r="B398" s="131" t="s">
        <v>258</v>
      </c>
      <c r="C398" s="88" t="s">
        <v>2</v>
      </c>
      <c r="D398" s="89">
        <f>SUM(D399:D402)</f>
        <v>26053.9</v>
      </c>
      <c r="E398" s="89">
        <f t="shared" ref="E398:F398" si="141">SUM(E399:E402)</f>
        <v>26053.9</v>
      </c>
      <c r="F398" s="89">
        <f t="shared" si="141"/>
        <v>14421.3</v>
      </c>
      <c r="G398" s="90">
        <f>IFERROR(F398/D398,0)</f>
        <v>0.55351789943156293</v>
      </c>
      <c r="H398" s="131" t="s">
        <v>259</v>
      </c>
      <c r="I398" s="123" t="s">
        <v>154</v>
      </c>
      <c r="J398" s="123" t="s">
        <v>12</v>
      </c>
      <c r="K398" s="120" t="s">
        <v>12</v>
      </c>
      <c r="L398" s="123" t="s">
        <v>12</v>
      </c>
      <c r="M398" s="123" t="s">
        <v>12</v>
      </c>
      <c r="N398" s="123" t="s">
        <v>253</v>
      </c>
      <c r="O398" s="131" t="s">
        <v>543</v>
      </c>
    </row>
    <row r="399" spans="1:15" outlineLevel="1">
      <c r="A399" s="135"/>
      <c r="B399" s="132"/>
      <c r="C399" s="88" t="s">
        <v>11</v>
      </c>
      <c r="D399" s="89">
        <v>26053.9</v>
      </c>
      <c r="E399" s="89">
        <v>26053.9</v>
      </c>
      <c r="F399" s="89">
        <v>14421.3</v>
      </c>
      <c r="G399" s="90">
        <f t="shared" ref="G399:G402" si="142">IFERROR(F399/D399,0)</f>
        <v>0.55351789943156293</v>
      </c>
      <c r="H399" s="132"/>
      <c r="I399" s="124"/>
      <c r="J399" s="124"/>
      <c r="K399" s="121"/>
      <c r="L399" s="124"/>
      <c r="M399" s="124"/>
      <c r="N399" s="124"/>
      <c r="O399" s="132"/>
    </row>
    <row r="400" spans="1:15" outlineLevel="1">
      <c r="A400" s="135"/>
      <c r="B400" s="132"/>
      <c r="C400" s="88" t="s">
        <v>3</v>
      </c>
      <c r="D400" s="89">
        <v>0</v>
      </c>
      <c r="E400" s="89">
        <v>0</v>
      </c>
      <c r="F400" s="89">
        <v>0</v>
      </c>
      <c r="G400" s="90">
        <f t="shared" si="142"/>
        <v>0</v>
      </c>
      <c r="H400" s="132"/>
      <c r="I400" s="124"/>
      <c r="J400" s="124"/>
      <c r="K400" s="121"/>
      <c r="L400" s="124"/>
      <c r="M400" s="124"/>
      <c r="N400" s="124"/>
      <c r="O400" s="132"/>
    </row>
    <row r="401" spans="1:15" outlineLevel="1">
      <c r="A401" s="135"/>
      <c r="B401" s="132"/>
      <c r="C401" s="88" t="s">
        <v>22</v>
      </c>
      <c r="D401" s="89">
        <v>0</v>
      </c>
      <c r="E401" s="89">
        <v>0</v>
      </c>
      <c r="F401" s="89">
        <v>0</v>
      </c>
      <c r="G401" s="90">
        <f t="shared" si="142"/>
        <v>0</v>
      </c>
      <c r="H401" s="132"/>
      <c r="I401" s="124"/>
      <c r="J401" s="124"/>
      <c r="K401" s="121"/>
      <c r="L401" s="124"/>
      <c r="M401" s="124"/>
      <c r="N401" s="124"/>
      <c r="O401" s="132"/>
    </row>
    <row r="402" spans="1:15" outlineLevel="1">
      <c r="A402" s="135"/>
      <c r="B402" s="132"/>
      <c r="C402" s="88" t="s">
        <v>4</v>
      </c>
      <c r="D402" s="89">
        <v>0</v>
      </c>
      <c r="E402" s="89">
        <v>0</v>
      </c>
      <c r="F402" s="89">
        <v>0</v>
      </c>
      <c r="G402" s="90">
        <f t="shared" si="142"/>
        <v>0</v>
      </c>
      <c r="H402" s="133"/>
      <c r="I402" s="124"/>
      <c r="J402" s="124"/>
      <c r="K402" s="122"/>
      <c r="L402" s="124"/>
      <c r="M402" s="124"/>
      <c r="N402" s="124"/>
      <c r="O402" s="133"/>
    </row>
    <row r="403" spans="1:15" outlineLevel="1">
      <c r="A403" s="134" t="s">
        <v>86</v>
      </c>
      <c r="B403" s="131" t="s">
        <v>463</v>
      </c>
      <c r="C403" s="88" t="s">
        <v>2</v>
      </c>
      <c r="D403" s="89">
        <f>SUM(D404:D407)</f>
        <v>1200</v>
      </c>
      <c r="E403" s="89">
        <f t="shared" ref="E403:F403" si="143">SUM(E404:E407)</f>
        <v>1200</v>
      </c>
      <c r="F403" s="89">
        <f t="shared" si="143"/>
        <v>600</v>
      </c>
      <c r="G403" s="90">
        <f>IFERROR(F403/D403,0)</f>
        <v>0.5</v>
      </c>
      <c r="H403" s="131" t="s">
        <v>464</v>
      </c>
      <c r="I403" s="123" t="s">
        <v>145</v>
      </c>
      <c r="J403" s="123" t="s">
        <v>103</v>
      </c>
      <c r="K403" s="120">
        <v>1</v>
      </c>
      <c r="L403" s="123" t="s">
        <v>12</v>
      </c>
      <c r="M403" s="123" t="s">
        <v>12</v>
      </c>
      <c r="N403" s="123" t="s">
        <v>253</v>
      </c>
      <c r="O403" s="131" t="s">
        <v>500</v>
      </c>
    </row>
    <row r="404" spans="1:15" outlineLevel="1">
      <c r="A404" s="135"/>
      <c r="B404" s="132"/>
      <c r="C404" s="88" t="s">
        <v>11</v>
      </c>
      <c r="D404" s="89">
        <v>1200</v>
      </c>
      <c r="E404" s="89">
        <v>1200</v>
      </c>
      <c r="F404" s="89">
        <v>600</v>
      </c>
      <c r="G404" s="90">
        <f t="shared" ref="G404:G407" si="144">IFERROR(F404/D404,0)</f>
        <v>0.5</v>
      </c>
      <c r="H404" s="132"/>
      <c r="I404" s="124"/>
      <c r="J404" s="124"/>
      <c r="K404" s="121"/>
      <c r="L404" s="124"/>
      <c r="M404" s="124"/>
      <c r="N404" s="124"/>
      <c r="O404" s="132"/>
    </row>
    <row r="405" spans="1:15" outlineLevel="1">
      <c r="A405" s="135"/>
      <c r="B405" s="132"/>
      <c r="C405" s="88" t="s">
        <v>3</v>
      </c>
      <c r="D405" s="89">
        <v>0</v>
      </c>
      <c r="E405" s="89">
        <v>0</v>
      </c>
      <c r="F405" s="89">
        <v>0</v>
      </c>
      <c r="G405" s="90">
        <f t="shared" si="144"/>
        <v>0</v>
      </c>
      <c r="H405" s="132"/>
      <c r="I405" s="124"/>
      <c r="J405" s="124"/>
      <c r="K405" s="121"/>
      <c r="L405" s="124"/>
      <c r="M405" s="124"/>
      <c r="N405" s="124"/>
      <c r="O405" s="132"/>
    </row>
    <row r="406" spans="1:15" outlineLevel="1">
      <c r="A406" s="135"/>
      <c r="B406" s="132"/>
      <c r="C406" s="88" t="s">
        <v>22</v>
      </c>
      <c r="D406" s="89">
        <v>0</v>
      </c>
      <c r="E406" s="89">
        <v>0</v>
      </c>
      <c r="F406" s="89">
        <v>0</v>
      </c>
      <c r="G406" s="90">
        <f t="shared" si="144"/>
        <v>0</v>
      </c>
      <c r="H406" s="132"/>
      <c r="I406" s="124"/>
      <c r="J406" s="124"/>
      <c r="K406" s="121"/>
      <c r="L406" s="124"/>
      <c r="M406" s="124"/>
      <c r="N406" s="124"/>
      <c r="O406" s="132"/>
    </row>
    <row r="407" spans="1:15" ht="26.25" customHeight="1" outlineLevel="1">
      <c r="A407" s="135"/>
      <c r="B407" s="132"/>
      <c r="C407" s="88" t="s">
        <v>4</v>
      </c>
      <c r="D407" s="89">
        <v>0</v>
      </c>
      <c r="E407" s="89">
        <v>0</v>
      </c>
      <c r="F407" s="89">
        <v>0</v>
      </c>
      <c r="G407" s="90">
        <f t="shared" si="144"/>
        <v>0</v>
      </c>
      <c r="H407" s="133"/>
      <c r="I407" s="124"/>
      <c r="J407" s="124"/>
      <c r="K407" s="122"/>
      <c r="L407" s="124"/>
      <c r="M407" s="124"/>
      <c r="N407" s="124"/>
      <c r="O407" s="133"/>
    </row>
    <row r="408" spans="1:15" ht="26.25" customHeight="1" outlineLevel="1">
      <c r="A408" s="95" t="s">
        <v>89</v>
      </c>
      <c r="B408" s="125" t="s">
        <v>465</v>
      </c>
      <c r="C408" s="126"/>
      <c r="D408" s="126"/>
      <c r="E408" s="126"/>
      <c r="F408" s="126"/>
      <c r="G408" s="126"/>
      <c r="H408" s="126"/>
      <c r="I408" s="126"/>
      <c r="J408" s="127"/>
      <c r="K408" s="96">
        <v>45926</v>
      </c>
      <c r="L408" s="97">
        <v>45918</v>
      </c>
      <c r="M408" s="98" t="s">
        <v>365</v>
      </c>
      <c r="N408" s="92" t="s">
        <v>253</v>
      </c>
      <c r="O408" s="99" t="s">
        <v>503</v>
      </c>
    </row>
    <row r="409" spans="1:15" ht="26.25" customHeight="1" outlineLevel="1">
      <c r="A409" s="95" t="s">
        <v>187</v>
      </c>
      <c r="B409" s="125" t="s">
        <v>466</v>
      </c>
      <c r="C409" s="126"/>
      <c r="D409" s="126"/>
      <c r="E409" s="126"/>
      <c r="F409" s="126"/>
      <c r="G409" s="126"/>
      <c r="H409" s="126"/>
      <c r="I409" s="126"/>
      <c r="J409" s="127"/>
      <c r="K409" s="96">
        <v>45945</v>
      </c>
      <c r="L409" s="92" t="s">
        <v>12</v>
      </c>
      <c r="M409" s="92" t="s">
        <v>12</v>
      </c>
      <c r="N409" s="92" t="s">
        <v>155</v>
      </c>
      <c r="O409" s="92" t="s">
        <v>12</v>
      </c>
    </row>
    <row r="410" spans="1:15" ht="24" customHeight="1" outlineLevel="1">
      <c r="A410" s="91"/>
      <c r="B410" s="149" t="s">
        <v>263</v>
      </c>
      <c r="C410" s="150"/>
      <c r="D410" s="150"/>
      <c r="E410" s="150"/>
      <c r="F410" s="150"/>
      <c r="G410" s="151"/>
      <c r="H410" s="99" t="s">
        <v>267</v>
      </c>
      <c r="I410" s="92" t="s">
        <v>140</v>
      </c>
      <c r="J410" s="92" t="s">
        <v>81</v>
      </c>
      <c r="K410" s="93">
        <v>4</v>
      </c>
      <c r="L410" s="92" t="s">
        <v>12</v>
      </c>
      <c r="M410" s="92" t="s">
        <v>12</v>
      </c>
      <c r="N410" s="94" t="s">
        <v>12</v>
      </c>
      <c r="O410" s="92" t="s">
        <v>12</v>
      </c>
    </row>
    <row r="411" spans="1:15" outlineLevel="1">
      <c r="A411" s="134" t="s">
        <v>264</v>
      </c>
      <c r="B411" s="131" t="s">
        <v>265</v>
      </c>
      <c r="C411" s="88" t="s">
        <v>2</v>
      </c>
      <c r="D411" s="89">
        <f>SUM(D412:D415)</f>
        <v>1609.1</v>
      </c>
      <c r="E411" s="89">
        <f t="shared" ref="E411:F411" si="145">SUM(E412:E415)</f>
        <v>0</v>
      </c>
      <c r="F411" s="89">
        <f t="shared" si="145"/>
        <v>0</v>
      </c>
      <c r="G411" s="90">
        <f>IFERROR(F411/D411,0)</f>
        <v>0</v>
      </c>
      <c r="H411" s="131" t="s">
        <v>266</v>
      </c>
      <c r="I411" s="123" t="s">
        <v>145</v>
      </c>
      <c r="J411" s="123" t="s">
        <v>81</v>
      </c>
      <c r="K411" s="120">
        <v>2</v>
      </c>
      <c r="L411" s="123" t="s">
        <v>12</v>
      </c>
      <c r="M411" s="123" t="s">
        <v>12</v>
      </c>
      <c r="N411" s="123" t="s">
        <v>253</v>
      </c>
      <c r="O411" s="131" t="s">
        <v>357</v>
      </c>
    </row>
    <row r="412" spans="1:15" outlineLevel="1">
      <c r="A412" s="135"/>
      <c r="B412" s="132"/>
      <c r="C412" s="88" t="s">
        <v>11</v>
      </c>
      <c r="D412" s="89">
        <v>1609.1</v>
      </c>
      <c r="E412" s="89">
        <v>0</v>
      </c>
      <c r="F412" s="89">
        <v>0</v>
      </c>
      <c r="G412" s="90">
        <f t="shared" ref="G412:G415" si="146">IFERROR(F412/D412,0)</f>
        <v>0</v>
      </c>
      <c r="H412" s="132"/>
      <c r="I412" s="124"/>
      <c r="J412" s="124"/>
      <c r="K412" s="121"/>
      <c r="L412" s="124"/>
      <c r="M412" s="124"/>
      <c r="N412" s="124"/>
      <c r="O412" s="132"/>
    </row>
    <row r="413" spans="1:15" outlineLevel="1">
      <c r="A413" s="135"/>
      <c r="B413" s="132"/>
      <c r="C413" s="88" t="s">
        <v>3</v>
      </c>
      <c r="D413" s="89">
        <v>0</v>
      </c>
      <c r="E413" s="89">
        <v>0</v>
      </c>
      <c r="F413" s="89">
        <v>0</v>
      </c>
      <c r="G413" s="90">
        <f t="shared" si="146"/>
        <v>0</v>
      </c>
      <c r="H413" s="132"/>
      <c r="I413" s="124"/>
      <c r="J413" s="124"/>
      <c r="K413" s="121"/>
      <c r="L413" s="124"/>
      <c r="M413" s="124"/>
      <c r="N413" s="124"/>
      <c r="O413" s="132"/>
    </row>
    <row r="414" spans="1:15" outlineLevel="1">
      <c r="A414" s="135"/>
      <c r="B414" s="132"/>
      <c r="C414" s="88" t="s">
        <v>22</v>
      </c>
      <c r="D414" s="89">
        <v>0</v>
      </c>
      <c r="E414" s="89">
        <v>0</v>
      </c>
      <c r="F414" s="89">
        <v>0</v>
      </c>
      <c r="G414" s="90">
        <f t="shared" si="146"/>
        <v>0</v>
      </c>
      <c r="H414" s="132"/>
      <c r="I414" s="124"/>
      <c r="J414" s="124"/>
      <c r="K414" s="121"/>
      <c r="L414" s="124"/>
      <c r="M414" s="124"/>
      <c r="N414" s="124"/>
      <c r="O414" s="132"/>
    </row>
    <row r="415" spans="1:15" ht="25.5" customHeight="1" outlineLevel="1">
      <c r="A415" s="135"/>
      <c r="B415" s="132"/>
      <c r="C415" s="88" t="s">
        <v>4</v>
      </c>
      <c r="D415" s="89">
        <v>0</v>
      </c>
      <c r="E415" s="89">
        <v>0</v>
      </c>
      <c r="F415" s="89">
        <v>0</v>
      </c>
      <c r="G415" s="90">
        <f t="shared" si="146"/>
        <v>0</v>
      </c>
      <c r="H415" s="133"/>
      <c r="I415" s="124"/>
      <c r="J415" s="124"/>
      <c r="K415" s="122"/>
      <c r="L415" s="124"/>
      <c r="M415" s="124"/>
      <c r="N415" s="124"/>
      <c r="O415" s="133"/>
    </row>
    <row r="416" spans="1:15" ht="15" outlineLevel="1">
      <c r="A416" s="95" t="s">
        <v>268</v>
      </c>
      <c r="B416" s="125" t="s">
        <v>270</v>
      </c>
      <c r="C416" s="126"/>
      <c r="D416" s="126"/>
      <c r="E416" s="126"/>
      <c r="F416" s="126"/>
      <c r="G416" s="126"/>
      <c r="H416" s="126"/>
      <c r="I416" s="126"/>
      <c r="J416" s="127"/>
      <c r="K416" s="96">
        <v>45976</v>
      </c>
      <c r="L416" s="92" t="s">
        <v>12</v>
      </c>
      <c r="M416" s="92" t="s">
        <v>12</v>
      </c>
      <c r="N416" s="92" t="s">
        <v>84</v>
      </c>
      <c r="O416" s="92" t="s">
        <v>12</v>
      </c>
    </row>
    <row r="417" spans="1:15" ht="22.5" outlineLevel="1">
      <c r="A417" s="95" t="s">
        <v>269</v>
      </c>
      <c r="B417" s="125" t="s">
        <v>271</v>
      </c>
      <c r="C417" s="126"/>
      <c r="D417" s="126"/>
      <c r="E417" s="126"/>
      <c r="F417" s="126"/>
      <c r="G417" s="126"/>
      <c r="H417" s="126"/>
      <c r="I417" s="126"/>
      <c r="J417" s="127"/>
      <c r="K417" s="96">
        <v>45838</v>
      </c>
      <c r="L417" s="92" t="s">
        <v>12</v>
      </c>
      <c r="M417" s="92" t="s">
        <v>356</v>
      </c>
      <c r="N417" s="92" t="s">
        <v>253</v>
      </c>
      <c r="O417" s="99" t="s">
        <v>554</v>
      </c>
    </row>
    <row r="418" spans="1:15" ht="15" outlineLevel="1">
      <c r="A418" s="95" t="s">
        <v>467</v>
      </c>
      <c r="B418" s="125" t="s">
        <v>468</v>
      </c>
      <c r="C418" s="126"/>
      <c r="D418" s="126"/>
      <c r="E418" s="126"/>
      <c r="F418" s="126"/>
      <c r="G418" s="126"/>
      <c r="H418" s="126"/>
      <c r="I418" s="126"/>
      <c r="J418" s="127"/>
      <c r="K418" s="96">
        <v>46052</v>
      </c>
      <c r="L418" s="92" t="s">
        <v>12</v>
      </c>
      <c r="M418" s="92" t="s">
        <v>12</v>
      </c>
      <c r="N418" s="92" t="s">
        <v>253</v>
      </c>
      <c r="O418" s="92" t="s">
        <v>12</v>
      </c>
    </row>
    <row r="419" spans="1:15" ht="21">
      <c r="A419" s="136" t="s">
        <v>19</v>
      </c>
      <c r="B419" s="138" t="s">
        <v>272</v>
      </c>
      <c r="C419" s="41" t="s">
        <v>2</v>
      </c>
      <c r="D419" s="42">
        <f>SUM(D420:D423)</f>
        <v>38597.5</v>
      </c>
      <c r="E419" s="42">
        <f t="shared" ref="E419:F419" si="147">SUM(E420:E423)</f>
        <v>20513.5</v>
      </c>
      <c r="F419" s="42">
        <f t="shared" si="147"/>
        <v>20513.5</v>
      </c>
      <c r="G419" s="43">
        <f>IFERROR(F419/D419,0)</f>
        <v>0.53147224561176243</v>
      </c>
      <c r="H419" s="140" t="s">
        <v>12</v>
      </c>
      <c r="I419" s="141"/>
      <c r="J419" s="142"/>
      <c r="K419" s="44" t="s">
        <v>23</v>
      </c>
      <c r="L419" s="45">
        <f>SUM(L420:L423)</f>
        <v>2</v>
      </c>
      <c r="M419" s="171" t="s">
        <v>542</v>
      </c>
      <c r="N419" s="172"/>
      <c r="O419" s="173"/>
    </row>
    <row r="420" spans="1:15" ht="22.5">
      <c r="A420" s="137"/>
      <c r="B420" s="139"/>
      <c r="C420" s="41" t="s">
        <v>11</v>
      </c>
      <c r="D420" s="42">
        <f>D425+D430</f>
        <v>38597.5</v>
      </c>
      <c r="E420" s="42">
        <f t="shared" ref="E420:F420" si="148">E425+E430</f>
        <v>20513.5</v>
      </c>
      <c r="F420" s="42">
        <f t="shared" si="148"/>
        <v>20513.5</v>
      </c>
      <c r="G420" s="43">
        <f t="shared" ref="G420:G423" si="149">IFERROR(F420/D420,0)</f>
        <v>0.53147224561176243</v>
      </c>
      <c r="H420" s="143"/>
      <c r="I420" s="144"/>
      <c r="J420" s="145"/>
      <c r="K420" s="34" t="s">
        <v>49</v>
      </c>
      <c r="L420" s="35">
        <v>1</v>
      </c>
      <c r="M420" s="174"/>
      <c r="N420" s="175"/>
      <c r="O420" s="176"/>
    </row>
    <row r="421" spans="1:15" ht="22.5">
      <c r="A421" s="137"/>
      <c r="B421" s="139"/>
      <c r="C421" s="41" t="s">
        <v>3</v>
      </c>
      <c r="D421" s="42">
        <f t="shared" ref="D421:F423" si="150">D426+D431</f>
        <v>0</v>
      </c>
      <c r="E421" s="42">
        <f t="shared" si="150"/>
        <v>0</v>
      </c>
      <c r="F421" s="42">
        <f t="shared" si="150"/>
        <v>0</v>
      </c>
      <c r="G421" s="43">
        <f t="shared" si="149"/>
        <v>0</v>
      </c>
      <c r="H421" s="143"/>
      <c r="I421" s="144"/>
      <c r="J421" s="145"/>
      <c r="K421" s="34" t="s">
        <v>50</v>
      </c>
      <c r="L421" s="35">
        <v>0</v>
      </c>
      <c r="M421" s="174"/>
      <c r="N421" s="175"/>
      <c r="O421" s="176"/>
    </row>
    <row r="422" spans="1:15">
      <c r="A422" s="137"/>
      <c r="B422" s="139"/>
      <c r="C422" s="41" t="s">
        <v>22</v>
      </c>
      <c r="D422" s="42">
        <f t="shared" si="150"/>
        <v>0</v>
      </c>
      <c r="E422" s="42">
        <f t="shared" si="150"/>
        <v>0</v>
      </c>
      <c r="F422" s="42">
        <f t="shared" si="150"/>
        <v>0</v>
      </c>
      <c r="G422" s="43">
        <f t="shared" si="149"/>
        <v>0</v>
      </c>
      <c r="H422" s="143"/>
      <c r="I422" s="144"/>
      <c r="J422" s="145"/>
      <c r="K422" s="180" t="s">
        <v>51</v>
      </c>
      <c r="L422" s="182">
        <v>1</v>
      </c>
      <c r="M422" s="174"/>
      <c r="N422" s="175"/>
      <c r="O422" s="176"/>
    </row>
    <row r="423" spans="1:15" ht="22.5" customHeight="1">
      <c r="A423" s="137"/>
      <c r="B423" s="139"/>
      <c r="C423" s="41" t="s">
        <v>4</v>
      </c>
      <c r="D423" s="42">
        <f t="shared" si="150"/>
        <v>0</v>
      </c>
      <c r="E423" s="42">
        <f t="shared" si="150"/>
        <v>0</v>
      </c>
      <c r="F423" s="42">
        <f t="shared" si="150"/>
        <v>0</v>
      </c>
      <c r="G423" s="43">
        <f t="shared" si="149"/>
        <v>0</v>
      </c>
      <c r="H423" s="146"/>
      <c r="I423" s="147"/>
      <c r="J423" s="148"/>
      <c r="K423" s="181"/>
      <c r="L423" s="183"/>
      <c r="M423" s="177"/>
      <c r="N423" s="178"/>
      <c r="O423" s="179"/>
    </row>
    <row r="424" spans="1:15" outlineLevel="1">
      <c r="A424" s="134" t="s">
        <v>5</v>
      </c>
      <c r="B424" s="131" t="s">
        <v>273</v>
      </c>
      <c r="C424" s="88" t="s">
        <v>2</v>
      </c>
      <c r="D424" s="89">
        <f>SUM(D425:D428)</f>
        <v>37477</v>
      </c>
      <c r="E424" s="89">
        <f t="shared" ref="E424:F424" si="151">SUM(E425:E428)</f>
        <v>20513.5</v>
      </c>
      <c r="F424" s="89">
        <f t="shared" si="151"/>
        <v>20513.5</v>
      </c>
      <c r="G424" s="90">
        <f>IFERROR(F424/D424,0)</f>
        <v>0.54736238226112011</v>
      </c>
      <c r="H424" s="131" t="s">
        <v>274</v>
      </c>
      <c r="I424" s="123" t="s">
        <v>154</v>
      </c>
      <c r="J424" s="123" t="s">
        <v>12</v>
      </c>
      <c r="K424" s="120" t="s">
        <v>12</v>
      </c>
      <c r="L424" s="123" t="s">
        <v>12</v>
      </c>
      <c r="M424" s="123" t="s">
        <v>12</v>
      </c>
      <c r="N424" s="123" t="s">
        <v>12</v>
      </c>
      <c r="O424" s="131" t="s">
        <v>502</v>
      </c>
    </row>
    <row r="425" spans="1:15" outlineLevel="1">
      <c r="A425" s="135"/>
      <c r="B425" s="132"/>
      <c r="C425" s="88" t="s">
        <v>11</v>
      </c>
      <c r="D425" s="89">
        <v>37477</v>
      </c>
      <c r="E425" s="89">
        <v>20513.5</v>
      </c>
      <c r="F425" s="89">
        <v>20513.5</v>
      </c>
      <c r="G425" s="90">
        <f t="shared" ref="G425:G433" si="152">IFERROR(F425/D425,0)</f>
        <v>0.54736238226112011</v>
      </c>
      <c r="H425" s="132"/>
      <c r="I425" s="124"/>
      <c r="J425" s="124"/>
      <c r="K425" s="121"/>
      <c r="L425" s="124"/>
      <c r="M425" s="124"/>
      <c r="N425" s="124"/>
      <c r="O425" s="132"/>
    </row>
    <row r="426" spans="1:15" outlineLevel="1">
      <c r="A426" s="135"/>
      <c r="B426" s="132"/>
      <c r="C426" s="88" t="s">
        <v>3</v>
      </c>
      <c r="D426" s="89">
        <v>0</v>
      </c>
      <c r="E426" s="89">
        <v>0</v>
      </c>
      <c r="F426" s="89">
        <v>0</v>
      </c>
      <c r="G426" s="90">
        <f t="shared" si="152"/>
        <v>0</v>
      </c>
      <c r="H426" s="132"/>
      <c r="I426" s="124"/>
      <c r="J426" s="124"/>
      <c r="K426" s="121"/>
      <c r="L426" s="124"/>
      <c r="M426" s="124"/>
      <c r="N426" s="124"/>
      <c r="O426" s="132"/>
    </row>
    <row r="427" spans="1:15" outlineLevel="1">
      <c r="A427" s="135"/>
      <c r="B427" s="132"/>
      <c r="C427" s="88" t="s">
        <v>22</v>
      </c>
      <c r="D427" s="89">
        <v>0</v>
      </c>
      <c r="E427" s="89">
        <v>0</v>
      </c>
      <c r="F427" s="89">
        <v>0</v>
      </c>
      <c r="G427" s="90">
        <f t="shared" si="152"/>
        <v>0</v>
      </c>
      <c r="H427" s="132"/>
      <c r="I427" s="124"/>
      <c r="J427" s="124"/>
      <c r="K427" s="121"/>
      <c r="L427" s="124"/>
      <c r="M427" s="124"/>
      <c r="N427" s="124"/>
      <c r="O427" s="132"/>
    </row>
    <row r="428" spans="1:15" outlineLevel="1">
      <c r="A428" s="135"/>
      <c r="B428" s="132"/>
      <c r="C428" s="88" t="s">
        <v>4</v>
      </c>
      <c r="D428" s="89">
        <v>0</v>
      </c>
      <c r="E428" s="89">
        <v>0</v>
      </c>
      <c r="F428" s="89">
        <v>0</v>
      </c>
      <c r="G428" s="90">
        <f t="shared" si="152"/>
        <v>0</v>
      </c>
      <c r="H428" s="133"/>
      <c r="I428" s="124"/>
      <c r="J428" s="124"/>
      <c r="K428" s="122"/>
      <c r="L428" s="124"/>
      <c r="M428" s="124"/>
      <c r="N428" s="124"/>
      <c r="O428" s="133"/>
    </row>
    <row r="429" spans="1:15" outlineLevel="1">
      <c r="A429" s="134" t="s">
        <v>86</v>
      </c>
      <c r="B429" s="131" t="s">
        <v>275</v>
      </c>
      <c r="C429" s="88" t="s">
        <v>2</v>
      </c>
      <c r="D429" s="89">
        <f>SUM(D430:D433)</f>
        <v>1120.5</v>
      </c>
      <c r="E429" s="89">
        <f t="shared" ref="E429:F429" si="153">SUM(E430:E433)</f>
        <v>0</v>
      </c>
      <c r="F429" s="89">
        <f t="shared" si="153"/>
        <v>0</v>
      </c>
      <c r="G429" s="90">
        <f t="shared" si="152"/>
        <v>0</v>
      </c>
      <c r="H429" s="131" t="s">
        <v>276</v>
      </c>
      <c r="I429" s="123" t="s">
        <v>102</v>
      </c>
      <c r="J429" s="123" t="s">
        <v>81</v>
      </c>
      <c r="K429" s="120">
        <v>7</v>
      </c>
      <c r="L429" s="123" t="s">
        <v>12</v>
      </c>
      <c r="M429" s="123" t="s">
        <v>12</v>
      </c>
      <c r="N429" s="123" t="s">
        <v>277</v>
      </c>
      <c r="O429" s="131" t="s">
        <v>501</v>
      </c>
    </row>
    <row r="430" spans="1:15" outlineLevel="1">
      <c r="A430" s="135"/>
      <c r="B430" s="132"/>
      <c r="C430" s="88" t="s">
        <v>11</v>
      </c>
      <c r="D430" s="89">
        <v>1120.5</v>
      </c>
      <c r="E430" s="89">
        <v>0</v>
      </c>
      <c r="F430" s="89">
        <v>0</v>
      </c>
      <c r="G430" s="90">
        <f t="shared" si="152"/>
        <v>0</v>
      </c>
      <c r="H430" s="132"/>
      <c r="I430" s="124"/>
      <c r="J430" s="124"/>
      <c r="K430" s="121"/>
      <c r="L430" s="124"/>
      <c r="M430" s="124"/>
      <c r="N430" s="124"/>
      <c r="O430" s="132"/>
    </row>
    <row r="431" spans="1:15" outlineLevel="1">
      <c r="A431" s="135"/>
      <c r="B431" s="132"/>
      <c r="C431" s="88" t="s">
        <v>3</v>
      </c>
      <c r="D431" s="89">
        <v>0</v>
      </c>
      <c r="E431" s="89">
        <v>0</v>
      </c>
      <c r="F431" s="89">
        <v>0</v>
      </c>
      <c r="G431" s="90">
        <f t="shared" si="152"/>
        <v>0</v>
      </c>
      <c r="H431" s="132"/>
      <c r="I431" s="124"/>
      <c r="J431" s="124"/>
      <c r="K431" s="121"/>
      <c r="L431" s="124"/>
      <c r="M431" s="124"/>
      <c r="N431" s="124"/>
      <c r="O431" s="132"/>
    </row>
    <row r="432" spans="1:15" outlineLevel="1">
      <c r="A432" s="135"/>
      <c r="B432" s="132"/>
      <c r="C432" s="88" t="s">
        <v>22</v>
      </c>
      <c r="D432" s="89">
        <v>0</v>
      </c>
      <c r="E432" s="89">
        <v>0</v>
      </c>
      <c r="F432" s="89">
        <v>0</v>
      </c>
      <c r="G432" s="90">
        <f t="shared" si="152"/>
        <v>0</v>
      </c>
      <c r="H432" s="132"/>
      <c r="I432" s="124"/>
      <c r="J432" s="124"/>
      <c r="K432" s="121"/>
      <c r="L432" s="124"/>
      <c r="M432" s="124"/>
      <c r="N432" s="124"/>
      <c r="O432" s="132"/>
    </row>
    <row r="433" spans="1:15" outlineLevel="1">
      <c r="A433" s="135"/>
      <c r="B433" s="132"/>
      <c r="C433" s="88" t="s">
        <v>4</v>
      </c>
      <c r="D433" s="89">
        <v>0</v>
      </c>
      <c r="E433" s="89">
        <v>0</v>
      </c>
      <c r="F433" s="89">
        <v>0</v>
      </c>
      <c r="G433" s="90">
        <f t="shared" si="152"/>
        <v>0</v>
      </c>
      <c r="H433" s="133"/>
      <c r="I433" s="124"/>
      <c r="J433" s="124"/>
      <c r="K433" s="122"/>
      <c r="L433" s="124"/>
      <c r="M433" s="124"/>
      <c r="N433" s="124"/>
      <c r="O433" s="133"/>
    </row>
    <row r="434" spans="1:15" ht="15" outlineLevel="1">
      <c r="A434" s="101" t="s">
        <v>89</v>
      </c>
      <c r="B434" s="128" t="s">
        <v>279</v>
      </c>
      <c r="C434" s="129"/>
      <c r="D434" s="129"/>
      <c r="E434" s="129"/>
      <c r="F434" s="129"/>
      <c r="G434" s="129"/>
      <c r="H434" s="129"/>
      <c r="I434" s="129"/>
      <c r="J434" s="130"/>
      <c r="K434" s="96">
        <v>45717</v>
      </c>
      <c r="L434" s="97">
        <v>45708</v>
      </c>
      <c r="M434" s="98" t="s">
        <v>352</v>
      </c>
      <c r="N434" s="92" t="s">
        <v>84</v>
      </c>
      <c r="O434" s="99" t="s">
        <v>354</v>
      </c>
    </row>
    <row r="435" spans="1:15" ht="15" outlineLevel="1">
      <c r="A435" s="101" t="s">
        <v>187</v>
      </c>
      <c r="B435" s="128" t="s">
        <v>290</v>
      </c>
      <c r="C435" s="129"/>
      <c r="D435" s="129"/>
      <c r="E435" s="129"/>
      <c r="F435" s="129"/>
      <c r="G435" s="129"/>
      <c r="H435" s="129"/>
      <c r="I435" s="129"/>
      <c r="J435" s="130"/>
      <c r="K435" s="96">
        <v>45748</v>
      </c>
      <c r="L435" s="97">
        <v>45748</v>
      </c>
      <c r="M435" s="98" t="s">
        <v>352</v>
      </c>
      <c r="N435" s="92" t="s">
        <v>84</v>
      </c>
      <c r="O435" s="99" t="s">
        <v>355</v>
      </c>
    </row>
    <row r="436" spans="1:15" ht="15" outlineLevel="1">
      <c r="A436" s="101" t="s">
        <v>278</v>
      </c>
      <c r="B436" s="128" t="s">
        <v>291</v>
      </c>
      <c r="C436" s="129"/>
      <c r="D436" s="129"/>
      <c r="E436" s="129"/>
      <c r="F436" s="129"/>
      <c r="G436" s="129"/>
      <c r="H436" s="129"/>
      <c r="I436" s="129"/>
      <c r="J436" s="130"/>
      <c r="K436" s="96">
        <v>45809</v>
      </c>
      <c r="L436" s="97">
        <v>45761</v>
      </c>
      <c r="M436" s="98" t="s">
        <v>352</v>
      </c>
      <c r="N436" s="92" t="s">
        <v>85</v>
      </c>
      <c r="O436" s="99" t="s">
        <v>280</v>
      </c>
    </row>
    <row r="437" spans="1:15" ht="24.75" customHeight="1" outlineLevel="1">
      <c r="A437" s="101" t="s">
        <v>469</v>
      </c>
      <c r="B437" s="128" t="s">
        <v>470</v>
      </c>
      <c r="C437" s="129"/>
      <c r="D437" s="129"/>
      <c r="E437" s="129"/>
      <c r="F437" s="129"/>
      <c r="G437" s="129"/>
      <c r="H437" s="129"/>
      <c r="I437" s="129"/>
      <c r="J437" s="130"/>
      <c r="K437" s="96">
        <v>46006</v>
      </c>
      <c r="L437" s="92" t="s">
        <v>12</v>
      </c>
      <c r="M437" s="92" t="s">
        <v>12</v>
      </c>
      <c r="N437" s="92" t="s">
        <v>471</v>
      </c>
      <c r="O437" s="92" t="s">
        <v>12</v>
      </c>
    </row>
    <row r="438" spans="1:15" ht="21">
      <c r="A438" s="136" t="s">
        <v>281</v>
      </c>
      <c r="B438" s="138" t="s">
        <v>282</v>
      </c>
      <c r="C438" s="41" t="s">
        <v>2</v>
      </c>
      <c r="D438" s="42">
        <f>SUM(D439:D442)</f>
        <v>32647.8</v>
      </c>
      <c r="E438" s="42">
        <f t="shared" ref="E438:F438" si="154">SUM(E439:E442)</f>
        <v>2429.9</v>
      </c>
      <c r="F438" s="42">
        <f t="shared" si="154"/>
        <v>1828.4</v>
      </c>
      <c r="G438" s="43">
        <f>IFERROR(F438/D438,0)</f>
        <v>5.6003773608022597E-2</v>
      </c>
      <c r="H438" s="140" t="s">
        <v>12</v>
      </c>
      <c r="I438" s="141"/>
      <c r="J438" s="142"/>
      <c r="K438" s="44" t="s">
        <v>23</v>
      </c>
      <c r="L438" s="45">
        <f>SUM(L439:L442)</f>
        <v>3</v>
      </c>
      <c r="M438" s="171" t="s">
        <v>557</v>
      </c>
      <c r="N438" s="172"/>
      <c r="O438" s="173"/>
    </row>
    <row r="439" spans="1:15" ht="22.5">
      <c r="A439" s="137"/>
      <c r="B439" s="139"/>
      <c r="C439" s="41" t="s">
        <v>11</v>
      </c>
      <c r="D439" s="42">
        <f>D445+D453+D460</f>
        <v>32647.8</v>
      </c>
      <c r="E439" s="42">
        <f t="shared" ref="E439:F439" si="155">E445+E453+E460</f>
        <v>2429.9</v>
      </c>
      <c r="F439" s="42">
        <f t="shared" si="155"/>
        <v>1828.4</v>
      </c>
      <c r="G439" s="43">
        <f t="shared" ref="G439:G442" si="156">IFERROR(F439/D439,0)</f>
        <v>5.6003773608022597E-2</v>
      </c>
      <c r="H439" s="143"/>
      <c r="I439" s="144"/>
      <c r="J439" s="145"/>
      <c r="K439" s="34" t="s">
        <v>49</v>
      </c>
      <c r="L439" s="35">
        <v>3</v>
      </c>
      <c r="M439" s="174"/>
      <c r="N439" s="175"/>
      <c r="O439" s="176"/>
    </row>
    <row r="440" spans="1:15" ht="22.5">
      <c r="A440" s="137"/>
      <c r="B440" s="139"/>
      <c r="C440" s="41" t="s">
        <v>3</v>
      </c>
      <c r="D440" s="42">
        <f>D446+D454+D461</f>
        <v>0</v>
      </c>
      <c r="E440" s="42">
        <f t="shared" ref="E440:F442" si="157">E446+E454+E461</f>
        <v>0</v>
      </c>
      <c r="F440" s="42">
        <f t="shared" si="157"/>
        <v>0</v>
      </c>
      <c r="G440" s="43">
        <f t="shared" si="156"/>
        <v>0</v>
      </c>
      <c r="H440" s="143"/>
      <c r="I440" s="144"/>
      <c r="J440" s="145"/>
      <c r="K440" s="34" t="s">
        <v>50</v>
      </c>
      <c r="L440" s="35">
        <v>0</v>
      </c>
      <c r="M440" s="174"/>
      <c r="N440" s="175"/>
      <c r="O440" s="176"/>
    </row>
    <row r="441" spans="1:15">
      <c r="A441" s="137"/>
      <c r="B441" s="139"/>
      <c r="C441" s="41" t="s">
        <v>22</v>
      </c>
      <c r="D441" s="42">
        <f>D447+D455+D462</f>
        <v>0</v>
      </c>
      <c r="E441" s="42">
        <f t="shared" si="157"/>
        <v>0</v>
      </c>
      <c r="F441" s="42">
        <f t="shared" si="157"/>
        <v>0</v>
      </c>
      <c r="G441" s="43">
        <f t="shared" si="156"/>
        <v>0</v>
      </c>
      <c r="H441" s="143"/>
      <c r="I441" s="144"/>
      <c r="J441" s="145"/>
      <c r="K441" s="180" t="s">
        <v>51</v>
      </c>
      <c r="L441" s="182">
        <v>0</v>
      </c>
      <c r="M441" s="174"/>
      <c r="N441" s="175"/>
      <c r="O441" s="176"/>
    </row>
    <row r="442" spans="1:15">
      <c r="A442" s="137"/>
      <c r="B442" s="139"/>
      <c r="C442" s="41" t="s">
        <v>4</v>
      </c>
      <c r="D442" s="42">
        <f>D448+D456+D463</f>
        <v>0</v>
      </c>
      <c r="E442" s="42">
        <f t="shared" si="157"/>
        <v>0</v>
      </c>
      <c r="F442" s="42">
        <f t="shared" si="157"/>
        <v>0</v>
      </c>
      <c r="G442" s="43">
        <f t="shared" si="156"/>
        <v>0</v>
      </c>
      <c r="H442" s="146"/>
      <c r="I442" s="147"/>
      <c r="J442" s="148"/>
      <c r="K442" s="181"/>
      <c r="L442" s="183"/>
      <c r="M442" s="177"/>
      <c r="N442" s="178"/>
      <c r="O442" s="179"/>
    </row>
    <row r="443" spans="1:15" ht="28.5" customHeight="1" outlineLevel="1">
      <c r="A443" s="37"/>
      <c r="B443" s="163" t="s">
        <v>283</v>
      </c>
      <c r="C443" s="164"/>
      <c r="D443" s="164"/>
      <c r="E443" s="164"/>
      <c r="F443" s="164"/>
      <c r="G443" s="165"/>
      <c r="H443" s="40" t="s">
        <v>12</v>
      </c>
      <c r="I443" s="40" t="s">
        <v>12</v>
      </c>
      <c r="J443" s="40" t="s">
        <v>12</v>
      </c>
      <c r="K443" s="38" t="s">
        <v>12</v>
      </c>
      <c r="L443" s="40" t="s">
        <v>12</v>
      </c>
      <c r="M443" s="40" t="s">
        <v>12</v>
      </c>
      <c r="N443" s="39" t="s">
        <v>12</v>
      </c>
      <c r="O443" s="40" t="s">
        <v>12</v>
      </c>
    </row>
    <row r="444" spans="1:15" outlineLevel="1">
      <c r="A444" s="134" t="s">
        <v>5</v>
      </c>
      <c r="B444" s="131" t="s">
        <v>284</v>
      </c>
      <c r="C444" s="88" t="s">
        <v>2</v>
      </c>
      <c r="D444" s="89">
        <f>SUM(D445:D448)</f>
        <v>30000</v>
      </c>
      <c r="E444" s="89">
        <f t="shared" ref="E444:F444" si="158">SUM(E445:E448)</f>
        <v>0</v>
      </c>
      <c r="F444" s="89">
        <f t="shared" si="158"/>
        <v>0</v>
      </c>
      <c r="G444" s="90">
        <f>IFERROR(F444/D444,0)</f>
        <v>0</v>
      </c>
      <c r="H444" s="131" t="s">
        <v>285</v>
      </c>
      <c r="I444" s="123" t="s">
        <v>145</v>
      </c>
      <c r="J444" s="123" t="s">
        <v>81</v>
      </c>
      <c r="K444" s="120">
        <v>4</v>
      </c>
      <c r="L444" s="123" t="s">
        <v>12</v>
      </c>
      <c r="M444" s="123" t="s">
        <v>12</v>
      </c>
      <c r="N444" s="123" t="s">
        <v>286</v>
      </c>
      <c r="O444" s="131" t="s">
        <v>553</v>
      </c>
    </row>
    <row r="445" spans="1:15" outlineLevel="1">
      <c r="A445" s="135"/>
      <c r="B445" s="132"/>
      <c r="C445" s="88" t="s">
        <v>11</v>
      </c>
      <c r="D445" s="89">
        <v>30000</v>
      </c>
      <c r="E445" s="89">
        <v>0</v>
      </c>
      <c r="F445" s="89">
        <v>0</v>
      </c>
      <c r="G445" s="90">
        <f t="shared" ref="G445:G448" si="159">IFERROR(F445/D445,0)</f>
        <v>0</v>
      </c>
      <c r="H445" s="132"/>
      <c r="I445" s="124"/>
      <c r="J445" s="124"/>
      <c r="K445" s="121"/>
      <c r="L445" s="124"/>
      <c r="M445" s="124"/>
      <c r="N445" s="124"/>
      <c r="O445" s="132"/>
    </row>
    <row r="446" spans="1:15" outlineLevel="1">
      <c r="A446" s="135"/>
      <c r="B446" s="132"/>
      <c r="C446" s="88" t="s">
        <v>3</v>
      </c>
      <c r="D446" s="89">
        <v>0</v>
      </c>
      <c r="E446" s="89">
        <v>0</v>
      </c>
      <c r="F446" s="89">
        <v>0</v>
      </c>
      <c r="G446" s="90">
        <f t="shared" si="159"/>
        <v>0</v>
      </c>
      <c r="H446" s="132"/>
      <c r="I446" s="124"/>
      <c r="J446" s="124"/>
      <c r="K446" s="121"/>
      <c r="L446" s="124"/>
      <c r="M446" s="124"/>
      <c r="N446" s="124"/>
      <c r="O446" s="132"/>
    </row>
    <row r="447" spans="1:15" outlineLevel="1">
      <c r="A447" s="135"/>
      <c r="B447" s="132"/>
      <c r="C447" s="88" t="s">
        <v>22</v>
      </c>
      <c r="D447" s="89">
        <v>0</v>
      </c>
      <c r="E447" s="89">
        <v>0</v>
      </c>
      <c r="F447" s="89">
        <v>0</v>
      </c>
      <c r="G447" s="90">
        <f t="shared" si="159"/>
        <v>0</v>
      </c>
      <c r="H447" s="132"/>
      <c r="I447" s="124"/>
      <c r="J447" s="124"/>
      <c r="K447" s="121"/>
      <c r="L447" s="124"/>
      <c r="M447" s="124"/>
      <c r="N447" s="124"/>
      <c r="O447" s="132"/>
    </row>
    <row r="448" spans="1:15" ht="39.75" customHeight="1" outlineLevel="1">
      <c r="A448" s="135"/>
      <c r="B448" s="132"/>
      <c r="C448" s="88" t="s">
        <v>4</v>
      </c>
      <c r="D448" s="89">
        <v>0</v>
      </c>
      <c r="E448" s="89">
        <v>0</v>
      </c>
      <c r="F448" s="89">
        <v>0</v>
      </c>
      <c r="G448" s="90">
        <f t="shared" si="159"/>
        <v>0</v>
      </c>
      <c r="H448" s="133"/>
      <c r="I448" s="124"/>
      <c r="J448" s="124"/>
      <c r="K448" s="122"/>
      <c r="L448" s="124"/>
      <c r="M448" s="124"/>
      <c r="N448" s="124"/>
      <c r="O448" s="133"/>
    </row>
    <row r="449" spans="1:15" ht="39.75" customHeight="1" outlineLevel="1">
      <c r="A449" s="95" t="s">
        <v>7</v>
      </c>
      <c r="B449" s="125" t="s">
        <v>287</v>
      </c>
      <c r="C449" s="126"/>
      <c r="D449" s="126"/>
      <c r="E449" s="126"/>
      <c r="F449" s="126"/>
      <c r="G449" s="126"/>
      <c r="H449" s="126"/>
      <c r="I449" s="126"/>
      <c r="J449" s="127"/>
      <c r="K449" s="96">
        <v>45901</v>
      </c>
      <c r="L449" s="96">
        <v>45901</v>
      </c>
      <c r="M449" s="98" t="s">
        <v>352</v>
      </c>
      <c r="N449" s="92" t="s">
        <v>473</v>
      </c>
      <c r="O449" s="92" t="s">
        <v>12</v>
      </c>
    </row>
    <row r="450" spans="1:15" ht="28.5" customHeight="1" outlineLevel="1">
      <c r="A450" s="95" t="s">
        <v>234</v>
      </c>
      <c r="B450" s="125" t="s">
        <v>472</v>
      </c>
      <c r="C450" s="126"/>
      <c r="D450" s="126"/>
      <c r="E450" s="126"/>
      <c r="F450" s="126"/>
      <c r="G450" s="126"/>
      <c r="H450" s="126"/>
      <c r="I450" s="126"/>
      <c r="J450" s="127"/>
      <c r="K450" s="96">
        <v>45992</v>
      </c>
      <c r="L450" s="92" t="s">
        <v>12</v>
      </c>
      <c r="M450" s="92" t="s">
        <v>12</v>
      </c>
      <c r="N450" s="92" t="s">
        <v>237</v>
      </c>
      <c r="O450" s="92" t="s">
        <v>12</v>
      </c>
    </row>
    <row r="451" spans="1:15" ht="39.75" customHeight="1" outlineLevel="1">
      <c r="A451" s="95" t="s">
        <v>235</v>
      </c>
      <c r="B451" s="125" t="s">
        <v>474</v>
      </c>
      <c r="C451" s="126"/>
      <c r="D451" s="126"/>
      <c r="E451" s="126"/>
      <c r="F451" s="126"/>
      <c r="G451" s="126"/>
      <c r="H451" s="126"/>
      <c r="I451" s="126"/>
      <c r="J451" s="127"/>
      <c r="K451" s="96">
        <v>46011</v>
      </c>
      <c r="L451" s="92" t="s">
        <v>12</v>
      </c>
      <c r="M451" s="92" t="s">
        <v>12</v>
      </c>
      <c r="N451" s="92" t="s">
        <v>286</v>
      </c>
      <c r="O451" s="92" t="s">
        <v>12</v>
      </c>
    </row>
    <row r="452" spans="1:15" outlineLevel="1">
      <c r="A452" s="134" t="s">
        <v>86</v>
      </c>
      <c r="B452" s="131" t="s">
        <v>288</v>
      </c>
      <c r="C452" s="88" t="s">
        <v>2</v>
      </c>
      <c r="D452" s="89">
        <f>SUM(D453:D456)</f>
        <v>547.79999999999995</v>
      </c>
      <c r="E452" s="89">
        <f t="shared" ref="E452:F452" si="160">SUM(E453:E456)</f>
        <v>329.9</v>
      </c>
      <c r="F452" s="89">
        <f t="shared" si="160"/>
        <v>329.9</v>
      </c>
      <c r="G452" s="90">
        <f>IFERROR(F452/D452,0)</f>
        <v>0.60222709017889742</v>
      </c>
      <c r="H452" s="131" t="s">
        <v>289</v>
      </c>
      <c r="I452" s="123" t="s">
        <v>145</v>
      </c>
      <c r="J452" s="123" t="s">
        <v>81</v>
      </c>
      <c r="K452" s="120">
        <v>17</v>
      </c>
      <c r="L452" s="123">
        <v>17</v>
      </c>
      <c r="M452" s="123" t="s">
        <v>12</v>
      </c>
      <c r="N452" s="123" t="s">
        <v>84</v>
      </c>
      <c r="O452" s="131" t="s">
        <v>561</v>
      </c>
    </row>
    <row r="453" spans="1:15" outlineLevel="1">
      <c r="A453" s="135"/>
      <c r="B453" s="132"/>
      <c r="C453" s="88" t="s">
        <v>11</v>
      </c>
      <c r="D453" s="89">
        <v>547.79999999999995</v>
      </c>
      <c r="E453" s="89">
        <v>329.9</v>
      </c>
      <c r="F453" s="89">
        <v>329.9</v>
      </c>
      <c r="G453" s="90">
        <f t="shared" ref="G453:G456" si="161">IFERROR(F453/D453,0)</f>
        <v>0.60222709017889742</v>
      </c>
      <c r="H453" s="132"/>
      <c r="I453" s="124"/>
      <c r="J453" s="124"/>
      <c r="K453" s="121"/>
      <c r="L453" s="124"/>
      <c r="M453" s="124"/>
      <c r="N453" s="124"/>
      <c r="O453" s="132"/>
    </row>
    <row r="454" spans="1:15" outlineLevel="1">
      <c r="A454" s="135"/>
      <c r="B454" s="132"/>
      <c r="C454" s="88" t="s">
        <v>3</v>
      </c>
      <c r="D454" s="89">
        <v>0</v>
      </c>
      <c r="E454" s="89">
        <v>0</v>
      </c>
      <c r="F454" s="89">
        <v>0</v>
      </c>
      <c r="G454" s="90">
        <f t="shared" si="161"/>
        <v>0</v>
      </c>
      <c r="H454" s="132"/>
      <c r="I454" s="124"/>
      <c r="J454" s="124"/>
      <c r="K454" s="121"/>
      <c r="L454" s="124"/>
      <c r="M454" s="124"/>
      <c r="N454" s="124"/>
      <c r="O454" s="132"/>
    </row>
    <row r="455" spans="1:15" outlineLevel="1">
      <c r="A455" s="135"/>
      <c r="B455" s="132"/>
      <c r="C455" s="88" t="s">
        <v>22</v>
      </c>
      <c r="D455" s="89">
        <v>0</v>
      </c>
      <c r="E455" s="89">
        <v>0</v>
      </c>
      <c r="F455" s="89">
        <v>0</v>
      </c>
      <c r="G455" s="90">
        <f t="shared" si="161"/>
        <v>0</v>
      </c>
      <c r="H455" s="132"/>
      <c r="I455" s="124"/>
      <c r="J455" s="124"/>
      <c r="K455" s="121"/>
      <c r="L455" s="124"/>
      <c r="M455" s="124"/>
      <c r="N455" s="124"/>
      <c r="O455" s="132"/>
    </row>
    <row r="456" spans="1:15" ht="99" customHeight="1" outlineLevel="1">
      <c r="A456" s="135"/>
      <c r="B456" s="132"/>
      <c r="C456" s="88" t="s">
        <v>4</v>
      </c>
      <c r="D456" s="89">
        <v>0</v>
      </c>
      <c r="E456" s="89">
        <v>0</v>
      </c>
      <c r="F456" s="89">
        <v>0</v>
      </c>
      <c r="G456" s="90">
        <f t="shared" si="161"/>
        <v>0</v>
      </c>
      <c r="H456" s="133"/>
      <c r="I456" s="124"/>
      <c r="J456" s="124"/>
      <c r="K456" s="122"/>
      <c r="L456" s="124"/>
      <c r="M456" s="124"/>
      <c r="N456" s="124"/>
      <c r="O456" s="133"/>
    </row>
    <row r="457" spans="1:15" ht="25.5" customHeight="1" outlineLevel="1">
      <c r="A457" s="95" t="s">
        <v>89</v>
      </c>
      <c r="B457" s="125" t="s">
        <v>292</v>
      </c>
      <c r="C457" s="126"/>
      <c r="D457" s="126"/>
      <c r="E457" s="126"/>
      <c r="F457" s="126"/>
      <c r="G457" s="126"/>
      <c r="H457" s="126"/>
      <c r="I457" s="126"/>
      <c r="J457" s="127"/>
      <c r="K457" s="96">
        <v>45672</v>
      </c>
      <c r="L457" s="97">
        <v>45645</v>
      </c>
      <c r="M457" s="98" t="s">
        <v>352</v>
      </c>
      <c r="N457" s="92" t="s">
        <v>156</v>
      </c>
      <c r="O457" s="100" t="s">
        <v>353</v>
      </c>
    </row>
    <row r="458" spans="1:15" ht="24" customHeight="1" outlineLevel="1">
      <c r="A458" s="95" t="s">
        <v>187</v>
      </c>
      <c r="B458" s="125" t="s">
        <v>293</v>
      </c>
      <c r="C458" s="126"/>
      <c r="D458" s="126"/>
      <c r="E458" s="126"/>
      <c r="F458" s="126"/>
      <c r="G458" s="126"/>
      <c r="H458" s="126"/>
      <c r="I458" s="126"/>
      <c r="J458" s="127"/>
      <c r="K458" s="96">
        <v>45689</v>
      </c>
      <c r="L458" s="97">
        <v>45679</v>
      </c>
      <c r="M458" s="98" t="s">
        <v>352</v>
      </c>
      <c r="N458" s="92" t="s">
        <v>84</v>
      </c>
      <c r="O458" s="92" t="s">
        <v>98</v>
      </c>
    </row>
    <row r="459" spans="1:15" outlineLevel="1">
      <c r="A459" s="134" t="s">
        <v>91</v>
      </c>
      <c r="B459" s="131" t="s">
        <v>294</v>
      </c>
      <c r="C459" s="88" t="s">
        <v>2</v>
      </c>
      <c r="D459" s="89">
        <f>SUM(D460:D463)</f>
        <v>2100</v>
      </c>
      <c r="E459" s="89">
        <f t="shared" ref="E459:F459" si="162">SUM(E460:E463)</f>
        <v>2100</v>
      </c>
      <c r="F459" s="89">
        <f t="shared" si="162"/>
        <v>1498.5</v>
      </c>
      <c r="G459" s="90">
        <f>IFERROR(F459/D459,0)</f>
        <v>0.71357142857142852</v>
      </c>
      <c r="H459" s="131" t="s">
        <v>295</v>
      </c>
      <c r="I459" s="123" t="s">
        <v>145</v>
      </c>
      <c r="J459" s="123" t="s">
        <v>81</v>
      </c>
      <c r="K459" s="120">
        <v>1</v>
      </c>
      <c r="L459" s="123" t="s">
        <v>12</v>
      </c>
      <c r="M459" s="123" t="s">
        <v>12</v>
      </c>
      <c r="N459" s="123" t="s">
        <v>155</v>
      </c>
      <c r="O459" s="131" t="s">
        <v>498</v>
      </c>
    </row>
    <row r="460" spans="1:15" outlineLevel="1">
      <c r="A460" s="135"/>
      <c r="B460" s="132"/>
      <c r="C460" s="88" t="s">
        <v>11</v>
      </c>
      <c r="D460" s="89">
        <v>2100</v>
      </c>
      <c r="E460" s="89">
        <v>2100</v>
      </c>
      <c r="F460" s="89">
        <v>1498.5</v>
      </c>
      <c r="G460" s="90">
        <f t="shared" ref="G460:G463" si="163">IFERROR(F460/D460,0)</f>
        <v>0.71357142857142852</v>
      </c>
      <c r="H460" s="132"/>
      <c r="I460" s="124"/>
      <c r="J460" s="124"/>
      <c r="K460" s="121"/>
      <c r="L460" s="124"/>
      <c r="M460" s="124"/>
      <c r="N460" s="124"/>
      <c r="O460" s="132"/>
    </row>
    <row r="461" spans="1:15" outlineLevel="1">
      <c r="A461" s="135"/>
      <c r="B461" s="132"/>
      <c r="C461" s="88" t="s">
        <v>3</v>
      </c>
      <c r="D461" s="89">
        <v>0</v>
      </c>
      <c r="E461" s="89">
        <v>0</v>
      </c>
      <c r="F461" s="89">
        <v>0</v>
      </c>
      <c r="G461" s="90">
        <f t="shared" si="163"/>
        <v>0</v>
      </c>
      <c r="H461" s="132"/>
      <c r="I461" s="124"/>
      <c r="J461" s="124"/>
      <c r="K461" s="121"/>
      <c r="L461" s="124"/>
      <c r="M461" s="124"/>
      <c r="N461" s="124"/>
      <c r="O461" s="132"/>
    </row>
    <row r="462" spans="1:15" outlineLevel="1">
      <c r="A462" s="135"/>
      <c r="B462" s="132"/>
      <c r="C462" s="88" t="s">
        <v>22</v>
      </c>
      <c r="D462" s="89">
        <v>0</v>
      </c>
      <c r="E462" s="89">
        <v>0</v>
      </c>
      <c r="F462" s="89">
        <v>0</v>
      </c>
      <c r="G462" s="90">
        <f t="shared" si="163"/>
        <v>0</v>
      </c>
      <c r="H462" s="132"/>
      <c r="I462" s="124"/>
      <c r="J462" s="124"/>
      <c r="K462" s="121"/>
      <c r="L462" s="124"/>
      <c r="M462" s="124"/>
      <c r="N462" s="124"/>
      <c r="O462" s="132"/>
    </row>
    <row r="463" spans="1:15" ht="63" customHeight="1" outlineLevel="1">
      <c r="A463" s="135"/>
      <c r="B463" s="132"/>
      <c r="C463" s="88" t="s">
        <v>4</v>
      </c>
      <c r="D463" s="89">
        <v>0</v>
      </c>
      <c r="E463" s="89">
        <v>0</v>
      </c>
      <c r="F463" s="89">
        <v>0</v>
      </c>
      <c r="G463" s="90">
        <f t="shared" si="163"/>
        <v>0</v>
      </c>
      <c r="H463" s="133"/>
      <c r="I463" s="124"/>
      <c r="J463" s="124"/>
      <c r="K463" s="122"/>
      <c r="L463" s="124"/>
      <c r="M463" s="124"/>
      <c r="N463" s="124"/>
      <c r="O463" s="133"/>
    </row>
    <row r="464" spans="1:15" ht="15" outlineLevel="1">
      <c r="A464" s="95" t="s">
        <v>93</v>
      </c>
      <c r="B464" s="125" t="s">
        <v>296</v>
      </c>
      <c r="C464" s="126"/>
      <c r="D464" s="126"/>
      <c r="E464" s="126"/>
      <c r="F464" s="126"/>
      <c r="G464" s="126"/>
      <c r="H464" s="126"/>
      <c r="I464" s="126"/>
      <c r="J464" s="127"/>
      <c r="K464" s="96">
        <v>45689</v>
      </c>
      <c r="L464" s="97">
        <v>45684</v>
      </c>
      <c r="M464" s="98" t="s">
        <v>352</v>
      </c>
      <c r="N464" s="92" t="s">
        <v>156</v>
      </c>
      <c r="O464" s="99" t="s">
        <v>359</v>
      </c>
    </row>
    <row r="465" spans="1:15" ht="15" outlineLevel="1">
      <c r="A465" s="95" t="s">
        <v>190</v>
      </c>
      <c r="B465" s="125" t="s">
        <v>297</v>
      </c>
      <c r="C465" s="126"/>
      <c r="D465" s="126"/>
      <c r="E465" s="126"/>
      <c r="F465" s="126"/>
      <c r="G465" s="126"/>
      <c r="H465" s="126"/>
      <c r="I465" s="126"/>
      <c r="J465" s="127"/>
      <c r="K465" s="96">
        <v>45748</v>
      </c>
      <c r="L465" s="97">
        <v>45728</v>
      </c>
      <c r="M465" s="98" t="s">
        <v>352</v>
      </c>
      <c r="N465" s="92" t="s">
        <v>253</v>
      </c>
      <c r="O465" s="99" t="s">
        <v>358</v>
      </c>
    </row>
    <row r="466" spans="1:15" ht="23.25" customHeight="1" outlineLevel="1">
      <c r="A466" s="95" t="s">
        <v>405</v>
      </c>
      <c r="B466" s="125" t="s">
        <v>475</v>
      </c>
      <c r="C466" s="126"/>
      <c r="D466" s="126"/>
      <c r="E466" s="126"/>
      <c r="F466" s="126"/>
      <c r="G466" s="126"/>
      <c r="H466" s="126"/>
      <c r="I466" s="126"/>
      <c r="J466" s="127"/>
      <c r="K466" s="96">
        <v>46037</v>
      </c>
      <c r="L466" s="92" t="s">
        <v>12</v>
      </c>
      <c r="M466" s="92" t="s">
        <v>12</v>
      </c>
      <c r="N466" s="92" t="s">
        <v>253</v>
      </c>
      <c r="O466" s="92" t="s">
        <v>12</v>
      </c>
    </row>
    <row r="467" spans="1:15" ht="21">
      <c r="A467" s="136" t="s">
        <v>20</v>
      </c>
      <c r="B467" s="138" t="s">
        <v>298</v>
      </c>
      <c r="C467" s="41" t="s">
        <v>2</v>
      </c>
      <c r="D467" s="42">
        <f>SUM(D468:D471)</f>
        <v>238059.04140999998</v>
      </c>
      <c r="E467" s="42">
        <f t="shared" ref="E467:F467" si="164">SUM(E468:E471)</f>
        <v>171955.54250999997</v>
      </c>
      <c r="F467" s="42">
        <f t="shared" si="164"/>
        <v>163298.11179</v>
      </c>
      <c r="G467" s="43">
        <f>IFERROR(F467/D467,0)</f>
        <v>0.68595635277199118</v>
      </c>
      <c r="H467" s="140" t="s">
        <v>12</v>
      </c>
      <c r="I467" s="141"/>
      <c r="J467" s="142"/>
      <c r="K467" s="44" t="s">
        <v>23</v>
      </c>
      <c r="L467" s="45">
        <f>SUM(L468:L471)</f>
        <v>6</v>
      </c>
      <c r="M467" s="339" t="s">
        <v>98</v>
      </c>
      <c r="N467" s="340"/>
      <c r="O467" s="341"/>
    </row>
    <row r="468" spans="1:15" ht="22.5">
      <c r="A468" s="137"/>
      <c r="B468" s="139"/>
      <c r="C468" s="41" t="s">
        <v>11</v>
      </c>
      <c r="D468" s="42">
        <f>D474+D479+D484+D489+D496+D501</f>
        <v>238059.04140999998</v>
      </c>
      <c r="E468" s="42">
        <f t="shared" ref="E468:F468" si="165">E474+E479+E484+E489+E496+E501</f>
        <v>171955.54250999997</v>
      </c>
      <c r="F468" s="42">
        <f t="shared" si="165"/>
        <v>163298.11179</v>
      </c>
      <c r="G468" s="43">
        <f t="shared" ref="G468:G471" si="166">IFERROR(F468/D468,0)</f>
        <v>0.68595635277199118</v>
      </c>
      <c r="H468" s="143"/>
      <c r="I468" s="144"/>
      <c r="J468" s="145"/>
      <c r="K468" s="34" t="s">
        <v>49</v>
      </c>
      <c r="L468" s="35">
        <v>2</v>
      </c>
      <c r="M468" s="342"/>
      <c r="N468" s="343"/>
      <c r="O468" s="344"/>
    </row>
    <row r="469" spans="1:15" ht="22.5">
      <c r="A469" s="137"/>
      <c r="B469" s="139"/>
      <c r="C469" s="41" t="s">
        <v>3</v>
      </c>
      <c r="D469" s="42">
        <f>D475+D480+D485+D490+D497+D502</f>
        <v>0</v>
      </c>
      <c r="E469" s="42">
        <f t="shared" ref="E469:F471" si="167">E475+E480+E485+E490+E497+E502</f>
        <v>0</v>
      </c>
      <c r="F469" s="42">
        <f t="shared" si="167"/>
        <v>0</v>
      </c>
      <c r="G469" s="43">
        <f t="shared" si="166"/>
        <v>0</v>
      </c>
      <c r="H469" s="143"/>
      <c r="I469" s="144"/>
      <c r="J469" s="145"/>
      <c r="K469" s="34" t="s">
        <v>50</v>
      </c>
      <c r="L469" s="35">
        <v>0</v>
      </c>
      <c r="M469" s="342"/>
      <c r="N469" s="343"/>
      <c r="O469" s="344"/>
    </row>
    <row r="470" spans="1:15">
      <c r="A470" s="137"/>
      <c r="B470" s="139"/>
      <c r="C470" s="41" t="s">
        <v>22</v>
      </c>
      <c r="D470" s="42">
        <f>D476+D481+D486+D491+D498+D503</f>
        <v>0</v>
      </c>
      <c r="E470" s="42">
        <f t="shared" si="167"/>
        <v>0</v>
      </c>
      <c r="F470" s="42">
        <f t="shared" si="167"/>
        <v>0</v>
      </c>
      <c r="G470" s="43">
        <f t="shared" si="166"/>
        <v>0</v>
      </c>
      <c r="H470" s="143"/>
      <c r="I470" s="144"/>
      <c r="J470" s="145"/>
      <c r="K470" s="180" t="s">
        <v>51</v>
      </c>
      <c r="L470" s="182">
        <v>4</v>
      </c>
      <c r="M470" s="342"/>
      <c r="N470" s="343"/>
      <c r="O470" s="344"/>
    </row>
    <row r="471" spans="1:15">
      <c r="A471" s="137"/>
      <c r="B471" s="139"/>
      <c r="C471" s="41" t="s">
        <v>4</v>
      </c>
      <c r="D471" s="42">
        <f>D477+D482+D487+D492+D499+D504</f>
        <v>0</v>
      </c>
      <c r="E471" s="42">
        <f t="shared" si="167"/>
        <v>0</v>
      </c>
      <c r="F471" s="42">
        <f t="shared" si="167"/>
        <v>0</v>
      </c>
      <c r="G471" s="43">
        <f t="shared" si="166"/>
        <v>0</v>
      </c>
      <c r="H471" s="146"/>
      <c r="I471" s="147"/>
      <c r="J471" s="148"/>
      <c r="K471" s="181"/>
      <c r="L471" s="183"/>
      <c r="M471" s="345"/>
      <c r="N471" s="346"/>
      <c r="O471" s="347"/>
    </row>
    <row r="472" spans="1:15" ht="27.75" customHeight="1" outlineLevel="1">
      <c r="A472" s="91"/>
      <c r="B472" s="149" t="s">
        <v>299</v>
      </c>
      <c r="C472" s="150"/>
      <c r="D472" s="150"/>
      <c r="E472" s="150"/>
      <c r="F472" s="150"/>
      <c r="G472" s="151"/>
      <c r="H472" s="92" t="s">
        <v>12</v>
      </c>
      <c r="I472" s="92" t="s">
        <v>12</v>
      </c>
      <c r="J472" s="92" t="s">
        <v>12</v>
      </c>
      <c r="K472" s="93" t="s">
        <v>12</v>
      </c>
      <c r="L472" s="92" t="s">
        <v>12</v>
      </c>
      <c r="M472" s="92" t="s">
        <v>12</v>
      </c>
      <c r="N472" s="94" t="s">
        <v>12</v>
      </c>
      <c r="O472" s="92" t="s">
        <v>12</v>
      </c>
    </row>
    <row r="473" spans="1:15" outlineLevel="1">
      <c r="A473" s="134" t="s">
        <v>5</v>
      </c>
      <c r="B473" s="131" t="s">
        <v>300</v>
      </c>
      <c r="C473" s="88" t="s">
        <v>2</v>
      </c>
      <c r="D473" s="89">
        <f>SUM(D474:D477)</f>
        <v>155071.9</v>
      </c>
      <c r="E473" s="89">
        <f t="shared" ref="E473:F473" si="168">SUM(E474:E477)</f>
        <v>105773.39748</v>
      </c>
      <c r="F473" s="89">
        <f t="shared" si="168"/>
        <v>105773.39748</v>
      </c>
      <c r="G473" s="90">
        <f>IFERROR(F473/D473,0)</f>
        <v>0.68209261303949975</v>
      </c>
      <c r="H473" s="131" t="s">
        <v>301</v>
      </c>
      <c r="I473" s="123" t="s">
        <v>154</v>
      </c>
      <c r="J473" s="123" t="s">
        <v>12</v>
      </c>
      <c r="K473" s="120" t="s">
        <v>12</v>
      </c>
      <c r="L473" s="123" t="s">
        <v>12</v>
      </c>
      <c r="M473" s="123" t="s">
        <v>12</v>
      </c>
      <c r="N473" s="123" t="s">
        <v>12</v>
      </c>
      <c r="O473" s="131" t="s">
        <v>360</v>
      </c>
    </row>
    <row r="474" spans="1:15" outlineLevel="1">
      <c r="A474" s="135"/>
      <c r="B474" s="132"/>
      <c r="C474" s="88" t="s">
        <v>11</v>
      </c>
      <c r="D474" s="89">
        <v>155071.9</v>
      </c>
      <c r="E474" s="89">
        <v>105773.39748</v>
      </c>
      <c r="F474" s="89">
        <v>105773.39748</v>
      </c>
      <c r="G474" s="90">
        <f t="shared" ref="G474:G492" si="169">IFERROR(F474/D474,0)</f>
        <v>0.68209261303949975</v>
      </c>
      <c r="H474" s="132"/>
      <c r="I474" s="124"/>
      <c r="J474" s="124"/>
      <c r="K474" s="121"/>
      <c r="L474" s="124"/>
      <c r="M474" s="124"/>
      <c r="N474" s="124"/>
      <c r="O474" s="132"/>
    </row>
    <row r="475" spans="1:15" outlineLevel="1">
      <c r="A475" s="135"/>
      <c r="B475" s="132"/>
      <c r="C475" s="88" t="s">
        <v>3</v>
      </c>
      <c r="D475" s="89">
        <v>0</v>
      </c>
      <c r="E475" s="89">
        <v>0</v>
      </c>
      <c r="F475" s="89">
        <v>0</v>
      </c>
      <c r="G475" s="90">
        <f t="shared" si="169"/>
        <v>0</v>
      </c>
      <c r="H475" s="132"/>
      <c r="I475" s="124"/>
      <c r="J475" s="124"/>
      <c r="K475" s="121"/>
      <c r="L475" s="124"/>
      <c r="M475" s="124"/>
      <c r="N475" s="124"/>
      <c r="O475" s="132"/>
    </row>
    <row r="476" spans="1:15" outlineLevel="1">
      <c r="A476" s="135"/>
      <c r="B476" s="132"/>
      <c r="C476" s="88" t="s">
        <v>22</v>
      </c>
      <c r="D476" s="89">
        <v>0</v>
      </c>
      <c r="E476" s="89">
        <v>0</v>
      </c>
      <c r="F476" s="89">
        <v>0</v>
      </c>
      <c r="G476" s="90">
        <f t="shared" si="169"/>
        <v>0</v>
      </c>
      <c r="H476" s="132"/>
      <c r="I476" s="124"/>
      <c r="J476" s="124"/>
      <c r="K476" s="121"/>
      <c r="L476" s="124"/>
      <c r="M476" s="124"/>
      <c r="N476" s="124"/>
      <c r="O476" s="132"/>
    </row>
    <row r="477" spans="1:15" ht="31.5" customHeight="1" outlineLevel="1">
      <c r="A477" s="135"/>
      <c r="B477" s="132"/>
      <c r="C477" s="88" t="s">
        <v>4</v>
      </c>
      <c r="D477" s="89">
        <v>0</v>
      </c>
      <c r="E477" s="89">
        <v>0</v>
      </c>
      <c r="F477" s="89">
        <v>0</v>
      </c>
      <c r="G477" s="90">
        <f t="shared" si="169"/>
        <v>0</v>
      </c>
      <c r="H477" s="133"/>
      <c r="I477" s="124"/>
      <c r="J477" s="124"/>
      <c r="K477" s="122"/>
      <c r="L477" s="124"/>
      <c r="M477" s="124"/>
      <c r="N477" s="124"/>
      <c r="O477" s="133"/>
    </row>
    <row r="478" spans="1:15" outlineLevel="1">
      <c r="A478" s="134" t="s">
        <v>86</v>
      </c>
      <c r="B478" s="131" t="s">
        <v>302</v>
      </c>
      <c r="C478" s="88" t="s">
        <v>2</v>
      </c>
      <c r="D478" s="89">
        <f>SUM(D479:D482)</f>
        <v>53779.6</v>
      </c>
      <c r="E478" s="89">
        <f t="shared" ref="E478:F478" si="170">SUM(E479:E482)</f>
        <v>44260</v>
      </c>
      <c r="F478" s="89">
        <f t="shared" si="170"/>
        <v>36251.199999999997</v>
      </c>
      <c r="G478" s="90">
        <f t="shared" si="169"/>
        <v>0.67406972160447454</v>
      </c>
      <c r="H478" s="131" t="s">
        <v>303</v>
      </c>
      <c r="I478" s="123" t="s">
        <v>154</v>
      </c>
      <c r="J478" s="123" t="s">
        <v>12</v>
      </c>
      <c r="K478" s="120" t="s">
        <v>12</v>
      </c>
      <c r="L478" s="123" t="s">
        <v>12</v>
      </c>
      <c r="M478" s="123" t="s">
        <v>12</v>
      </c>
      <c r="N478" s="123" t="s">
        <v>12</v>
      </c>
      <c r="O478" s="131" t="s">
        <v>499</v>
      </c>
    </row>
    <row r="479" spans="1:15" outlineLevel="1">
      <c r="A479" s="135"/>
      <c r="B479" s="132"/>
      <c r="C479" s="88" t="s">
        <v>11</v>
      </c>
      <c r="D479" s="89">
        <v>53779.6</v>
      </c>
      <c r="E479" s="89">
        <v>44260</v>
      </c>
      <c r="F479" s="89">
        <v>36251.199999999997</v>
      </c>
      <c r="G479" s="90">
        <f t="shared" si="169"/>
        <v>0.67406972160447454</v>
      </c>
      <c r="H479" s="132"/>
      <c r="I479" s="124"/>
      <c r="J479" s="124"/>
      <c r="K479" s="121"/>
      <c r="L479" s="124"/>
      <c r="M479" s="124"/>
      <c r="N479" s="124"/>
      <c r="O479" s="132"/>
    </row>
    <row r="480" spans="1:15" outlineLevel="1">
      <c r="A480" s="135"/>
      <c r="B480" s="132"/>
      <c r="C480" s="88" t="s">
        <v>3</v>
      </c>
      <c r="D480" s="89">
        <v>0</v>
      </c>
      <c r="E480" s="89">
        <v>0</v>
      </c>
      <c r="F480" s="89">
        <v>0</v>
      </c>
      <c r="G480" s="90">
        <f t="shared" si="169"/>
        <v>0</v>
      </c>
      <c r="H480" s="132"/>
      <c r="I480" s="124"/>
      <c r="J480" s="124"/>
      <c r="K480" s="121"/>
      <c r="L480" s="124"/>
      <c r="M480" s="124"/>
      <c r="N480" s="124"/>
      <c r="O480" s="132"/>
    </row>
    <row r="481" spans="1:15" outlineLevel="1">
      <c r="A481" s="135"/>
      <c r="B481" s="132"/>
      <c r="C481" s="88" t="s">
        <v>22</v>
      </c>
      <c r="D481" s="89">
        <v>0</v>
      </c>
      <c r="E481" s="89">
        <v>0</v>
      </c>
      <c r="F481" s="89">
        <v>0</v>
      </c>
      <c r="G481" s="90">
        <f t="shared" si="169"/>
        <v>0</v>
      </c>
      <c r="H481" s="132"/>
      <c r="I481" s="124"/>
      <c r="J481" s="124"/>
      <c r="K481" s="121"/>
      <c r="L481" s="124"/>
      <c r="M481" s="124"/>
      <c r="N481" s="124"/>
      <c r="O481" s="132"/>
    </row>
    <row r="482" spans="1:15" ht="22.5" customHeight="1" outlineLevel="1">
      <c r="A482" s="135"/>
      <c r="B482" s="132"/>
      <c r="C482" s="88" t="s">
        <v>4</v>
      </c>
      <c r="D482" s="89">
        <v>0</v>
      </c>
      <c r="E482" s="89">
        <v>0</v>
      </c>
      <c r="F482" s="89">
        <v>0</v>
      </c>
      <c r="G482" s="90">
        <f t="shared" si="169"/>
        <v>0</v>
      </c>
      <c r="H482" s="133"/>
      <c r="I482" s="124"/>
      <c r="J482" s="124"/>
      <c r="K482" s="122"/>
      <c r="L482" s="124"/>
      <c r="M482" s="124"/>
      <c r="N482" s="124"/>
      <c r="O482" s="133"/>
    </row>
    <row r="483" spans="1:15" outlineLevel="1">
      <c r="A483" s="134" t="s">
        <v>91</v>
      </c>
      <c r="B483" s="131" t="s">
        <v>304</v>
      </c>
      <c r="C483" s="88" t="s">
        <v>2</v>
      </c>
      <c r="D483" s="89">
        <f>SUM(D484:D487)</f>
        <v>6301.4414100000004</v>
      </c>
      <c r="E483" s="89">
        <f t="shared" ref="E483:F483" si="171">SUM(E484:E487)</f>
        <v>6301.4414100000004</v>
      </c>
      <c r="F483" s="89">
        <f t="shared" si="171"/>
        <v>6301.4414100000004</v>
      </c>
      <c r="G483" s="90">
        <f t="shared" si="169"/>
        <v>1</v>
      </c>
      <c r="H483" s="131" t="s">
        <v>305</v>
      </c>
      <c r="I483" s="123" t="s">
        <v>154</v>
      </c>
      <c r="J483" s="123" t="s">
        <v>12</v>
      </c>
      <c r="K483" s="120" t="s">
        <v>12</v>
      </c>
      <c r="L483" s="123" t="s">
        <v>12</v>
      </c>
      <c r="M483" s="123" t="s">
        <v>12</v>
      </c>
      <c r="N483" s="123" t="s">
        <v>12</v>
      </c>
      <c r="O483" s="131" t="s">
        <v>555</v>
      </c>
    </row>
    <row r="484" spans="1:15" outlineLevel="1">
      <c r="A484" s="135"/>
      <c r="B484" s="132"/>
      <c r="C484" s="88" t="s">
        <v>11</v>
      </c>
      <c r="D484" s="89">
        <v>6301.4414100000004</v>
      </c>
      <c r="E484" s="89">
        <v>6301.4414100000004</v>
      </c>
      <c r="F484" s="89">
        <v>6301.4414100000004</v>
      </c>
      <c r="G484" s="90">
        <f t="shared" si="169"/>
        <v>1</v>
      </c>
      <c r="H484" s="132"/>
      <c r="I484" s="124"/>
      <c r="J484" s="124"/>
      <c r="K484" s="121"/>
      <c r="L484" s="124"/>
      <c r="M484" s="124"/>
      <c r="N484" s="124"/>
      <c r="O484" s="132"/>
    </row>
    <row r="485" spans="1:15" outlineLevel="1">
      <c r="A485" s="135"/>
      <c r="B485" s="132"/>
      <c r="C485" s="88" t="s">
        <v>3</v>
      </c>
      <c r="D485" s="89">
        <v>0</v>
      </c>
      <c r="E485" s="89">
        <v>0</v>
      </c>
      <c r="F485" s="89">
        <v>0</v>
      </c>
      <c r="G485" s="90">
        <f t="shared" si="169"/>
        <v>0</v>
      </c>
      <c r="H485" s="132"/>
      <c r="I485" s="124"/>
      <c r="J485" s="124"/>
      <c r="K485" s="121"/>
      <c r="L485" s="124"/>
      <c r="M485" s="124"/>
      <c r="N485" s="124"/>
      <c r="O485" s="132"/>
    </row>
    <row r="486" spans="1:15" outlineLevel="1">
      <c r="A486" s="135"/>
      <c r="B486" s="132"/>
      <c r="C486" s="88" t="s">
        <v>22</v>
      </c>
      <c r="D486" s="89">
        <v>0</v>
      </c>
      <c r="E486" s="89">
        <v>0</v>
      </c>
      <c r="F486" s="89">
        <v>0</v>
      </c>
      <c r="G486" s="90">
        <f t="shared" si="169"/>
        <v>0</v>
      </c>
      <c r="H486" s="132"/>
      <c r="I486" s="124"/>
      <c r="J486" s="124"/>
      <c r="K486" s="121"/>
      <c r="L486" s="124"/>
      <c r="M486" s="124"/>
      <c r="N486" s="124"/>
      <c r="O486" s="132"/>
    </row>
    <row r="487" spans="1:15" ht="42" customHeight="1" outlineLevel="1">
      <c r="A487" s="135"/>
      <c r="B487" s="132"/>
      <c r="C487" s="88" t="s">
        <v>4</v>
      </c>
      <c r="D487" s="89">
        <v>0</v>
      </c>
      <c r="E487" s="89">
        <v>0</v>
      </c>
      <c r="F487" s="89">
        <v>0</v>
      </c>
      <c r="G487" s="90">
        <f t="shared" si="169"/>
        <v>0</v>
      </c>
      <c r="H487" s="133"/>
      <c r="I487" s="124"/>
      <c r="J487" s="124"/>
      <c r="K487" s="122"/>
      <c r="L487" s="124"/>
      <c r="M487" s="124"/>
      <c r="N487" s="124"/>
      <c r="O487" s="133"/>
    </row>
    <row r="488" spans="1:15" outlineLevel="1">
      <c r="A488" s="134" t="s">
        <v>94</v>
      </c>
      <c r="B488" s="131" t="s">
        <v>306</v>
      </c>
      <c r="C488" s="88" t="s">
        <v>2</v>
      </c>
      <c r="D488" s="89">
        <f>SUM(D489:D492)</f>
        <v>21135.3</v>
      </c>
      <c r="E488" s="89">
        <f t="shared" ref="E488:F488" si="172">SUM(E489:E492)</f>
        <v>14700</v>
      </c>
      <c r="F488" s="89">
        <f t="shared" si="172"/>
        <v>14051.369280000001</v>
      </c>
      <c r="G488" s="90">
        <f>IFERROR(F488/D488,0)</f>
        <v>0.66482942186768113</v>
      </c>
      <c r="H488" s="131" t="s">
        <v>307</v>
      </c>
      <c r="I488" s="123" t="s">
        <v>83</v>
      </c>
      <c r="J488" s="123" t="s">
        <v>103</v>
      </c>
      <c r="K488" s="120">
        <v>1</v>
      </c>
      <c r="L488" s="123" t="s">
        <v>12</v>
      </c>
      <c r="M488" s="123" t="s">
        <v>12</v>
      </c>
      <c r="N488" s="123" t="s">
        <v>155</v>
      </c>
      <c r="O488" s="131" t="s">
        <v>541</v>
      </c>
    </row>
    <row r="489" spans="1:15" outlineLevel="1">
      <c r="A489" s="135"/>
      <c r="B489" s="132"/>
      <c r="C489" s="88" t="s">
        <v>11</v>
      </c>
      <c r="D489" s="89">
        <v>21135.3</v>
      </c>
      <c r="E489" s="89">
        <f>11300+440+2960</f>
        <v>14700</v>
      </c>
      <c r="F489" s="89">
        <v>14051.369280000001</v>
      </c>
      <c r="G489" s="90">
        <f t="shared" si="169"/>
        <v>0.66482942186768113</v>
      </c>
      <c r="H489" s="132"/>
      <c r="I489" s="124"/>
      <c r="J489" s="124"/>
      <c r="K489" s="121"/>
      <c r="L489" s="124"/>
      <c r="M489" s="124"/>
      <c r="N489" s="124"/>
      <c r="O489" s="132"/>
    </row>
    <row r="490" spans="1:15" outlineLevel="1">
      <c r="A490" s="135"/>
      <c r="B490" s="132"/>
      <c r="C490" s="88" t="s">
        <v>3</v>
      </c>
      <c r="D490" s="89">
        <v>0</v>
      </c>
      <c r="E490" s="89">
        <v>0</v>
      </c>
      <c r="F490" s="89">
        <v>0</v>
      </c>
      <c r="G490" s="90">
        <f t="shared" si="169"/>
        <v>0</v>
      </c>
      <c r="H490" s="132"/>
      <c r="I490" s="124"/>
      <c r="J490" s="124"/>
      <c r="K490" s="121"/>
      <c r="L490" s="124"/>
      <c r="M490" s="124"/>
      <c r="N490" s="124"/>
      <c r="O490" s="132"/>
    </row>
    <row r="491" spans="1:15" outlineLevel="1">
      <c r="A491" s="135"/>
      <c r="B491" s="132"/>
      <c r="C491" s="88" t="s">
        <v>22</v>
      </c>
      <c r="D491" s="89">
        <v>0</v>
      </c>
      <c r="E491" s="89">
        <v>0</v>
      </c>
      <c r="F491" s="89">
        <v>0</v>
      </c>
      <c r="G491" s="90">
        <f t="shared" si="169"/>
        <v>0</v>
      </c>
      <c r="H491" s="132"/>
      <c r="I491" s="124"/>
      <c r="J491" s="124"/>
      <c r="K491" s="121"/>
      <c r="L491" s="124"/>
      <c r="M491" s="124"/>
      <c r="N491" s="124"/>
      <c r="O491" s="132"/>
    </row>
    <row r="492" spans="1:15" ht="36.75" customHeight="1" outlineLevel="1">
      <c r="A492" s="135"/>
      <c r="B492" s="132"/>
      <c r="C492" s="88" t="s">
        <v>4</v>
      </c>
      <c r="D492" s="89">
        <v>0</v>
      </c>
      <c r="E492" s="89">
        <v>0</v>
      </c>
      <c r="F492" s="89">
        <v>0</v>
      </c>
      <c r="G492" s="90">
        <f t="shared" si="169"/>
        <v>0</v>
      </c>
      <c r="H492" s="133"/>
      <c r="I492" s="124"/>
      <c r="J492" s="124"/>
      <c r="K492" s="122"/>
      <c r="L492" s="124"/>
      <c r="M492" s="124"/>
      <c r="N492" s="124"/>
      <c r="O492" s="133"/>
    </row>
    <row r="493" spans="1:15" ht="15" outlineLevel="1">
      <c r="A493" s="95" t="s">
        <v>95</v>
      </c>
      <c r="B493" s="125" t="s">
        <v>308</v>
      </c>
      <c r="C493" s="126"/>
      <c r="D493" s="126"/>
      <c r="E493" s="126"/>
      <c r="F493" s="126"/>
      <c r="G493" s="126"/>
      <c r="H493" s="126"/>
      <c r="I493" s="126"/>
      <c r="J493" s="127"/>
      <c r="K493" s="96">
        <v>45689</v>
      </c>
      <c r="L493" s="97">
        <v>45670</v>
      </c>
      <c r="M493" s="98" t="s">
        <v>352</v>
      </c>
      <c r="N493" s="92" t="s">
        <v>253</v>
      </c>
      <c r="O493" s="99" t="s">
        <v>366</v>
      </c>
    </row>
    <row r="494" spans="1:15" ht="21.75" customHeight="1" outlineLevel="1">
      <c r="A494" s="95" t="s">
        <v>393</v>
      </c>
      <c r="B494" s="125" t="s">
        <v>476</v>
      </c>
      <c r="C494" s="126"/>
      <c r="D494" s="126"/>
      <c r="E494" s="126"/>
      <c r="F494" s="126"/>
      <c r="G494" s="126"/>
      <c r="H494" s="126"/>
      <c r="I494" s="126"/>
      <c r="J494" s="127"/>
      <c r="K494" s="96">
        <v>46016</v>
      </c>
      <c r="L494" s="92" t="s">
        <v>12</v>
      </c>
      <c r="M494" s="92" t="s">
        <v>12</v>
      </c>
      <c r="N494" s="92" t="s">
        <v>155</v>
      </c>
      <c r="O494" s="92" t="s">
        <v>12</v>
      </c>
    </row>
    <row r="495" spans="1:15" outlineLevel="1">
      <c r="A495" s="134" t="s">
        <v>101</v>
      </c>
      <c r="B495" s="131" t="s">
        <v>309</v>
      </c>
      <c r="C495" s="88" t="s">
        <v>2</v>
      </c>
      <c r="D495" s="89">
        <f>SUM(D496:D499)</f>
        <v>480</v>
      </c>
      <c r="E495" s="89">
        <f t="shared" ref="E495:F495" si="173">SUM(E496:E499)</f>
        <v>377.40361999999999</v>
      </c>
      <c r="F495" s="89">
        <f t="shared" si="173"/>
        <v>377.40361999999999</v>
      </c>
      <c r="G495" s="90">
        <f>IFERROR(F495/D495,0)</f>
        <v>0.78625754166666662</v>
      </c>
      <c r="H495" s="131" t="s">
        <v>310</v>
      </c>
      <c r="I495" s="123" t="s">
        <v>154</v>
      </c>
      <c r="J495" s="123" t="s">
        <v>12</v>
      </c>
      <c r="K495" s="120" t="s">
        <v>12</v>
      </c>
      <c r="L495" s="123" t="s">
        <v>12</v>
      </c>
      <c r="M495" s="123" t="s">
        <v>12</v>
      </c>
      <c r="N495" s="123" t="s">
        <v>12</v>
      </c>
      <c r="O495" s="120" t="s">
        <v>98</v>
      </c>
    </row>
    <row r="496" spans="1:15" outlineLevel="1">
      <c r="A496" s="135"/>
      <c r="B496" s="132"/>
      <c r="C496" s="88" t="s">
        <v>11</v>
      </c>
      <c r="D496" s="89">
        <v>480</v>
      </c>
      <c r="E496" s="89">
        <v>377.40361999999999</v>
      </c>
      <c r="F496" s="89">
        <v>377.40361999999999</v>
      </c>
      <c r="G496" s="90">
        <f t="shared" ref="G496:G499" si="174">IFERROR(F496/D496,0)</f>
        <v>0.78625754166666662</v>
      </c>
      <c r="H496" s="132"/>
      <c r="I496" s="124"/>
      <c r="J496" s="124"/>
      <c r="K496" s="121"/>
      <c r="L496" s="124"/>
      <c r="M496" s="124"/>
      <c r="N496" s="124"/>
      <c r="O496" s="201"/>
    </row>
    <row r="497" spans="1:15" outlineLevel="1">
      <c r="A497" s="135"/>
      <c r="B497" s="132"/>
      <c r="C497" s="88" t="s">
        <v>3</v>
      </c>
      <c r="D497" s="89">
        <v>0</v>
      </c>
      <c r="E497" s="89">
        <v>0</v>
      </c>
      <c r="F497" s="89">
        <v>0</v>
      </c>
      <c r="G497" s="90">
        <f t="shared" si="174"/>
        <v>0</v>
      </c>
      <c r="H497" s="132"/>
      <c r="I497" s="124"/>
      <c r="J497" s="124"/>
      <c r="K497" s="121"/>
      <c r="L497" s="124"/>
      <c r="M497" s="124"/>
      <c r="N497" s="124"/>
      <c r="O497" s="201"/>
    </row>
    <row r="498" spans="1:15" outlineLevel="1">
      <c r="A498" s="135"/>
      <c r="B498" s="132"/>
      <c r="C498" s="88" t="s">
        <v>22</v>
      </c>
      <c r="D498" s="89">
        <v>0</v>
      </c>
      <c r="E498" s="89">
        <v>0</v>
      </c>
      <c r="F498" s="89">
        <v>0</v>
      </c>
      <c r="G498" s="90">
        <f t="shared" si="174"/>
        <v>0</v>
      </c>
      <c r="H498" s="132"/>
      <c r="I498" s="124"/>
      <c r="J498" s="124"/>
      <c r="K498" s="121"/>
      <c r="L498" s="124"/>
      <c r="M498" s="124"/>
      <c r="N498" s="124"/>
      <c r="O498" s="201"/>
    </row>
    <row r="499" spans="1:15" ht="46.5" customHeight="1" outlineLevel="1">
      <c r="A499" s="135"/>
      <c r="B499" s="132"/>
      <c r="C499" s="88" t="s">
        <v>4</v>
      </c>
      <c r="D499" s="89">
        <v>0</v>
      </c>
      <c r="E499" s="89">
        <v>0</v>
      </c>
      <c r="F499" s="89">
        <v>0</v>
      </c>
      <c r="G499" s="90">
        <f t="shared" si="174"/>
        <v>0</v>
      </c>
      <c r="H499" s="133"/>
      <c r="I499" s="124"/>
      <c r="J499" s="124"/>
      <c r="K499" s="122"/>
      <c r="L499" s="124"/>
      <c r="M499" s="124"/>
      <c r="N499" s="124"/>
      <c r="O499" s="202"/>
    </row>
    <row r="500" spans="1:15" outlineLevel="1">
      <c r="A500" s="134" t="s">
        <v>119</v>
      </c>
      <c r="B500" s="131" t="s">
        <v>311</v>
      </c>
      <c r="C500" s="88" t="s">
        <v>2</v>
      </c>
      <c r="D500" s="89">
        <f>SUM(D501:D504)</f>
        <v>1290.8</v>
      </c>
      <c r="E500" s="89">
        <f t="shared" ref="E500:F500" si="175">SUM(E501:E504)</f>
        <v>543.29999999999995</v>
      </c>
      <c r="F500" s="89">
        <f t="shared" si="175"/>
        <v>543.29999999999995</v>
      </c>
      <c r="G500" s="90">
        <f>IFERROR(F500/D500,0)</f>
        <v>0.42090176634645177</v>
      </c>
      <c r="H500" s="131" t="s">
        <v>312</v>
      </c>
      <c r="I500" s="123" t="s">
        <v>102</v>
      </c>
      <c r="J500" s="123" t="s">
        <v>103</v>
      </c>
      <c r="K500" s="120">
        <v>1</v>
      </c>
      <c r="L500" s="123" t="s">
        <v>12</v>
      </c>
      <c r="M500" s="123" t="s">
        <v>12</v>
      </c>
      <c r="N500" s="123" t="s">
        <v>129</v>
      </c>
      <c r="O500" s="131" t="s">
        <v>368</v>
      </c>
    </row>
    <row r="501" spans="1:15" outlineLevel="1">
      <c r="A501" s="135"/>
      <c r="B501" s="132"/>
      <c r="C501" s="88" t="s">
        <v>11</v>
      </c>
      <c r="D501" s="89">
        <v>1290.8</v>
      </c>
      <c r="E501" s="89">
        <v>543.29999999999995</v>
      </c>
      <c r="F501" s="89">
        <v>543.29999999999995</v>
      </c>
      <c r="G501" s="90">
        <f t="shared" ref="G501:G504" si="176">IFERROR(F501/D501,0)</f>
        <v>0.42090176634645177</v>
      </c>
      <c r="H501" s="132"/>
      <c r="I501" s="124"/>
      <c r="J501" s="124"/>
      <c r="K501" s="121"/>
      <c r="L501" s="124"/>
      <c r="M501" s="124"/>
      <c r="N501" s="124"/>
      <c r="O501" s="132"/>
    </row>
    <row r="502" spans="1:15" outlineLevel="1">
      <c r="A502" s="135"/>
      <c r="B502" s="132"/>
      <c r="C502" s="88" t="s">
        <v>3</v>
      </c>
      <c r="D502" s="89">
        <v>0</v>
      </c>
      <c r="E502" s="89">
        <v>0</v>
      </c>
      <c r="F502" s="89">
        <v>0</v>
      </c>
      <c r="G502" s="90">
        <f t="shared" si="176"/>
        <v>0</v>
      </c>
      <c r="H502" s="132"/>
      <c r="I502" s="124"/>
      <c r="J502" s="124"/>
      <c r="K502" s="121"/>
      <c r="L502" s="124"/>
      <c r="M502" s="124"/>
      <c r="N502" s="124"/>
      <c r="O502" s="132"/>
    </row>
    <row r="503" spans="1:15" outlineLevel="1">
      <c r="A503" s="135"/>
      <c r="B503" s="132"/>
      <c r="C503" s="88" t="s">
        <v>22</v>
      </c>
      <c r="D503" s="89">
        <v>0</v>
      </c>
      <c r="E503" s="89">
        <v>0</v>
      </c>
      <c r="F503" s="89">
        <v>0</v>
      </c>
      <c r="G503" s="90">
        <f t="shared" si="176"/>
        <v>0</v>
      </c>
      <c r="H503" s="132"/>
      <c r="I503" s="124"/>
      <c r="J503" s="124"/>
      <c r="K503" s="121"/>
      <c r="L503" s="124"/>
      <c r="M503" s="124"/>
      <c r="N503" s="124"/>
      <c r="O503" s="132"/>
    </row>
    <row r="504" spans="1:15" outlineLevel="1">
      <c r="A504" s="135"/>
      <c r="B504" s="132"/>
      <c r="C504" s="88" t="s">
        <v>4</v>
      </c>
      <c r="D504" s="89">
        <v>0</v>
      </c>
      <c r="E504" s="89">
        <v>0</v>
      </c>
      <c r="F504" s="89">
        <v>0</v>
      </c>
      <c r="G504" s="90">
        <f t="shared" si="176"/>
        <v>0</v>
      </c>
      <c r="H504" s="133"/>
      <c r="I504" s="124"/>
      <c r="J504" s="124"/>
      <c r="K504" s="122"/>
      <c r="L504" s="124"/>
      <c r="M504" s="124"/>
      <c r="N504" s="124"/>
      <c r="O504" s="133"/>
    </row>
    <row r="505" spans="1:15" ht="22.5" outlineLevel="1">
      <c r="A505" s="95" t="s">
        <v>120</v>
      </c>
      <c r="B505" s="125" t="s">
        <v>313</v>
      </c>
      <c r="C505" s="126"/>
      <c r="D505" s="126"/>
      <c r="E505" s="126"/>
      <c r="F505" s="126"/>
      <c r="G505" s="126"/>
      <c r="H505" s="126"/>
      <c r="I505" s="126"/>
      <c r="J505" s="127"/>
      <c r="K505" s="96">
        <v>45731</v>
      </c>
      <c r="L505" s="97">
        <v>45713</v>
      </c>
      <c r="M505" s="98" t="s">
        <v>352</v>
      </c>
      <c r="N505" s="92" t="s">
        <v>251</v>
      </c>
      <c r="O505" s="99" t="s">
        <v>367</v>
      </c>
    </row>
    <row r="506" spans="1:15" ht="15" outlineLevel="1">
      <c r="A506" s="95" t="s">
        <v>191</v>
      </c>
      <c r="B506" s="125" t="s">
        <v>477</v>
      </c>
      <c r="C506" s="126"/>
      <c r="D506" s="126"/>
      <c r="E506" s="126"/>
      <c r="F506" s="126"/>
      <c r="G506" s="126"/>
      <c r="H506" s="126"/>
      <c r="I506" s="126"/>
      <c r="J506" s="127"/>
      <c r="K506" s="96">
        <v>46011</v>
      </c>
      <c r="L506" s="92" t="s">
        <v>12</v>
      </c>
      <c r="M506" s="92" t="s">
        <v>12</v>
      </c>
      <c r="N506" s="92" t="s">
        <v>471</v>
      </c>
      <c r="O506" s="92" t="s">
        <v>12</v>
      </c>
    </row>
    <row r="507" spans="1:15" ht="21">
      <c r="A507" s="136" t="s">
        <v>320</v>
      </c>
      <c r="B507" s="138" t="s">
        <v>321</v>
      </c>
      <c r="C507" s="41" t="s">
        <v>2</v>
      </c>
      <c r="D507" s="42">
        <f>SUM(D508:D511)</f>
        <v>67543.600000000006</v>
      </c>
      <c r="E507" s="42">
        <f t="shared" ref="E507:F507" si="177">SUM(E508:E511)</f>
        <v>46753.599999999999</v>
      </c>
      <c r="F507" s="42">
        <f t="shared" si="177"/>
        <v>46753.599999999999</v>
      </c>
      <c r="G507" s="43">
        <f>IFERROR(F507/D507,0)</f>
        <v>0.69219881676428252</v>
      </c>
      <c r="H507" s="140" t="s">
        <v>12</v>
      </c>
      <c r="I507" s="141"/>
      <c r="J507" s="142"/>
      <c r="K507" s="44" t="s">
        <v>23</v>
      </c>
      <c r="L507" s="45">
        <f>SUM(L508:L511)</f>
        <v>1</v>
      </c>
      <c r="M507" s="339" t="s">
        <v>98</v>
      </c>
      <c r="N507" s="340"/>
      <c r="O507" s="341"/>
    </row>
    <row r="508" spans="1:15" ht="22.5">
      <c r="A508" s="137"/>
      <c r="B508" s="139"/>
      <c r="C508" s="41" t="s">
        <v>11</v>
      </c>
      <c r="D508" s="42">
        <f>D514</f>
        <v>67543.600000000006</v>
      </c>
      <c r="E508" s="42">
        <f t="shared" ref="E508:F508" si="178">E514</f>
        <v>46753.599999999999</v>
      </c>
      <c r="F508" s="42">
        <f t="shared" si="178"/>
        <v>46753.599999999999</v>
      </c>
      <c r="G508" s="43">
        <f t="shared" ref="G508:G511" si="179">IFERROR(F508/D508,0)</f>
        <v>0.69219881676428252</v>
      </c>
      <c r="H508" s="143"/>
      <c r="I508" s="144"/>
      <c r="J508" s="145"/>
      <c r="K508" s="34" t="s">
        <v>49</v>
      </c>
      <c r="L508" s="35">
        <v>0</v>
      </c>
      <c r="M508" s="342"/>
      <c r="N508" s="343"/>
      <c r="O508" s="344"/>
    </row>
    <row r="509" spans="1:15" ht="22.5">
      <c r="A509" s="137"/>
      <c r="B509" s="139"/>
      <c r="C509" s="41" t="s">
        <v>3</v>
      </c>
      <c r="D509" s="42">
        <f t="shared" ref="D509:F511" si="180">D515</f>
        <v>0</v>
      </c>
      <c r="E509" s="42">
        <f t="shared" si="180"/>
        <v>0</v>
      </c>
      <c r="F509" s="42">
        <f t="shared" si="180"/>
        <v>0</v>
      </c>
      <c r="G509" s="43">
        <f t="shared" si="179"/>
        <v>0</v>
      </c>
      <c r="H509" s="143"/>
      <c r="I509" s="144"/>
      <c r="J509" s="145"/>
      <c r="K509" s="34" t="s">
        <v>50</v>
      </c>
      <c r="L509" s="35">
        <v>0</v>
      </c>
      <c r="M509" s="342"/>
      <c r="N509" s="343"/>
      <c r="O509" s="344"/>
    </row>
    <row r="510" spans="1:15">
      <c r="A510" s="137"/>
      <c r="B510" s="139"/>
      <c r="C510" s="41" t="s">
        <v>22</v>
      </c>
      <c r="D510" s="42">
        <f t="shared" si="180"/>
        <v>0</v>
      </c>
      <c r="E510" s="42">
        <f t="shared" si="180"/>
        <v>0</v>
      </c>
      <c r="F510" s="42">
        <f t="shared" si="180"/>
        <v>0</v>
      </c>
      <c r="G510" s="43">
        <f t="shared" si="179"/>
        <v>0</v>
      </c>
      <c r="H510" s="143"/>
      <c r="I510" s="144"/>
      <c r="J510" s="145"/>
      <c r="K510" s="180" t="s">
        <v>51</v>
      </c>
      <c r="L510" s="182">
        <v>1</v>
      </c>
      <c r="M510" s="342"/>
      <c r="N510" s="343"/>
      <c r="O510" s="344"/>
    </row>
    <row r="511" spans="1:15">
      <c r="A511" s="137"/>
      <c r="B511" s="139"/>
      <c r="C511" s="41" t="s">
        <v>4</v>
      </c>
      <c r="D511" s="42">
        <f t="shared" si="180"/>
        <v>0</v>
      </c>
      <c r="E511" s="42">
        <f t="shared" si="180"/>
        <v>0</v>
      </c>
      <c r="F511" s="42">
        <f t="shared" si="180"/>
        <v>0</v>
      </c>
      <c r="G511" s="43">
        <f t="shared" si="179"/>
        <v>0</v>
      </c>
      <c r="H511" s="146"/>
      <c r="I511" s="147"/>
      <c r="J511" s="148"/>
      <c r="K511" s="181"/>
      <c r="L511" s="183"/>
      <c r="M511" s="345"/>
      <c r="N511" s="346"/>
      <c r="O511" s="347"/>
    </row>
    <row r="512" spans="1:15" ht="24.75" customHeight="1" outlineLevel="1">
      <c r="A512" s="91"/>
      <c r="B512" s="149" t="s">
        <v>322</v>
      </c>
      <c r="C512" s="150"/>
      <c r="D512" s="150"/>
      <c r="E512" s="150"/>
      <c r="F512" s="150"/>
      <c r="G512" s="151"/>
      <c r="H512" s="92" t="s">
        <v>12</v>
      </c>
      <c r="I512" s="92" t="s">
        <v>12</v>
      </c>
      <c r="J512" s="92" t="s">
        <v>12</v>
      </c>
      <c r="K512" s="93" t="s">
        <v>12</v>
      </c>
      <c r="L512" s="92" t="s">
        <v>12</v>
      </c>
      <c r="M512" s="92" t="s">
        <v>12</v>
      </c>
      <c r="N512" s="94" t="s">
        <v>12</v>
      </c>
      <c r="O512" s="92" t="s">
        <v>12</v>
      </c>
    </row>
    <row r="513" spans="1:15" outlineLevel="1">
      <c r="A513" s="134" t="s">
        <v>5</v>
      </c>
      <c r="B513" s="131" t="s">
        <v>323</v>
      </c>
      <c r="C513" s="88" t="s">
        <v>2</v>
      </c>
      <c r="D513" s="89">
        <f>SUM(D514:D517)</f>
        <v>67543.600000000006</v>
      </c>
      <c r="E513" s="89">
        <f t="shared" ref="E513:F513" si="181">SUM(E514:E517)</f>
        <v>46753.599999999999</v>
      </c>
      <c r="F513" s="89">
        <f t="shared" si="181"/>
        <v>46753.599999999999</v>
      </c>
      <c r="G513" s="90">
        <f>IFERROR(F513/D513,0)</f>
        <v>0.69219881676428252</v>
      </c>
      <c r="H513" s="131" t="s">
        <v>324</v>
      </c>
      <c r="I513" s="123" t="s">
        <v>154</v>
      </c>
      <c r="J513" s="123" t="s">
        <v>12</v>
      </c>
      <c r="K513" s="120" t="s">
        <v>12</v>
      </c>
      <c r="L513" s="123" t="s">
        <v>12</v>
      </c>
      <c r="M513" s="123" t="s">
        <v>12</v>
      </c>
      <c r="N513" s="123" t="s">
        <v>12</v>
      </c>
      <c r="O513" s="131" t="s">
        <v>361</v>
      </c>
    </row>
    <row r="514" spans="1:15" outlineLevel="1">
      <c r="A514" s="135"/>
      <c r="B514" s="132"/>
      <c r="C514" s="88" t="s">
        <v>11</v>
      </c>
      <c r="D514" s="89">
        <v>67543.600000000006</v>
      </c>
      <c r="E514" s="89">
        <v>46753.599999999999</v>
      </c>
      <c r="F514" s="89">
        <v>46753.599999999999</v>
      </c>
      <c r="G514" s="90">
        <f t="shared" ref="G514:G517" si="182">IFERROR(F514/D514,0)</f>
        <v>0.69219881676428252</v>
      </c>
      <c r="H514" s="132"/>
      <c r="I514" s="124"/>
      <c r="J514" s="124"/>
      <c r="K514" s="121"/>
      <c r="L514" s="124"/>
      <c r="M514" s="124"/>
      <c r="N514" s="124"/>
      <c r="O514" s="132"/>
    </row>
    <row r="515" spans="1:15" outlineLevel="1">
      <c r="A515" s="135"/>
      <c r="B515" s="132"/>
      <c r="C515" s="88" t="s">
        <v>3</v>
      </c>
      <c r="D515" s="89">
        <v>0</v>
      </c>
      <c r="E515" s="89">
        <v>0</v>
      </c>
      <c r="F515" s="89">
        <v>0</v>
      </c>
      <c r="G515" s="90">
        <f t="shared" si="182"/>
        <v>0</v>
      </c>
      <c r="H515" s="132"/>
      <c r="I515" s="124"/>
      <c r="J515" s="124"/>
      <c r="K515" s="121"/>
      <c r="L515" s="124"/>
      <c r="M515" s="124"/>
      <c r="N515" s="124"/>
      <c r="O515" s="132"/>
    </row>
    <row r="516" spans="1:15" ht="26.25" customHeight="1" outlineLevel="1">
      <c r="A516" s="135"/>
      <c r="B516" s="132"/>
      <c r="C516" s="88" t="s">
        <v>22</v>
      </c>
      <c r="D516" s="89">
        <v>0</v>
      </c>
      <c r="E516" s="89">
        <v>0</v>
      </c>
      <c r="F516" s="89">
        <v>0</v>
      </c>
      <c r="G516" s="90">
        <f t="shared" si="182"/>
        <v>0</v>
      </c>
      <c r="H516" s="132"/>
      <c r="I516" s="124"/>
      <c r="J516" s="124"/>
      <c r="K516" s="121"/>
      <c r="L516" s="124"/>
      <c r="M516" s="124"/>
      <c r="N516" s="124"/>
      <c r="O516" s="132"/>
    </row>
    <row r="517" spans="1:15" outlineLevel="1">
      <c r="A517" s="135"/>
      <c r="B517" s="132"/>
      <c r="C517" s="88" t="s">
        <v>4</v>
      </c>
      <c r="D517" s="89">
        <v>0</v>
      </c>
      <c r="E517" s="89">
        <v>0</v>
      </c>
      <c r="F517" s="89">
        <v>0</v>
      </c>
      <c r="G517" s="90">
        <f t="shared" si="182"/>
        <v>0</v>
      </c>
      <c r="H517" s="133"/>
      <c r="I517" s="124"/>
      <c r="J517" s="124"/>
      <c r="K517" s="122"/>
      <c r="L517" s="124"/>
      <c r="M517" s="124"/>
      <c r="N517" s="124"/>
      <c r="O517" s="133"/>
    </row>
    <row r="518" spans="1:15">
      <c r="A518" s="326" t="s">
        <v>314</v>
      </c>
      <c r="B518" s="131" t="s">
        <v>317</v>
      </c>
      <c r="C518" s="88" t="s">
        <v>2</v>
      </c>
      <c r="D518" s="89">
        <f>SUM(D519:D522)</f>
        <v>17149.5</v>
      </c>
      <c r="E518" s="89">
        <f t="shared" ref="E518:F518" si="183">SUM(E519:E522)</f>
        <v>13671.413039999999</v>
      </c>
      <c r="F518" s="89">
        <f t="shared" si="183"/>
        <v>8938.9318800000001</v>
      </c>
      <c r="G518" s="90">
        <f>IFERROR(F518/D518,0)</f>
        <v>0.52123571416076275</v>
      </c>
      <c r="H518" s="327" t="s">
        <v>540</v>
      </c>
      <c r="I518" s="328"/>
      <c r="J518" s="328"/>
      <c r="K518" s="329"/>
      <c r="L518" s="329"/>
      <c r="M518" s="329"/>
      <c r="N518" s="329"/>
      <c r="O518" s="330"/>
    </row>
    <row r="519" spans="1:15">
      <c r="A519" s="326"/>
      <c r="B519" s="132"/>
      <c r="C519" s="88" t="s">
        <v>11</v>
      </c>
      <c r="D519" s="89">
        <v>8251.7999999999993</v>
      </c>
      <c r="E519" s="89">
        <f>773.71304+4000</f>
        <v>4773.7130399999996</v>
      </c>
      <c r="F519" s="89">
        <f>540+70.8483504+1303.3275</f>
        <v>1914.1758503999999</v>
      </c>
      <c r="G519" s="90">
        <f t="shared" ref="G519:G537" si="184">IFERROR(F519/D519,0)</f>
        <v>0.23197070341016507</v>
      </c>
      <c r="H519" s="331"/>
      <c r="I519" s="332"/>
      <c r="J519" s="332"/>
      <c r="K519" s="333"/>
      <c r="L519" s="333"/>
      <c r="M519" s="333"/>
      <c r="N519" s="333"/>
      <c r="O519" s="334"/>
    </row>
    <row r="520" spans="1:15">
      <c r="A520" s="326"/>
      <c r="B520" s="132"/>
      <c r="C520" s="88" t="s">
        <v>3</v>
      </c>
      <c r="D520" s="89">
        <v>8897.7000000000007</v>
      </c>
      <c r="E520" s="89">
        <v>8897.7000000000007</v>
      </c>
      <c r="F520" s="89">
        <f>6210+814.7560296</f>
        <v>7024.7560296000001</v>
      </c>
      <c r="G520" s="90">
        <f t="shared" si="184"/>
        <v>0.78950245901749883</v>
      </c>
      <c r="H520" s="331"/>
      <c r="I520" s="332"/>
      <c r="J520" s="332"/>
      <c r="K520" s="333"/>
      <c r="L520" s="333"/>
      <c r="M520" s="333"/>
      <c r="N520" s="333"/>
      <c r="O520" s="334"/>
    </row>
    <row r="521" spans="1:15">
      <c r="A521" s="326"/>
      <c r="B521" s="132"/>
      <c r="C521" s="88" t="s">
        <v>22</v>
      </c>
      <c r="D521" s="89">
        <v>0</v>
      </c>
      <c r="E521" s="89">
        <v>0</v>
      </c>
      <c r="F521" s="89">
        <v>0</v>
      </c>
      <c r="G521" s="90">
        <f t="shared" si="184"/>
        <v>0</v>
      </c>
      <c r="H521" s="331"/>
      <c r="I521" s="332"/>
      <c r="J521" s="332"/>
      <c r="K521" s="333"/>
      <c r="L521" s="333"/>
      <c r="M521" s="333"/>
      <c r="N521" s="333"/>
      <c r="O521" s="334"/>
    </row>
    <row r="522" spans="1:15">
      <c r="A522" s="326"/>
      <c r="B522" s="132"/>
      <c r="C522" s="88" t="s">
        <v>4</v>
      </c>
      <c r="D522" s="89">
        <v>0</v>
      </c>
      <c r="E522" s="89">
        <v>0</v>
      </c>
      <c r="F522" s="89">
        <v>0</v>
      </c>
      <c r="G522" s="90">
        <f t="shared" si="184"/>
        <v>0</v>
      </c>
      <c r="H522" s="335"/>
      <c r="I522" s="336"/>
      <c r="J522" s="336"/>
      <c r="K522" s="337"/>
      <c r="L522" s="337"/>
      <c r="M522" s="337"/>
      <c r="N522" s="337"/>
      <c r="O522" s="338"/>
    </row>
    <row r="523" spans="1:15">
      <c r="A523" s="326" t="s">
        <v>47</v>
      </c>
      <c r="B523" s="131" t="s">
        <v>351</v>
      </c>
      <c r="C523" s="88" t="s">
        <v>2</v>
      </c>
      <c r="D523" s="89">
        <f>SUM(D524:D527)</f>
        <v>84641.1</v>
      </c>
      <c r="E523" s="89">
        <f t="shared" ref="E523:F523" si="185">SUM(E524:E527)</f>
        <v>79473.7</v>
      </c>
      <c r="F523" s="89">
        <f t="shared" si="185"/>
        <v>79473.7</v>
      </c>
      <c r="G523" s="90">
        <f t="shared" si="184"/>
        <v>0.93894928114119491</v>
      </c>
      <c r="H523" s="327" t="s">
        <v>539</v>
      </c>
      <c r="I523" s="328"/>
      <c r="J523" s="328"/>
      <c r="K523" s="329"/>
      <c r="L523" s="329"/>
      <c r="M523" s="329"/>
      <c r="N523" s="329"/>
      <c r="O523" s="330"/>
    </row>
    <row r="524" spans="1:15">
      <c r="A524" s="326"/>
      <c r="B524" s="132"/>
      <c r="C524" s="88" t="s">
        <v>11</v>
      </c>
      <c r="D524" s="89">
        <v>6771.3</v>
      </c>
      <c r="E524" s="89">
        <v>6357.9</v>
      </c>
      <c r="F524" s="89">
        <v>6357.9</v>
      </c>
      <c r="G524" s="90">
        <f t="shared" si="184"/>
        <v>0.93894820787736466</v>
      </c>
      <c r="H524" s="331"/>
      <c r="I524" s="332"/>
      <c r="J524" s="332"/>
      <c r="K524" s="333"/>
      <c r="L524" s="333"/>
      <c r="M524" s="333"/>
      <c r="N524" s="333"/>
      <c r="O524" s="334"/>
    </row>
    <row r="525" spans="1:15">
      <c r="A525" s="326"/>
      <c r="B525" s="132"/>
      <c r="C525" s="88" t="s">
        <v>3</v>
      </c>
      <c r="D525" s="89">
        <v>77869.8</v>
      </c>
      <c r="E525" s="89">
        <v>73115.8</v>
      </c>
      <c r="F525" s="89">
        <v>73115.8</v>
      </c>
      <c r="G525" s="90">
        <f t="shared" si="184"/>
        <v>0.93894937446866433</v>
      </c>
      <c r="H525" s="331"/>
      <c r="I525" s="332"/>
      <c r="J525" s="332"/>
      <c r="K525" s="333"/>
      <c r="L525" s="333"/>
      <c r="M525" s="333"/>
      <c r="N525" s="333"/>
      <c r="O525" s="334"/>
    </row>
    <row r="526" spans="1:15">
      <c r="A526" s="326"/>
      <c r="B526" s="132"/>
      <c r="C526" s="88" t="s">
        <v>22</v>
      </c>
      <c r="D526" s="89">
        <v>0</v>
      </c>
      <c r="E526" s="89">
        <v>0</v>
      </c>
      <c r="F526" s="89">
        <v>0</v>
      </c>
      <c r="G526" s="90">
        <f t="shared" si="184"/>
        <v>0</v>
      </c>
      <c r="H526" s="331"/>
      <c r="I526" s="332"/>
      <c r="J526" s="332"/>
      <c r="K526" s="333"/>
      <c r="L526" s="333"/>
      <c r="M526" s="333"/>
      <c r="N526" s="333"/>
      <c r="O526" s="334"/>
    </row>
    <row r="527" spans="1:15">
      <c r="A527" s="326"/>
      <c r="B527" s="132"/>
      <c r="C527" s="88" t="s">
        <v>4</v>
      </c>
      <c r="D527" s="89">
        <v>0</v>
      </c>
      <c r="E527" s="89">
        <v>0</v>
      </c>
      <c r="F527" s="89">
        <v>0</v>
      </c>
      <c r="G527" s="90">
        <f t="shared" si="184"/>
        <v>0</v>
      </c>
      <c r="H527" s="335"/>
      <c r="I527" s="336"/>
      <c r="J527" s="336"/>
      <c r="K527" s="337"/>
      <c r="L527" s="337"/>
      <c r="M527" s="337"/>
      <c r="N527" s="337"/>
      <c r="O527" s="338"/>
    </row>
    <row r="528" spans="1:15">
      <c r="A528" s="326" t="s">
        <v>315</v>
      </c>
      <c r="B528" s="131" t="s">
        <v>318</v>
      </c>
      <c r="C528" s="88" t="s">
        <v>2</v>
      </c>
      <c r="D528" s="89">
        <f>SUM(D529:D532)</f>
        <v>0</v>
      </c>
      <c r="E528" s="89">
        <f t="shared" ref="E528:F528" si="186">SUM(E529:E532)</f>
        <v>0</v>
      </c>
      <c r="F528" s="89">
        <f t="shared" si="186"/>
        <v>0</v>
      </c>
      <c r="G528" s="90">
        <f t="shared" si="184"/>
        <v>0</v>
      </c>
      <c r="H528" s="327" t="s">
        <v>510</v>
      </c>
      <c r="I528" s="328"/>
      <c r="J528" s="328"/>
      <c r="K528" s="329"/>
      <c r="L528" s="329"/>
      <c r="M528" s="329"/>
      <c r="N528" s="329"/>
      <c r="O528" s="330"/>
    </row>
    <row r="529" spans="1:15">
      <c r="A529" s="326"/>
      <c r="B529" s="132"/>
      <c r="C529" s="88" t="s">
        <v>11</v>
      </c>
      <c r="D529" s="89">
        <v>0</v>
      </c>
      <c r="E529" s="89">
        <v>0</v>
      </c>
      <c r="F529" s="89">
        <v>0</v>
      </c>
      <c r="G529" s="90">
        <f t="shared" si="184"/>
        <v>0</v>
      </c>
      <c r="H529" s="331"/>
      <c r="I529" s="332"/>
      <c r="J529" s="332"/>
      <c r="K529" s="333"/>
      <c r="L529" s="333"/>
      <c r="M529" s="333"/>
      <c r="N529" s="333"/>
      <c r="O529" s="334"/>
    </row>
    <row r="530" spans="1:15">
      <c r="A530" s="326"/>
      <c r="B530" s="132"/>
      <c r="C530" s="88" t="s">
        <v>3</v>
      </c>
      <c r="D530" s="89">
        <v>0</v>
      </c>
      <c r="E530" s="89">
        <v>0</v>
      </c>
      <c r="F530" s="89">
        <v>0</v>
      </c>
      <c r="G530" s="90">
        <f t="shared" si="184"/>
        <v>0</v>
      </c>
      <c r="H530" s="331"/>
      <c r="I530" s="332"/>
      <c r="J530" s="332"/>
      <c r="K530" s="333"/>
      <c r="L530" s="333"/>
      <c r="M530" s="333"/>
      <c r="N530" s="333"/>
      <c r="O530" s="334"/>
    </row>
    <row r="531" spans="1:15">
      <c r="A531" s="326"/>
      <c r="B531" s="132"/>
      <c r="C531" s="88" t="s">
        <v>22</v>
      </c>
      <c r="D531" s="89">
        <v>0</v>
      </c>
      <c r="E531" s="89">
        <v>0</v>
      </c>
      <c r="F531" s="89">
        <v>0</v>
      </c>
      <c r="G531" s="90">
        <f t="shared" si="184"/>
        <v>0</v>
      </c>
      <c r="H531" s="331"/>
      <c r="I531" s="332"/>
      <c r="J531" s="332"/>
      <c r="K531" s="333"/>
      <c r="L531" s="333"/>
      <c r="M531" s="333"/>
      <c r="N531" s="333"/>
      <c r="O531" s="334"/>
    </row>
    <row r="532" spans="1:15">
      <c r="A532" s="326"/>
      <c r="B532" s="132"/>
      <c r="C532" s="88" t="s">
        <v>4</v>
      </c>
      <c r="D532" s="89">
        <v>0</v>
      </c>
      <c r="E532" s="89">
        <v>0</v>
      </c>
      <c r="F532" s="89">
        <v>0</v>
      </c>
      <c r="G532" s="90">
        <f t="shared" si="184"/>
        <v>0</v>
      </c>
      <c r="H532" s="335"/>
      <c r="I532" s="336"/>
      <c r="J532" s="336"/>
      <c r="K532" s="337"/>
      <c r="L532" s="337"/>
      <c r="M532" s="337"/>
      <c r="N532" s="337"/>
      <c r="O532" s="338"/>
    </row>
    <row r="533" spans="1:15">
      <c r="A533" s="326" t="s">
        <v>316</v>
      </c>
      <c r="B533" s="131" t="s">
        <v>319</v>
      </c>
      <c r="C533" s="88" t="s">
        <v>2</v>
      </c>
      <c r="D533" s="89">
        <f>SUM(D534:D537)</f>
        <v>8062.1739099999995</v>
      </c>
      <c r="E533" s="89">
        <f t="shared" ref="E533:F533" si="187">SUM(E534:E537)</f>
        <v>0</v>
      </c>
      <c r="F533" s="89">
        <f t="shared" si="187"/>
        <v>0</v>
      </c>
      <c r="G533" s="90">
        <f t="shared" si="184"/>
        <v>0</v>
      </c>
      <c r="H533" s="327" t="s">
        <v>538</v>
      </c>
      <c r="I533" s="328"/>
      <c r="J533" s="328"/>
      <c r="K533" s="329"/>
      <c r="L533" s="329"/>
      <c r="M533" s="329"/>
      <c r="N533" s="329"/>
      <c r="O533" s="330"/>
    </row>
    <row r="534" spans="1:15">
      <c r="A534" s="326"/>
      <c r="B534" s="132"/>
      <c r="C534" s="88" t="s">
        <v>11</v>
      </c>
      <c r="D534" s="89">
        <v>644.97391000000005</v>
      </c>
      <c r="E534" s="89">
        <v>0</v>
      </c>
      <c r="F534" s="89">
        <v>0</v>
      </c>
      <c r="G534" s="90">
        <f t="shared" si="184"/>
        <v>0</v>
      </c>
      <c r="H534" s="331"/>
      <c r="I534" s="332"/>
      <c r="J534" s="332"/>
      <c r="K534" s="333"/>
      <c r="L534" s="333"/>
      <c r="M534" s="333"/>
      <c r="N534" s="333"/>
      <c r="O534" s="334"/>
    </row>
    <row r="535" spans="1:15">
      <c r="A535" s="326"/>
      <c r="B535" s="132"/>
      <c r="C535" s="88" t="s">
        <v>3</v>
      </c>
      <c r="D535" s="89">
        <v>7417.2</v>
      </c>
      <c r="E535" s="89">
        <v>0</v>
      </c>
      <c r="F535" s="89">
        <v>0</v>
      </c>
      <c r="G535" s="90">
        <f t="shared" si="184"/>
        <v>0</v>
      </c>
      <c r="H535" s="331"/>
      <c r="I535" s="332"/>
      <c r="J535" s="332"/>
      <c r="K535" s="333"/>
      <c r="L535" s="333"/>
      <c r="M535" s="333"/>
      <c r="N535" s="333"/>
      <c r="O535" s="334"/>
    </row>
    <row r="536" spans="1:15">
      <c r="A536" s="326"/>
      <c r="B536" s="132"/>
      <c r="C536" s="88" t="s">
        <v>22</v>
      </c>
      <c r="D536" s="89">
        <v>0</v>
      </c>
      <c r="E536" s="89">
        <v>0</v>
      </c>
      <c r="F536" s="89">
        <v>0</v>
      </c>
      <c r="G536" s="90">
        <f t="shared" si="184"/>
        <v>0</v>
      </c>
      <c r="H536" s="331"/>
      <c r="I536" s="332"/>
      <c r="J536" s="332"/>
      <c r="K536" s="333"/>
      <c r="L536" s="333"/>
      <c r="M536" s="333"/>
      <c r="N536" s="333"/>
      <c r="O536" s="334"/>
    </row>
    <row r="537" spans="1:15">
      <c r="A537" s="326"/>
      <c r="B537" s="133"/>
      <c r="C537" s="88" t="s">
        <v>4</v>
      </c>
      <c r="D537" s="89">
        <v>0</v>
      </c>
      <c r="E537" s="89">
        <v>0</v>
      </c>
      <c r="F537" s="89">
        <v>0</v>
      </c>
      <c r="G537" s="90">
        <f t="shared" si="184"/>
        <v>0</v>
      </c>
      <c r="H537" s="335"/>
      <c r="I537" s="336"/>
      <c r="J537" s="336"/>
      <c r="K537" s="337"/>
      <c r="L537" s="337"/>
      <c r="M537" s="337"/>
      <c r="N537" s="337"/>
      <c r="O537" s="338"/>
    </row>
    <row r="538" spans="1:15" ht="11.25" customHeight="1">
      <c r="A538" s="11" t="s">
        <v>24</v>
      </c>
      <c r="B538" s="274" t="s">
        <v>32</v>
      </c>
      <c r="C538" s="274"/>
      <c r="D538" s="274"/>
      <c r="E538" s="274"/>
      <c r="F538" s="274"/>
      <c r="G538" s="274"/>
      <c r="H538" s="274"/>
      <c r="I538" s="274"/>
      <c r="J538" s="274"/>
      <c r="K538" s="274"/>
      <c r="L538" s="274"/>
      <c r="M538" s="274"/>
      <c r="N538" s="274"/>
      <c r="O538" s="274"/>
    </row>
    <row r="539" spans="1:15" ht="11.25" customHeight="1">
      <c r="A539" s="11" t="s">
        <v>25</v>
      </c>
      <c r="B539" s="274" t="s">
        <v>39</v>
      </c>
      <c r="C539" s="274"/>
      <c r="D539" s="274"/>
      <c r="E539" s="274"/>
      <c r="F539" s="274"/>
      <c r="G539" s="274"/>
      <c r="H539" s="274"/>
      <c r="I539" s="274"/>
      <c r="J539" s="274"/>
      <c r="K539" s="274"/>
      <c r="L539" s="274"/>
      <c r="M539" s="274"/>
      <c r="N539" s="274"/>
      <c r="O539" s="274"/>
    </row>
    <row r="540" spans="1:15" ht="12" customHeight="1">
      <c r="A540" s="11" t="s">
        <v>31</v>
      </c>
      <c r="B540" s="274" t="s">
        <v>40</v>
      </c>
      <c r="C540" s="274"/>
      <c r="D540" s="274"/>
      <c r="E540" s="274"/>
      <c r="F540" s="274"/>
      <c r="G540" s="274"/>
      <c r="H540" s="274"/>
      <c r="I540" s="274"/>
      <c r="J540" s="274"/>
      <c r="K540" s="274"/>
      <c r="L540" s="274"/>
      <c r="M540" s="274"/>
      <c r="N540" s="274"/>
      <c r="O540" s="274"/>
    </row>
    <row r="541" spans="1:15" ht="26.25" customHeight="1">
      <c r="A541" s="11" t="s">
        <v>33</v>
      </c>
      <c r="B541" s="274" t="s">
        <v>364</v>
      </c>
      <c r="C541" s="274"/>
      <c r="D541" s="274"/>
      <c r="E541" s="274"/>
      <c r="F541" s="274"/>
      <c r="G541" s="274"/>
      <c r="H541" s="274"/>
      <c r="I541" s="274"/>
      <c r="J541" s="274"/>
      <c r="K541" s="274"/>
      <c r="L541" s="274"/>
      <c r="M541" s="274"/>
      <c r="N541" s="274"/>
      <c r="O541" s="274"/>
    </row>
    <row r="542" spans="1:15" ht="21.75" customHeight="1">
      <c r="A542" s="11" t="s">
        <v>35</v>
      </c>
      <c r="B542" s="274" t="s">
        <v>363</v>
      </c>
      <c r="C542" s="274"/>
      <c r="D542" s="274"/>
      <c r="E542" s="274"/>
      <c r="F542" s="274"/>
      <c r="G542" s="274"/>
      <c r="H542" s="274"/>
      <c r="I542" s="274"/>
      <c r="J542" s="274"/>
      <c r="K542" s="274"/>
      <c r="L542" s="274"/>
      <c r="M542" s="274"/>
      <c r="N542" s="274"/>
      <c r="O542" s="274"/>
    </row>
    <row r="543" spans="1:15">
      <c r="A543" s="11" t="s">
        <v>36</v>
      </c>
      <c r="B543" s="274" t="s">
        <v>43</v>
      </c>
      <c r="C543" s="274"/>
      <c r="D543" s="274"/>
      <c r="E543" s="274"/>
      <c r="F543" s="274"/>
      <c r="G543" s="274"/>
      <c r="H543" s="274"/>
      <c r="I543" s="274"/>
      <c r="J543" s="274"/>
      <c r="K543" s="274"/>
      <c r="L543" s="274"/>
      <c r="M543" s="274"/>
      <c r="N543" s="274"/>
      <c r="O543" s="274"/>
    </row>
    <row r="544" spans="1:15" ht="11.25" customHeight="1">
      <c r="A544" s="11" t="s">
        <v>42</v>
      </c>
      <c r="B544" s="274" t="s">
        <v>48</v>
      </c>
      <c r="C544" s="274"/>
      <c r="D544" s="274"/>
      <c r="E544" s="274"/>
      <c r="F544" s="274"/>
      <c r="G544" s="274"/>
      <c r="H544" s="274"/>
      <c r="I544" s="274"/>
      <c r="J544" s="274"/>
      <c r="K544" s="274"/>
      <c r="L544" s="274"/>
      <c r="M544" s="274"/>
      <c r="N544" s="274"/>
      <c r="O544" s="274"/>
    </row>
    <row r="545" spans="1:15" ht="36.75" customHeight="1">
      <c r="A545" s="11" t="s">
        <v>44</v>
      </c>
      <c r="B545" s="274" t="s">
        <v>362</v>
      </c>
      <c r="C545" s="274"/>
      <c r="D545" s="274"/>
      <c r="E545" s="274"/>
      <c r="F545" s="274"/>
      <c r="G545" s="274"/>
      <c r="H545" s="274"/>
      <c r="I545" s="274"/>
      <c r="J545" s="274"/>
      <c r="K545" s="274"/>
      <c r="L545" s="274"/>
      <c r="M545" s="274"/>
      <c r="N545" s="274"/>
      <c r="O545" s="274"/>
    </row>
    <row r="546" spans="1:15">
      <c r="A546" s="11"/>
      <c r="B546" s="274"/>
      <c r="C546" s="274"/>
      <c r="D546" s="274"/>
      <c r="E546" s="274"/>
      <c r="F546" s="274"/>
      <c r="G546" s="274"/>
      <c r="H546" s="274"/>
      <c r="I546" s="274"/>
      <c r="J546" s="274"/>
      <c r="K546" s="274"/>
      <c r="L546" s="274"/>
      <c r="M546" s="274"/>
      <c r="N546" s="274"/>
      <c r="O546" s="274"/>
    </row>
    <row r="547" spans="1:15">
      <c r="A547" s="11"/>
      <c r="B547" s="274"/>
      <c r="C547" s="274"/>
      <c r="D547" s="274"/>
      <c r="E547" s="274"/>
      <c r="F547" s="274"/>
      <c r="G547" s="274"/>
      <c r="H547" s="274"/>
      <c r="I547" s="274"/>
      <c r="J547" s="274"/>
      <c r="K547" s="274"/>
      <c r="L547" s="274"/>
      <c r="M547" s="274"/>
      <c r="N547" s="274"/>
      <c r="O547" s="274"/>
    </row>
    <row r="548" spans="1:15">
      <c r="A548" s="11"/>
      <c r="B548" s="274"/>
      <c r="C548" s="274"/>
      <c r="D548" s="274"/>
      <c r="E548" s="274"/>
      <c r="F548" s="274"/>
      <c r="G548" s="274"/>
      <c r="H548" s="274"/>
      <c r="I548" s="274"/>
      <c r="J548" s="274"/>
      <c r="K548" s="274"/>
      <c r="L548" s="274"/>
      <c r="M548" s="274"/>
      <c r="N548" s="274"/>
      <c r="O548" s="274"/>
    </row>
  </sheetData>
  <mergeCells count="818">
    <mergeCell ref="N500:N504"/>
    <mergeCell ref="O500:O504"/>
    <mergeCell ref="K510:K511"/>
    <mergeCell ref="L510:L511"/>
    <mergeCell ref="B512:G512"/>
    <mergeCell ref="A513:A517"/>
    <mergeCell ref="B513:B517"/>
    <mergeCell ref="H513:H517"/>
    <mergeCell ref="A533:A537"/>
    <mergeCell ref="B533:B537"/>
    <mergeCell ref="H533:O537"/>
    <mergeCell ref="A523:A527"/>
    <mergeCell ref="B523:B527"/>
    <mergeCell ref="H523:O527"/>
    <mergeCell ref="A528:A532"/>
    <mergeCell ref="B528:B532"/>
    <mergeCell ref="H528:O532"/>
    <mergeCell ref="I513:I517"/>
    <mergeCell ref="J513:J517"/>
    <mergeCell ref="K513:K517"/>
    <mergeCell ref="L513:L517"/>
    <mergeCell ref="M513:M517"/>
    <mergeCell ref="N513:N517"/>
    <mergeCell ref="O513:O517"/>
    <mergeCell ref="B506:J506"/>
    <mergeCell ref="A507:A511"/>
    <mergeCell ref="B507:B511"/>
    <mergeCell ref="H507:J511"/>
    <mergeCell ref="M507:O511"/>
    <mergeCell ref="B494:J494"/>
    <mergeCell ref="A495:A499"/>
    <mergeCell ref="B495:B499"/>
    <mergeCell ref="H495:H499"/>
    <mergeCell ref="I495:I499"/>
    <mergeCell ref="J495:J499"/>
    <mergeCell ref="K495:K499"/>
    <mergeCell ref="L495:L499"/>
    <mergeCell ref="M495:M499"/>
    <mergeCell ref="N495:N499"/>
    <mergeCell ref="O495:O499"/>
    <mergeCell ref="A500:A504"/>
    <mergeCell ref="B500:B504"/>
    <mergeCell ref="H500:H504"/>
    <mergeCell ref="I500:I504"/>
    <mergeCell ref="J500:J504"/>
    <mergeCell ref="K500:K504"/>
    <mergeCell ref="L500:L504"/>
    <mergeCell ref="M500:M504"/>
    <mergeCell ref="O478:O482"/>
    <mergeCell ref="M483:M487"/>
    <mergeCell ref="N483:N487"/>
    <mergeCell ref="O483:O487"/>
    <mergeCell ref="A488:A492"/>
    <mergeCell ref="B488:B492"/>
    <mergeCell ref="H488:H492"/>
    <mergeCell ref="I488:I492"/>
    <mergeCell ref="J488:J492"/>
    <mergeCell ref="K488:K492"/>
    <mergeCell ref="L488:L492"/>
    <mergeCell ref="M488:M492"/>
    <mergeCell ref="N488:N492"/>
    <mergeCell ref="O488:O492"/>
    <mergeCell ref="A483:A487"/>
    <mergeCell ref="B483:B487"/>
    <mergeCell ref="H483:H487"/>
    <mergeCell ref="I483:I487"/>
    <mergeCell ref="J483:J487"/>
    <mergeCell ref="K483:K487"/>
    <mergeCell ref="L483:L487"/>
    <mergeCell ref="A478:A482"/>
    <mergeCell ref="B478:B482"/>
    <mergeCell ref="H478:H482"/>
    <mergeCell ref="I478:I482"/>
    <mergeCell ref="J478:J482"/>
    <mergeCell ref="K478:K482"/>
    <mergeCell ref="L478:L482"/>
    <mergeCell ref="M478:M482"/>
    <mergeCell ref="N478:N482"/>
    <mergeCell ref="B466:J466"/>
    <mergeCell ref="A467:A471"/>
    <mergeCell ref="B467:B471"/>
    <mergeCell ref="H467:J471"/>
    <mergeCell ref="M467:O471"/>
    <mergeCell ref="K470:K471"/>
    <mergeCell ref="L470:L471"/>
    <mergeCell ref="B472:G472"/>
    <mergeCell ref="A473:A477"/>
    <mergeCell ref="B473:B477"/>
    <mergeCell ref="H473:H477"/>
    <mergeCell ref="I473:I477"/>
    <mergeCell ref="J473:J477"/>
    <mergeCell ref="K473:K477"/>
    <mergeCell ref="L473:L477"/>
    <mergeCell ref="M473:M477"/>
    <mergeCell ref="N473:N477"/>
    <mergeCell ref="O473:O477"/>
    <mergeCell ref="A459:A463"/>
    <mergeCell ref="B459:B463"/>
    <mergeCell ref="H459:H463"/>
    <mergeCell ref="I459:I463"/>
    <mergeCell ref="J459:J463"/>
    <mergeCell ref="K459:K463"/>
    <mergeCell ref="L459:L463"/>
    <mergeCell ref="M459:M463"/>
    <mergeCell ref="N459:N463"/>
    <mergeCell ref="A452:A456"/>
    <mergeCell ref="B452:B456"/>
    <mergeCell ref="H452:H456"/>
    <mergeCell ref="I452:I456"/>
    <mergeCell ref="J452:J456"/>
    <mergeCell ref="K452:K456"/>
    <mergeCell ref="L452:L456"/>
    <mergeCell ref="M452:M456"/>
    <mergeCell ref="N452:N456"/>
    <mergeCell ref="A438:A442"/>
    <mergeCell ref="B438:B442"/>
    <mergeCell ref="H438:J442"/>
    <mergeCell ref="M438:O442"/>
    <mergeCell ref="K441:K442"/>
    <mergeCell ref="L441:L442"/>
    <mergeCell ref="B443:G443"/>
    <mergeCell ref="A444:A448"/>
    <mergeCell ref="B444:B448"/>
    <mergeCell ref="H444:H448"/>
    <mergeCell ref="I444:I448"/>
    <mergeCell ref="J444:J448"/>
    <mergeCell ref="K444:K448"/>
    <mergeCell ref="L444:L448"/>
    <mergeCell ref="M444:M448"/>
    <mergeCell ref="N444:N448"/>
    <mergeCell ref="O444:O448"/>
    <mergeCell ref="A424:A428"/>
    <mergeCell ref="B424:B428"/>
    <mergeCell ref="H424:H428"/>
    <mergeCell ref="I424:I428"/>
    <mergeCell ref="J424:J428"/>
    <mergeCell ref="K424:K428"/>
    <mergeCell ref="L424:L428"/>
    <mergeCell ref="M424:M428"/>
    <mergeCell ref="N424:N428"/>
    <mergeCell ref="A429:A433"/>
    <mergeCell ref="B429:B433"/>
    <mergeCell ref="H429:H433"/>
    <mergeCell ref="I429:I433"/>
    <mergeCell ref="J429:J433"/>
    <mergeCell ref="K429:K433"/>
    <mergeCell ref="L429:L433"/>
    <mergeCell ref="M429:M433"/>
    <mergeCell ref="N429:N433"/>
    <mergeCell ref="A419:A423"/>
    <mergeCell ref="B419:B423"/>
    <mergeCell ref="H419:J423"/>
    <mergeCell ref="M419:O423"/>
    <mergeCell ref="K422:K423"/>
    <mergeCell ref="L422:L423"/>
    <mergeCell ref="N403:N407"/>
    <mergeCell ref="O403:O407"/>
    <mergeCell ref="B410:G410"/>
    <mergeCell ref="A411:A415"/>
    <mergeCell ref="B411:B415"/>
    <mergeCell ref="H411:H415"/>
    <mergeCell ref="I411:I415"/>
    <mergeCell ref="J411:J415"/>
    <mergeCell ref="K411:K415"/>
    <mergeCell ref="L411:L415"/>
    <mergeCell ref="M411:M415"/>
    <mergeCell ref="N411:N415"/>
    <mergeCell ref="O411:O415"/>
    <mergeCell ref="A403:A407"/>
    <mergeCell ref="B403:B407"/>
    <mergeCell ref="H403:H407"/>
    <mergeCell ref="I403:I407"/>
    <mergeCell ref="J403:J407"/>
    <mergeCell ref="M398:M402"/>
    <mergeCell ref="L398:L402"/>
    <mergeCell ref="O385:O389"/>
    <mergeCell ref="B391:J391"/>
    <mergeCell ref="A392:A396"/>
    <mergeCell ref="B392:B396"/>
    <mergeCell ref="H392:J396"/>
    <mergeCell ref="M392:O396"/>
    <mergeCell ref="K395:K396"/>
    <mergeCell ref="L395:L396"/>
    <mergeCell ref="B397:G397"/>
    <mergeCell ref="A385:A389"/>
    <mergeCell ref="B385:B389"/>
    <mergeCell ref="H385:H389"/>
    <mergeCell ref="I385:I389"/>
    <mergeCell ref="J385:J389"/>
    <mergeCell ref="K385:K389"/>
    <mergeCell ref="L385:L389"/>
    <mergeCell ref="M385:M389"/>
    <mergeCell ref="N385:N389"/>
    <mergeCell ref="N398:N402"/>
    <mergeCell ref="O398:O402"/>
    <mergeCell ref="L371:L375"/>
    <mergeCell ref="M371:M375"/>
    <mergeCell ref="N371:N375"/>
    <mergeCell ref="O371:O375"/>
    <mergeCell ref="B376:J376"/>
    <mergeCell ref="B378:J378"/>
    <mergeCell ref="A379:A383"/>
    <mergeCell ref="B379:B383"/>
    <mergeCell ref="H379:J383"/>
    <mergeCell ref="M379:O383"/>
    <mergeCell ref="K382:K383"/>
    <mergeCell ref="L382:L383"/>
    <mergeCell ref="B377:J377"/>
    <mergeCell ref="O352:O356"/>
    <mergeCell ref="B357:J357"/>
    <mergeCell ref="B364:J364"/>
    <mergeCell ref="B358:J358"/>
    <mergeCell ref="B359:J359"/>
    <mergeCell ref="A365:A369"/>
    <mergeCell ref="B365:B369"/>
    <mergeCell ref="H365:J369"/>
    <mergeCell ref="M365:O369"/>
    <mergeCell ref="K368:K369"/>
    <mergeCell ref="L368:L369"/>
    <mergeCell ref="A352:A356"/>
    <mergeCell ref="B352:B356"/>
    <mergeCell ref="H352:H356"/>
    <mergeCell ref="I352:I356"/>
    <mergeCell ref="J352:J356"/>
    <mergeCell ref="K352:K356"/>
    <mergeCell ref="L352:L356"/>
    <mergeCell ref="M352:M356"/>
    <mergeCell ref="N352:N356"/>
    <mergeCell ref="B360:J360"/>
    <mergeCell ref="B361:J361"/>
    <mergeCell ref="B362:J362"/>
    <mergeCell ref="B363:J363"/>
    <mergeCell ref="M346:O350"/>
    <mergeCell ref="K349:K350"/>
    <mergeCell ref="L349:L350"/>
    <mergeCell ref="B351:G351"/>
    <mergeCell ref="O162:O166"/>
    <mergeCell ref="A141:A145"/>
    <mergeCell ref="B141:B145"/>
    <mergeCell ref="H141:H145"/>
    <mergeCell ref="I141:I145"/>
    <mergeCell ref="J141:J145"/>
    <mergeCell ref="K141:K145"/>
    <mergeCell ref="L141:L145"/>
    <mergeCell ref="M141:M145"/>
    <mergeCell ref="N141:N145"/>
    <mergeCell ref="O141:O145"/>
    <mergeCell ref="B147:J147"/>
    <mergeCell ref="O155:O159"/>
    <mergeCell ref="B161:J161"/>
    <mergeCell ref="A155:A159"/>
    <mergeCell ref="B155:B159"/>
    <mergeCell ref="H155:H159"/>
    <mergeCell ref="A162:A166"/>
    <mergeCell ref="B162:B166"/>
    <mergeCell ref="H162:H166"/>
    <mergeCell ref="I162:I166"/>
    <mergeCell ref="J162:J166"/>
    <mergeCell ref="K162:K166"/>
    <mergeCell ref="L162:L166"/>
    <mergeCell ref="M162:M166"/>
    <mergeCell ref="N162:N166"/>
    <mergeCell ref="O113:O117"/>
    <mergeCell ref="B119:J119"/>
    <mergeCell ref="I155:I159"/>
    <mergeCell ref="J155:J159"/>
    <mergeCell ref="K155:K159"/>
    <mergeCell ref="L155:L159"/>
    <mergeCell ref="M155:M159"/>
    <mergeCell ref="N155:N159"/>
    <mergeCell ref="H113:H117"/>
    <mergeCell ref="I113:I117"/>
    <mergeCell ref="J113:J117"/>
    <mergeCell ref="K113:K117"/>
    <mergeCell ref="L113:L117"/>
    <mergeCell ref="M113:M117"/>
    <mergeCell ref="J120:J124"/>
    <mergeCell ref="K120:K124"/>
    <mergeCell ref="L120:L124"/>
    <mergeCell ref="M120:M124"/>
    <mergeCell ref="L58:L62"/>
    <mergeCell ref="A46:A47"/>
    <mergeCell ref="A518:A522"/>
    <mergeCell ref="H518:O522"/>
    <mergeCell ref="B518:B522"/>
    <mergeCell ref="B50:G51"/>
    <mergeCell ref="M58:M62"/>
    <mergeCell ref="M52:O56"/>
    <mergeCell ref="N58:N62"/>
    <mergeCell ref="O58:O62"/>
    <mergeCell ref="H107:J111"/>
    <mergeCell ref="M107:O111"/>
    <mergeCell ref="K110:K111"/>
    <mergeCell ref="L110:L111"/>
    <mergeCell ref="B112:G112"/>
    <mergeCell ref="A120:A124"/>
    <mergeCell ref="B120:B124"/>
    <mergeCell ref="H120:H124"/>
    <mergeCell ref="I120:I124"/>
    <mergeCell ref="N127:N131"/>
    <mergeCell ref="O127:O131"/>
    <mergeCell ref="B133:J133"/>
    <mergeCell ref="A113:A117"/>
    <mergeCell ref="B113:B117"/>
    <mergeCell ref="B548:O548"/>
    <mergeCell ref="B545:O545"/>
    <mergeCell ref="B547:O547"/>
    <mergeCell ref="B539:O539"/>
    <mergeCell ref="B540:O540"/>
    <mergeCell ref="B541:O541"/>
    <mergeCell ref="B542:O542"/>
    <mergeCell ref="B544:O544"/>
    <mergeCell ref="B543:O543"/>
    <mergeCell ref="A16:A20"/>
    <mergeCell ref="B16:B20"/>
    <mergeCell ref="H16:J20"/>
    <mergeCell ref="M16:O20"/>
    <mergeCell ref="K19:K20"/>
    <mergeCell ref="L19:L20"/>
    <mergeCell ref="A11:A15"/>
    <mergeCell ref="B11:B15"/>
    <mergeCell ref="H11:J15"/>
    <mergeCell ref="M11:O15"/>
    <mergeCell ref="K14:K15"/>
    <mergeCell ref="L14:L15"/>
    <mergeCell ref="A2:O2"/>
    <mergeCell ref="B58:B62"/>
    <mergeCell ref="A58:A62"/>
    <mergeCell ref="B52:B56"/>
    <mergeCell ref="A3:A4"/>
    <mergeCell ref="B3:B4"/>
    <mergeCell ref="A6:A10"/>
    <mergeCell ref="C3:G3"/>
    <mergeCell ref="H3:H4"/>
    <mergeCell ref="H6:J10"/>
    <mergeCell ref="J3:J4"/>
    <mergeCell ref="N3:N4"/>
    <mergeCell ref="I3:I4"/>
    <mergeCell ref="B41:B45"/>
    <mergeCell ref="K3:L3"/>
    <mergeCell ref="B6:B10"/>
    <mergeCell ref="M3:M4"/>
    <mergeCell ref="M6:O10"/>
    <mergeCell ref="M41:O45"/>
    <mergeCell ref="O3:O4"/>
    <mergeCell ref="K9:K10"/>
    <mergeCell ref="L9:L10"/>
    <mergeCell ref="K44:K45"/>
    <mergeCell ref="L44:L45"/>
    <mergeCell ref="L55:L56"/>
    <mergeCell ref="B546:O546"/>
    <mergeCell ref="N46:N51"/>
    <mergeCell ref="B538:O538"/>
    <mergeCell ref="B57:G57"/>
    <mergeCell ref="B46:G47"/>
    <mergeCell ref="J58:J62"/>
    <mergeCell ref="H58:H62"/>
    <mergeCell ref="H52:J56"/>
    <mergeCell ref="I58:I62"/>
    <mergeCell ref="B49:G49"/>
    <mergeCell ref="B48:G48"/>
    <mergeCell ref="B71:J71"/>
    <mergeCell ref="B72:B76"/>
    <mergeCell ref="B64:J64"/>
    <mergeCell ref="L65:L69"/>
    <mergeCell ref="M65:M69"/>
    <mergeCell ref="N65:N69"/>
    <mergeCell ref="K55:K56"/>
    <mergeCell ref="O65:O69"/>
    <mergeCell ref="H72:H76"/>
    <mergeCell ref="I72:I76"/>
    <mergeCell ref="J72:J76"/>
    <mergeCell ref="K72:K76"/>
    <mergeCell ref="K29:K30"/>
    <mergeCell ref="L29:L30"/>
    <mergeCell ref="A21:A25"/>
    <mergeCell ref="B21:B25"/>
    <mergeCell ref="H21:J25"/>
    <mergeCell ref="M21:O25"/>
    <mergeCell ref="K24:K25"/>
    <mergeCell ref="L24:L25"/>
    <mergeCell ref="M36:O40"/>
    <mergeCell ref="K39:K40"/>
    <mergeCell ref="L39:L40"/>
    <mergeCell ref="A31:A35"/>
    <mergeCell ref="B31:B35"/>
    <mergeCell ref="H31:J35"/>
    <mergeCell ref="M31:O35"/>
    <mergeCell ref="K34:K35"/>
    <mergeCell ref="L34:L35"/>
    <mergeCell ref="A26:A30"/>
    <mergeCell ref="B26:B30"/>
    <mergeCell ref="H26:J30"/>
    <mergeCell ref="M26:O30"/>
    <mergeCell ref="A65:A69"/>
    <mergeCell ref="B65:B69"/>
    <mergeCell ref="H65:H69"/>
    <mergeCell ref="I65:I69"/>
    <mergeCell ref="J65:J69"/>
    <mergeCell ref="K65:K69"/>
    <mergeCell ref="A36:A40"/>
    <mergeCell ref="B36:B40"/>
    <mergeCell ref="H36:J40"/>
    <mergeCell ref="A52:A56"/>
    <mergeCell ref="H41:J45"/>
    <mergeCell ref="A41:A45"/>
    <mergeCell ref="K58:K62"/>
    <mergeCell ref="M87:O91"/>
    <mergeCell ref="K90:K91"/>
    <mergeCell ref="L90:L91"/>
    <mergeCell ref="B92:G92"/>
    <mergeCell ref="B86:J86"/>
    <mergeCell ref="A87:A91"/>
    <mergeCell ref="B87:B91"/>
    <mergeCell ref="H87:J91"/>
    <mergeCell ref="N72:N76"/>
    <mergeCell ref="O72:O76"/>
    <mergeCell ref="B78:J78"/>
    <mergeCell ref="A79:A83"/>
    <mergeCell ref="B79:B83"/>
    <mergeCell ref="H79:H83"/>
    <mergeCell ref="I79:I83"/>
    <mergeCell ref="J79:J83"/>
    <mergeCell ref="K79:K83"/>
    <mergeCell ref="L79:L83"/>
    <mergeCell ref="M79:M83"/>
    <mergeCell ref="N79:N83"/>
    <mergeCell ref="O79:O83"/>
    <mergeCell ref="A72:A76"/>
    <mergeCell ref="L72:L76"/>
    <mergeCell ref="M72:M76"/>
    <mergeCell ref="K93:K97"/>
    <mergeCell ref="L93:L97"/>
    <mergeCell ref="M93:M97"/>
    <mergeCell ref="N93:N97"/>
    <mergeCell ref="O93:O97"/>
    <mergeCell ref="A93:A97"/>
    <mergeCell ref="B93:B97"/>
    <mergeCell ref="H93:H97"/>
    <mergeCell ref="I93:I97"/>
    <mergeCell ref="J93:J97"/>
    <mergeCell ref="K100:K104"/>
    <mergeCell ref="L100:L104"/>
    <mergeCell ref="M100:M104"/>
    <mergeCell ref="N100:N104"/>
    <mergeCell ref="O100:O104"/>
    <mergeCell ref="B99:J99"/>
    <mergeCell ref="A100:A104"/>
    <mergeCell ref="B100:B104"/>
    <mergeCell ref="H100:H104"/>
    <mergeCell ref="I100:I104"/>
    <mergeCell ref="J100:J104"/>
    <mergeCell ref="B106:J106"/>
    <mergeCell ref="A107:A111"/>
    <mergeCell ref="B107:B111"/>
    <mergeCell ref="K134:K138"/>
    <mergeCell ref="L134:L138"/>
    <mergeCell ref="M134:M138"/>
    <mergeCell ref="N134:N138"/>
    <mergeCell ref="O134:O138"/>
    <mergeCell ref="A134:A138"/>
    <mergeCell ref="B134:B138"/>
    <mergeCell ref="H134:H138"/>
    <mergeCell ref="I134:I138"/>
    <mergeCell ref="J134:J138"/>
    <mergeCell ref="N120:N124"/>
    <mergeCell ref="O120:O124"/>
    <mergeCell ref="A127:A131"/>
    <mergeCell ref="B127:B131"/>
    <mergeCell ref="H127:H131"/>
    <mergeCell ref="I127:I131"/>
    <mergeCell ref="J127:J131"/>
    <mergeCell ref="K127:K131"/>
    <mergeCell ref="L127:L131"/>
    <mergeCell ref="M127:M131"/>
    <mergeCell ref="N113:N117"/>
    <mergeCell ref="B175:J175"/>
    <mergeCell ref="K169:K173"/>
    <mergeCell ref="L169:L173"/>
    <mergeCell ref="M169:M173"/>
    <mergeCell ref="N169:N173"/>
    <mergeCell ref="O169:O173"/>
    <mergeCell ref="B140:J140"/>
    <mergeCell ref="A169:A173"/>
    <mergeCell ref="B169:B173"/>
    <mergeCell ref="H169:H173"/>
    <mergeCell ref="I169:I173"/>
    <mergeCell ref="J169:J173"/>
    <mergeCell ref="B168:J168"/>
    <mergeCell ref="A148:A152"/>
    <mergeCell ref="B148:B152"/>
    <mergeCell ref="H148:H152"/>
    <mergeCell ref="I148:I152"/>
    <mergeCell ref="J148:J152"/>
    <mergeCell ref="K148:K152"/>
    <mergeCell ref="L148:L152"/>
    <mergeCell ref="M148:M152"/>
    <mergeCell ref="N148:N152"/>
    <mergeCell ref="O148:O152"/>
    <mergeCell ref="B154:J154"/>
    <mergeCell ref="A176:A180"/>
    <mergeCell ref="B176:B180"/>
    <mergeCell ref="H176:J180"/>
    <mergeCell ref="M176:O180"/>
    <mergeCell ref="K179:K180"/>
    <mergeCell ref="L179:L180"/>
    <mergeCell ref="A188:A192"/>
    <mergeCell ref="B188:B192"/>
    <mergeCell ref="H188:H192"/>
    <mergeCell ref="I188:I192"/>
    <mergeCell ref="J188:J192"/>
    <mergeCell ref="K188:K192"/>
    <mergeCell ref="L188:L192"/>
    <mergeCell ref="M188:M192"/>
    <mergeCell ref="N188:N192"/>
    <mergeCell ref="O188:O192"/>
    <mergeCell ref="B181:G187"/>
    <mergeCell ref="A181:A187"/>
    <mergeCell ref="N181:N187"/>
    <mergeCell ref="O196:O200"/>
    <mergeCell ref="B202:J202"/>
    <mergeCell ref="A203:A207"/>
    <mergeCell ref="B203:B207"/>
    <mergeCell ref="H203:H207"/>
    <mergeCell ref="I203:I207"/>
    <mergeCell ref="J203:J207"/>
    <mergeCell ref="K203:K207"/>
    <mergeCell ref="L203:L207"/>
    <mergeCell ref="M203:M207"/>
    <mergeCell ref="N203:N207"/>
    <mergeCell ref="O203:O207"/>
    <mergeCell ref="A196:A200"/>
    <mergeCell ref="B196:B200"/>
    <mergeCell ref="H196:H200"/>
    <mergeCell ref="I196:I200"/>
    <mergeCell ref="J196:J200"/>
    <mergeCell ref="K196:K200"/>
    <mergeCell ref="L196:L200"/>
    <mergeCell ref="M196:M200"/>
    <mergeCell ref="N196:N200"/>
    <mergeCell ref="O210:O214"/>
    <mergeCell ref="B216:J216"/>
    <mergeCell ref="A217:A221"/>
    <mergeCell ref="B217:B221"/>
    <mergeCell ref="H217:H221"/>
    <mergeCell ref="I217:I221"/>
    <mergeCell ref="J217:J221"/>
    <mergeCell ref="K217:K221"/>
    <mergeCell ref="L217:L221"/>
    <mergeCell ref="M217:M221"/>
    <mergeCell ref="N217:N221"/>
    <mergeCell ref="O217:O221"/>
    <mergeCell ref="B209:J209"/>
    <mergeCell ref="A210:A214"/>
    <mergeCell ref="A230:A232"/>
    <mergeCell ref="B230:G232"/>
    <mergeCell ref="N230:N232"/>
    <mergeCell ref="A233:A237"/>
    <mergeCell ref="B233:B237"/>
    <mergeCell ref="H233:H237"/>
    <mergeCell ref="I233:I237"/>
    <mergeCell ref="J233:J237"/>
    <mergeCell ref="K233:K237"/>
    <mergeCell ref="L233:L237"/>
    <mergeCell ref="M233:M237"/>
    <mergeCell ref="N233:N237"/>
    <mergeCell ref="K210:K214"/>
    <mergeCell ref="L210:L214"/>
    <mergeCell ref="M210:M214"/>
    <mergeCell ref="A225:A229"/>
    <mergeCell ref="B225:B229"/>
    <mergeCell ref="H225:J229"/>
    <mergeCell ref="M225:O229"/>
    <mergeCell ref="K228:K229"/>
    <mergeCell ref="L228:L229"/>
    <mergeCell ref="N210:N214"/>
    <mergeCell ref="O233:O237"/>
    <mergeCell ref="B240:J240"/>
    <mergeCell ref="A241:A245"/>
    <mergeCell ref="B241:B245"/>
    <mergeCell ref="H241:H245"/>
    <mergeCell ref="I241:I245"/>
    <mergeCell ref="J241:J245"/>
    <mergeCell ref="K241:K245"/>
    <mergeCell ref="L241:L245"/>
    <mergeCell ref="M241:M245"/>
    <mergeCell ref="N241:N245"/>
    <mergeCell ref="O241:O245"/>
    <mergeCell ref="O249:O253"/>
    <mergeCell ref="B254:J254"/>
    <mergeCell ref="A259:A263"/>
    <mergeCell ref="B259:B263"/>
    <mergeCell ref="H259:H263"/>
    <mergeCell ref="I259:I263"/>
    <mergeCell ref="J259:J263"/>
    <mergeCell ref="K259:K263"/>
    <mergeCell ref="L259:L263"/>
    <mergeCell ref="M259:M263"/>
    <mergeCell ref="N259:N263"/>
    <mergeCell ref="O259:O263"/>
    <mergeCell ref="A249:A253"/>
    <mergeCell ref="B249:B253"/>
    <mergeCell ref="H249:H253"/>
    <mergeCell ref="I249:I253"/>
    <mergeCell ref="J249:J253"/>
    <mergeCell ref="K249:K253"/>
    <mergeCell ref="L249:L253"/>
    <mergeCell ref="M249:M253"/>
    <mergeCell ref="O267:O271"/>
    <mergeCell ref="B272:J272"/>
    <mergeCell ref="A277:A281"/>
    <mergeCell ref="B277:B281"/>
    <mergeCell ref="H277:H281"/>
    <mergeCell ref="I277:I281"/>
    <mergeCell ref="J277:J281"/>
    <mergeCell ref="K277:K281"/>
    <mergeCell ref="L277:L281"/>
    <mergeCell ref="M277:M281"/>
    <mergeCell ref="N277:N281"/>
    <mergeCell ref="O277:O281"/>
    <mergeCell ref="A267:A271"/>
    <mergeCell ref="B267:B271"/>
    <mergeCell ref="H267:H271"/>
    <mergeCell ref="I267:I271"/>
    <mergeCell ref="J267:J271"/>
    <mergeCell ref="K267:K271"/>
    <mergeCell ref="L267:L271"/>
    <mergeCell ref="M267:M271"/>
    <mergeCell ref="O285:O289"/>
    <mergeCell ref="B290:J290"/>
    <mergeCell ref="A294:A298"/>
    <mergeCell ref="B294:B298"/>
    <mergeCell ref="H294:H298"/>
    <mergeCell ref="I294:I298"/>
    <mergeCell ref="J294:J298"/>
    <mergeCell ref="K294:K298"/>
    <mergeCell ref="L294:L298"/>
    <mergeCell ref="M294:M298"/>
    <mergeCell ref="N294:N298"/>
    <mergeCell ref="O294:O298"/>
    <mergeCell ref="A285:A289"/>
    <mergeCell ref="B285:B289"/>
    <mergeCell ref="H285:H289"/>
    <mergeCell ref="I285:I289"/>
    <mergeCell ref="J285:J289"/>
    <mergeCell ref="K285:K289"/>
    <mergeCell ref="L285:L289"/>
    <mergeCell ref="M285:M289"/>
    <mergeCell ref="N285:N289"/>
    <mergeCell ref="O303:O307"/>
    <mergeCell ref="B311:J311"/>
    <mergeCell ref="A312:A316"/>
    <mergeCell ref="B312:B316"/>
    <mergeCell ref="H312:H316"/>
    <mergeCell ref="I312:I316"/>
    <mergeCell ref="J312:J316"/>
    <mergeCell ref="K312:K316"/>
    <mergeCell ref="L312:L316"/>
    <mergeCell ref="M312:M316"/>
    <mergeCell ref="N312:N316"/>
    <mergeCell ref="O312:O316"/>
    <mergeCell ref="A303:A307"/>
    <mergeCell ref="B303:B307"/>
    <mergeCell ref="H303:H307"/>
    <mergeCell ref="I303:I307"/>
    <mergeCell ref="J303:J307"/>
    <mergeCell ref="K303:K307"/>
    <mergeCell ref="L303:L307"/>
    <mergeCell ref="M303:M307"/>
    <mergeCell ref="O321:O325"/>
    <mergeCell ref="B326:J326"/>
    <mergeCell ref="A328:A332"/>
    <mergeCell ref="B328:B332"/>
    <mergeCell ref="H328:H332"/>
    <mergeCell ref="I328:I332"/>
    <mergeCell ref="J328:J332"/>
    <mergeCell ref="K328:K332"/>
    <mergeCell ref="L328:L332"/>
    <mergeCell ref="M328:M332"/>
    <mergeCell ref="N328:N332"/>
    <mergeCell ref="O328:O332"/>
    <mergeCell ref="A321:A325"/>
    <mergeCell ref="B321:B325"/>
    <mergeCell ref="H321:H325"/>
    <mergeCell ref="I321:I325"/>
    <mergeCell ref="J321:J325"/>
    <mergeCell ref="K321:K325"/>
    <mergeCell ref="L321:L325"/>
    <mergeCell ref="M321:M325"/>
    <mergeCell ref="B282:J282"/>
    <mergeCell ref="N267:N271"/>
    <mergeCell ref="B266:J266"/>
    <mergeCell ref="N249:N253"/>
    <mergeCell ref="B342:J342"/>
    <mergeCell ref="B343:J343"/>
    <mergeCell ref="B344:J344"/>
    <mergeCell ref="L337:L341"/>
    <mergeCell ref="M337:M341"/>
    <mergeCell ref="N337:N341"/>
    <mergeCell ref="B309:J309"/>
    <mergeCell ref="B310:J310"/>
    <mergeCell ref="B317:J317"/>
    <mergeCell ref="B193:J193"/>
    <mergeCell ref="B195:J195"/>
    <mergeCell ref="B201:J201"/>
    <mergeCell ref="B208:J208"/>
    <mergeCell ref="B215:J215"/>
    <mergeCell ref="B222:J222"/>
    <mergeCell ref="B194:J194"/>
    <mergeCell ref="B223:J223"/>
    <mergeCell ref="B336:J336"/>
    <mergeCell ref="B334:J334"/>
    <mergeCell ref="B335:J335"/>
    <mergeCell ref="B246:J246"/>
    <mergeCell ref="B224:J224"/>
    <mergeCell ref="B210:B214"/>
    <mergeCell ref="H210:H214"/>
    <mergeCell ref="I210:I214"/>
    <mergeCell ref="J210:J214"/>
    <mergeCell ref="B318:J318"/>
    <mergeCell ref="B319:J319"/>
    <mergeCell ref="B333:J333"/>
    <mergeCell ref="B248:J248"/>
    <mergeCell ref="B258:J258"/>
    <mergeCell ref="B276:J276"/>
    <mergeCell ref="B284:J284"/>
    <mergeCell ref="A337:A341"/>
    <mergeCell ref="B337:B341"/>
    <mergeCell ref="H337:H341"/>
    <mergeCell ref="I337:I341"/>
    <mergeCell ref="J337:J341"/>
    <mergeCell ref="K337:K341"/>
    <mergeCell ref="A398:A402"/>
    <mergeCell ref="B398:B402"/>
    <mergeCell ref="H398:H402"/>
    <mergeCell ref="I398:I402"/>
    <mergeCell ref="J398:J402"/>
    <mergeCell ref="K398:K402"/>
    <mergeCell ref="B345:J345"/>
    <mergeCell ref="A346:A350"/>
    <mergeCell ref="B346:B350"/>
    <mergeCell ref="H346:J350"/>
    <mergeCell ref="B370:G370"/>
    <mergeCell ref="A371:A375"/>
    <mergeCell ref="B371:B375"/>
    <mergeCell ref="H371:H375"/>
    <mergeCell ref="I371:I375"/>
    <mergeCell ref="J371:J375"/>
    <mergeCell ref="K371:K375"/>
    <mergeCell ref="B384:G384"/>
    <mergeCell ref="O337:O341"/>
    <mergeCell ref="B238:J238"/>
    <mergeCell ref="B239:J239"/>
    <mergeCell ref="B247:J247"/>
    <mergeCell ref="B256:J256"/>
    <mergeCell ref="B257:J257"/>
    <mergeCell ref="B255:J255"/>
    <mergeCell ref="B264:J264"/>
    <mergeCell ref="B265:J265"/>
    <mergeCell ref="B273:J273"/>
    <mergeCell ref="B274:J274"/>
    <mergeCell ref="B275:J275"/>
    <mergeCell ref="B283:J283"/>
    <mergeCell ref="B292:J292"/>
    <mergeCell ref="B299:J299"/>
    <mergeCell ref="B300:J300"/>
    <mergeCell ref="B301:J301"/>
    <mergeCell ref="B293:J293"/>
    <mergeCell ref="B291:J291"/>
    <mergeCell ref="B327:J327"/>
    <mergeCell ref="N321:N325"/>
    <mergeCell ref="B320:J320"/>
    <mergeCell ref="N303:N307"/>
    <mergeCell ref="B302:J302"/>
    <mergeCell ref="B409:J409"/>
    <mergeCell ref="B408:J408"/>
    <mergeCell ref="B417:J417"/>
    <mergeCell ref="B436:J436"/>
    <mergeCell ref="B449:J449"/>
    <mergeCell ref="B450:J450"/>
    <mergeCell ref="B465:J465"/>
    <mergeCell ref="B416:J416"/>
    <mergeCell ref="B418:J418"/>
    <mergeCell ref="B464:J464"/>
    <mergeCell ref="O424:O428"/>
    <mergeCell ref="O429:O433"/>
    <mergeCell ref="B434:J434"/>
    <mergeCell ref="B437:J437"/>
    <mergeCell ref="B435:J435"/>
    <mergeCell ref="B451:J451"/>
    <mergeCell ref="O452:O456"/>
    <mergeCell ref="B457:J457"/>
    <mergeCell ref="O459:O463"/>
    <mergeCell ref="B458:J458"/>
    <mergeCell ref="K403:K407"/>
    <mergeCell ref="L403:L407"/>
    <mergeCell ref="M403:M407"/>
    <mergeCell ref="B493:J493"/>
    <mergeCell ref="B505:J505"/>
    <mergeCell ref="B84:J84"/>
    <mergeCell ref="B63:J63"/>
    <mergeCell ref="B70:J70"/>
    <mergeCell ref="B77:J77"/>
    <mergeCell ref="B85:J85"/>
    <mergeCell ref="B98:J98"/>
    <mergeCell ref="B105:J105"/>
    <mergeCell ref="B118:J118"/>
    <mergeCell ref="B125:J125"/>
    <mergeCell ref="B126:J126"/>
    <mergeCell ref="B132:J132"/>
    <mergeCell ref="B139:J139"/>
    <mergeCell ref="B146:J146"/>
    <mergeCell ref="B153:J153"/>
    <mergeCell ref="B160:J160"/>
    <mergeCell ref="B167:J167"/>
    <mergeCell ref="B174:J174"/>
    <mergeCell ref="B390:J390"/>
    <mergeCell ref="B308:J308"/>
  </mergeCells>
  <pageMargins left="0.51181102362204722" right="0.51181102362204722" top="0.55118110236220474" bottom="0.55118110236220474" header="0.31496062992125984" footer="0.31496062992125984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6"/>
  <sheetViews>
    <sheetView zoomScale="90" zoomScaleNormal="90" workbookViewId="0">
      <selection activeCell="H17" sqref="H17"/>
    </sheetView>
  </sheetViews>
  <sheetFormatPr defaultColWidth="8.85546875" defaultRowHeight="15"/>
  <cols>
    <col min="1" max="1" width="6.42578125" customWidth="1"/>
    <col min="2" max="2" width="35.5703125" customWidth="1"/>
    <col min="3" max="3" width="19.140625" customWidth="1"/>
    <col min="4" max="4" width="21.42578125" customWidth="1"/>
    <col min="5" max="5" width="13.5703125" customWidth="1"/>
    <col min="6" max="6" width="14.140625" customWidth="1"/>
    <col min="7" max="14" width="13.140625" customWidth="1"/>
    <col min="15" max="15" width="13.42578125" customWidth="1"/>
    <col min="16" max="16" width="14" customWidth="1"/>
    <col min="17" max="17" width="29.42578125" customWidth="1"/>
    <col min="18" max="18" width="11.42578125" bestFit="1" customWidth="1"/>
    <col min="257" max="257" width="3.85546875" customWidth="1"/>
    <col min="258" max="258" width="19.42578125" customWidth="1"/>
    <col min="259" max="259" width="14.42578125" customWidth="1"/>
    <col min="260" max="260" width="0" hidden="1" customWidth="1"/>
    <col min="261" max="261" width="11" customWidth="1"/>
    <col min="262" max="262" width="9.42578125" customWidth="1"/>
    <col min="263" max="263" width="5" customWidth="1"/>
    <col min="264" max="264" width="8.85546875" customWidth="1"/>
    <col min="265" max="265" width="9.42578125" customWidth="1"/>
    <col min="266" max="266" width="8.85546875" customWidth="1"/>
    <col min="267" max="267" width="9" customWidth="1"/>
    <col min="268" max="268" width="9.140625" customWidth="1"/>
    <col min="269" max="269" width="7.85546875" customWidth="1"/>
    <col min="270" max="270" width="10" customWidth="1"/>
    <col min="271" max="271" width="9.28515625" customWidth="1"/>
    <col min="272" max="272" width="8.85546875" customWidth="1"/>
    <col min="273" max="273" width="47.42578125" customWidth="1"/>
    <col min="274" max="274" width="9" bestFit="1" customWidth="1"/>
    <col min="513" max="513" width="3.85546875" customWidth="1"/>
    <col min="514" max="514" width="19.42578125" customWidth="1"/>
    <col min="515" max="515" width="14.42578125" customWidth="1"/>
    <col min="516" max="516" width="0" hidden="1" customWidth="1"/>
    <col min="517" max="517" width="11" customWidth="1"/>
    <col min="518" max="518" width="9.42578125" customWidth="1"/>
    <col min="519" max="519" width="5" customWidth="1"/>
    <col min="520" max="520" width="8.85546875" customWidth="1"/>
    <col min="521" max="521" width="9.42578125" customWidth="1"/>
    <col min="522" max="522" width="8.85546875" customWidth="1"/>
    <col min="523" max="523" width="9" customWidth="1"/>
    <col min="524" max="524" width="9.140625" customWidth="1"/>
    <col min="525" max="525" width="7.85546875" customWidth="1"/>
    <col min="526" max="526" width="10" customWidth="1"/>
    <col min="527" max="527" width="9.28515625" customWidth="1"/>
    <col min="528" max="528" width="8.85546875" customWidth="1"/>
    <col min="529" max="529" width="47.42578125" customWidth="1"/>
    <col min="530" max="530" width="9" bestFit="1" customWidth="1"/>
    <col min="769" max="769" width="3.85546875" customWidth="1"/>
    <col min="770" max="770" width="19.42578125" customWidth="1"/>
    <col min="771" max="771" width="14.42578125" customWidth="1"/>
    <col min="772" max="772" width="0" hidden="1" customWidth="1"/>
    <col min="773" max="773" width="11" customWidth="1"/>
    <col min="774" max="774" width="9.42578125" customWidth="1"/>
    <col min="775" max="775" width="5" customWidth="1"/>
    <col min="776" max="776" width="8.85546875" customWidth="1"/>
    <col min="777" max="777" width="9.42578125" customWidth="1"/>
    <col min="778" max="778" width="8.85546875" customWidth="1"/>
    <col min="779" max="779" width="9" customWidth="1"/>
    <col min="780" max="780" width="9.140625" customWidth="1"/>
    <col min="781" max="781" width="7.85546875" customWidth="1"/>
    <col min="782" max="782" width="10" customWidth="1"/>
    <col min="783" max="783" width="9.28515625" customWidth="1"/>
    <col min="784" max="784" width="8.85546875" customWidth="1"/>
    <col min="785" max="785" width="47.42578125" customWidth="1"/>
    <col min="786" max="786" width="9" bestFit="1" customWidth="1"/>
    <col min="1025" max="1025" width="3.85546875" customWidth="1"/>
    <col min="1026" max="1026" width="19.42578125" customWidth="1"/>
    <col min="1027" max="1027" width="14.42578125" customWidth="1"/>
    <col min="1028" max="1028" width="0" hidden="1" customWidth="1"/>
    <col min="1029" max="1029" width="11" customWidth="1"/>
    <col min="1030" max="1030" width="9.42578125" customWidth="1"/>
    <col min="1031" max="1031" width="5" customWidth="1"/>
    <col min="1032" max="1032" width="8.85546875" customWidth="1"/>
    <col min="1033" max="1033" width="9.42578125" customWidth="1"/>
    <col min="1034" max="1034" width="8.85546875" customWidth="1"/>
    <col min="1035" max="1035" width="9" customWidth="1"/>
    <col min="1036" max="1036" width="9.140625" customWidth="1"/>
    <col min="1037" max="1037" width="7.85546875" customWidth="1"/>
    <col min="1038" max="1038" width="10" customWidth="1"/>
    <col min="1039" max="1039" width="9.28515625" customWidth="1"/>
    <col min="1040" max="1040" width="8.85546875" customWidth="1"/>
    <col min="1041" max="1041" width="47.42578125" customWidth="1"/>
    <col min="1042" max="1042" width="9" bestFit="1" customWidth="1"/>
    <col min="1281" max="1281" width="3.85546875" customWidth="1"/>
    <col min="1282" max="1282" width="19.42578125" customWidth="1"/>
    <col min="1283" max="1283" width="14.42578125" customWidth="1"/>
    <col min="1284" max="1284" width="0" hidden="1" customWidth="1"/>
    <col min="1285" max="1285" width="11" customWidth="1"/>
    <col min="1286" max="1286" width="9.42578125" customWidth="1"/>
    <col min="1287" max="1287" width="5" customWidth="1"/>
    <col min="1288" max="1288" width="8.85546875" customWidth="1"/>
    <col min="1289" max="1289" width="9.42578125" customWidth="1"/>
    <col min="1290" max="1290" width="8.85546875" customWidth="1"/>
    <col min="1291" max="1291" width="9" customWidth="1"/>
    <col min="1292" max="1292" width="9.140625" customWidth="1"/>
    <col min="1293" max="1293" width="7.85546875" customWidth="1"/>
    <col min="1294" max="1294" width="10" customWidth="1"/>
    <col min="1295" max="1295" width="9.28515625" customWidth="1"/>
    <col min="1296" max="1296" width="8.85546875" customWidth="1"/>
    <col min="1297" max="1297" width="47.42578125" customWidth="1"/>
    <col min="1298" max="1298" width="9" bestFit="1" customWidth="1"/>
    <col min="1537" max="1537" width="3.85546875" customWidth="1"/>
    <col min="1538" max="1538" width="19.42578125" customWidth="1"/>
    <col min="1539" max="1539" width="14.42578125" customWidth="1"/>
    <col min="1540" max="1540" width="0" hidden="1" customWidth="1"/>
    <col min="1541" max="1541" width="11" customWidth="1"/>
    <col min="1542" max="1542" width="9.42578125" customWidth="1"/>
    <col min="1543" max="1543" width="5" customWidth="1"/>
    <col min="1544" max="1544" width="8.85546875" customWidth="1"/>
    <col min="1545" max="1545" width="9.42578125" customWidth="1"/>
    <col min="1546" max="1546" width="8.85546875" customWidth="1"/>
    <col min="1547" max="1547" width="9" customWidth="1"/>
    <col min="1548" max="1548" width="9.140625" customWidth="1"/>
    <col min="1549" max="1549" width="7.85546875" customWidth="1"/>
    <col min="1550" max="1550" width="10" customWidth="1"/>
    <col min="1551" max="1551" width="9.28515625" customWidth="1"/>
    <col min="1552" max="1552" width="8.85546875" customWidth="1"/>
    <col min="1553" max="1553" width="47.42578125" customWidth="1"/>
    <col min="1554" max="1554" width="9" bestFit="1" customWidth="1"/>
    <col min="1793" max="1793" width="3.85546875" customWidth="1"/>
    <col min="1794" max="1794" width="19.42578125" customWidth="1"/>
    <col min="1795" max="1795" width="14.42578125" customWidth="1"/>
    <col min="1796" max="1796" width="0" hidden="1" customWidth="1"/>
    <col min="1797" max="1797" width="11" customWidth="1"/>
    <col min="1798" max="1798" width="9.42578125" customWidth="1"/>
    <col min="1799" max="1799" width="5" customWidth="1"/>
    <col min="1800" max="1800" width="8.85546875" customWidth="1"/>
    <col min="1801" max="1801" width="9.42578125" customWidth="1"/>
    <col min="1802" max="1802" width="8.85546875" customWidth="1"/>
    <col min="1803" max="1803" width="9" customWidth="1"/>
    <col min="1804" max="1804" width="9.140625" customWidth="1"/>
    <col min="1805" max="1805" width="7.85546875" customWidth="1"/>
    <col min="1806" max="1806" width="10" customWidth="1"/>
    <col min="1807" max="1807" width="9.28515625" customWidth="1"/>
    <col min="1808" max="1808" width="8.85546875" customWidth="1"/>
    <col min="1809" max="1809" width="47.42578125" customWidth="1"/>
    <col min="1810" max="1810" width="9" bestFit="1" customWidth="1"/>
    <col min="2049" max="2049" width="3.85546875" customWidth="1"/>
    <col min="2050" max="2050" width="19.42578125" customWidth="1"/>
    <col min="2051" max="2051" width="14.42578125" customWidth="1"/>
    <col min="2052" max="2052" width="0" hidden="1" customWidth="1"/>
    <col min="2053" max="2053" width="11" customWidth="1"/>
    <col min="2054" max="2054" width="9.42578125" customWidth="1"/>
    <col min="2055" max="2055" width="5" customWidth="1"/>
    <col min="2056" max="2056" width="8.85546875" customWidth="1"/>
    <col min="2057" max="2057" width="9.42578125" customWidth="1"/>
    <col min="2058" max="2058" width="8.85546875" customWidth="1"/>
    <col min="2059" max="2059" width="9" customWidth="1"/>
    <col min="2060" max="2060" width="9.140625" customWidth="1"/>
    <col min="2061" max="2061" width="7.85546875" customWidth="1"/>
    <col min="2062" max="2062" width="10" customWidth="1"/>
    <col min="2063" max="2063" width="9.28515625" customWidth="1"/>
    <col min="2064" max="2064" width="8.85546875" customWidth="1"/>
    <col min="2065" max="2065" width="47.42578125" customWidth="1"/>
    <col min="2066" max="2066" width="9" bestFit="1" customWidth="1"/>
    <col min="2305" max="2305" width="3.85546875" customWidth="1"/>
    <col min="2306" max="2306" width="19.42578125" customWidth="1"/>
    <col min="2307" max="2307" width="14.42578125" customWidth="1"/>
    <col min="2308" max="2308" width="0" hidden="1" customWidth="1"/>
    <col min="2309" max="2309" width="11" customWidth="1"/>
    <col min="2310" max="2310" width="9.42578125" customWidth="1"/>
    <col min="2311" max="2311" width="5" customWidth="1"/>
    <col min="2312" max="2312" width="8.85546875" customWidth="1"/>
    <col min="2313" max="2313" width="9.42578125" customWidth="1"/>
    <col min="2314" max="2314" width="8.85546875" customWidth="1"/>
    <col min="2315" max="2315" width="9" customWidth="1"/>
    <col min="2316" max="2316" width="9.140625" customWidth="1"/>
    <col min="2317" max="2317" width="7.85546875" customWidth="1"/>
    <col min="2318" max="2318" width="10" customWidth="1"/>
    <col min="2319" max="2319" width="9.28515625" customWidth="1"/>
    <col min="2320" max="2320" width="8.85546875" customWidth="1"/>
    <col min="2321" max="2321" width="47.42578125" customWidth="1"/>
    <col min="2322" max="2322" width="9" bestFit="1" customWidth="1"/>
    <col min="2561" max="2561" width="3.85546875" customWidth="1"/>
    <col min="2562" max="2562" width="19.42578125" customWidth="1"/>
    <col min="2563" max="2563" width="14.42578125" customWidth="1"/>
    <col min="2564" max="2564" width="0" hidden="1" customWidth="1"/>
    <col min="2565" max="2565" width="11" customWidth="1"/>
    <col min="2566" max="2566" width="9.42578125" customWidth="1"/>
    <col min="2567" max="2567" width="5" customWidth="1"/>
    <col min="2568" max="2568" width="8.85546875" customWidth="1"/>
    <col min="2569" max="2569" width="9.42578125" customWidth="1"/>
    <col min="2570" max="2570" width="8.85546875" customWidth="1"/>
    <col min="2571" max="2571" width="9" customWidth="1"/>
    <col min="2572" max="2572" width="9.140625" customWidth="1"/>
    <col min="2573" max="2573" width="7.85546875" customWidth="1"/>
    <col min="2574" max="2574" width="10" customWidth="1"/>
    <col min="2575" max="2575" width="9.28515625" customWidth="1"/>
    <col min="2576" max="2576" width="8.85546875" customWidth="1"/>
    <col min="2577" max="2577" width="47.42578125" customWidth="1"/>
    <col min="2578" max="2578" width="9" bestFit="1" customWidth="1"/>
    <col min="2817" max="2817" width="3.85546875" customWidth="1"/>
    <col min="2818" max="2818" width="19.42578125" customWidth="1"/>
    <col min="2819" max="2819" width="14.42578125" customWidth="1"/>
    <col min="2820" max="2820" width="0" hidden="1" customWidth="1"/>
    <col min="2821" max="2821" width="11" customWidth="1"/>
    <col min="2822" max="2822" width="9.42578125" customWidth="1"/>
    <col min="2823" max="2823" width="5" customWidth="1"/>
    <col min="2824" max="2824" width="8.85546875" customWidth="1"/>
    <col min="2825" max="2825" width="9.42578125" customWidth="1"/>
    <col min="2826" max="2826" width="8.85546875" customWidth="1"/>
    <col min="2827" max="2827" width="9" customWidth="1"/>
    <col min="2828" max="2828" width="9.140625" customWidth="1"/>
    <col min="2829" max="2829" width="7.85546875" customWidth="1"/>
    <col min="2830" max="2830" width="10" customWidth="1"/>
    <col min="2831" max="2831" width="9.28515625" customWidth="1"/>
    <col min="2832" max="2832" width="8.85546875" customWidth="1"/>
    <col min="2833" max="2833" width="47.42578125" customWidth="1"/>
    <col min="2834" max="2834" width="9" bestFit="1" customWidth="1"/>
    <col min="3073" max="3073" width="3.85546875" customWidth="1"/>
    <col min="3074" max="3074" width="19.42578125" customWidth="1"/>
    <col min="3075" max="3075" width="14.42578125" customWidth="1"/>
    <col min="3076" max="3076" width="0" hidden="1" customWidth="1"/>
    <col min="3077" max="3077" width="11" customWidth="1"/>
    <col min="3078" max="3078" width="9.42578125" customWidth="1"/>
    <col min="3079" max="3079" width="5" customWidth="1"/>
    <col min="3080" max="3080" width="8.85546875" customWidth="1"/>
    <col min="3081" max="3081" width="9.42578125" customWidth="1"/>
    <col min="3082" max="3082" width="8.85546875" customWidth="1"/>
    <col min="3083" max="3083" width="9" customWidth="1"/>
    <col min="3084" max="3084" width="9.140625" customWidth="1"/>
    <col min="3085" max="3085" width="7.85546875" customWidth="1"/>
    <col min="3086" max="3086" width="10" customWidth="1"/>
    <col min="3087" max="3087" width="9.28515625" customWidth="1"/>
    <col min="3088" max="3088" width="8.85546875" customWidth="1"/>
    <col min="3089" max="3089" width="47.42578125" customWidth="1"/>
    <col min="3090" max="3090" width="9" bestFit="1" customWidth="1"/>
    <col min="3329" max="3329" width="3.85546875" customWidth="1"/>
    <col min="3330" max="3330" width="19.42578125" customWidth="1"/>
    <col min="3331" max="3331" width="14.42578125" customWidth="1"/>
    <col min="3332" max="3332" width="0" hidden="1" customWidth="1"/>
    <col min="3333" max="3333" width="11" customWidth="1"/>
    <col min="3334" max="3334" width="9.42578125" customWidth="1"/>
    <col min="3335" max="3335" width="5" customWidth="1"/>
    <col min="3336" max="3336" width="8.85546875" customWidth="1"/>
    <col min="3337" max="3337" width="9.42578125" customWidth="1"/>
    <col min="3338" max="3338" width="8.85546875" customWidth="1"/>
    <col min="3339" max="3339" width="9" customWidth="1"/>
    <col min="3340" max="3340" width="9.140625" customWidth="1"/>
    <col min="3341" max="3341" width="7.85546875" customWidth="1"/>
    <col min="3342" max="3342" width="10" customWidth="1"/>
    <col min="3343" max="3343" width="9.28515625" customWidth="1"/>
    <col min="3344" max="3344" width="8.85546875" customWidth="1"/>
    <col min="3345" max="3345" width="47.42578125" customWidth="1"/>
    <col min="3346" max="3346" width="9" bestFit="1" customWidth="1"/>
    <col min="3585" max="3585" width="3.85546875" customWidth="1"/>
    <col min="3586" max="3586" width="19.42578125" customWidth="1"/>
    <col min="3587" max="3587" width="14.42578125" customWidth="1"/>
    <col min="3588" max="3588" width="0" hidden="1" customWidth="1"/>
    <col min="3589" max="3589" width="11" customWidth="1"/>
    <col min="3590" max="3590" width="9.42578125" customWidth="1"/>
    <col min="3591" max="3591" width="5" customWidth="1"/>
    <col min="3592" max="3592" width="8.85546875" customWidth="1"/>
    <col min="3593" max="3593" width="9.42578125" customWidth="1"/>
    <col min="3594" max="3594" width="8.85546875" customWidth="1"/>
    <col min="3595" max="3595" width="9" customWidth="1"/>
    <col min="3596" max="3596" width="9.140625" customWidth="1"/>
    <col min="3597" max="3597" width="7.85546875" customWidth="1"/>
    <col min="3598" max="3598" width="10" customWidth="1"/>
    <col min="3599" max="3599" width="9.28515625" customWidth="1"/>
    <col min="3600" max="3600" width="8.85546875" customWidth="1"/>
    <col min="3601" max="3601" width="47.42578125" customWidth="1"/>
    <col min="3602" max="3602" width="9" bestFit="1" customWidth="1"/>
    <col min="3841" max="3841" width="3.85546875" customWidth="1"/>
    <col min="3842" max="3842" width="19.42578125" customWidth="1"/>
    <col min="3843" max="3843" width="14.42578125" customWidth="1"/>
    <col min="3844" max="3844" width="0" hidden="1" customWidth="1"/>
    <col min="3845" max="3845" width="11" customWidth="1"/>
    <col min="3846" max="3846" width="9.42578125" customWidth="1"/>
    <col min="3847" max="3847" width="5" customWidth="1"/>
    <col min="3848" max="3848" width="8.85546875" customWidth="1"/>
    <col min="3849" max="3849" width="9.42578125" customWidth="1"/>
    <col min="3850" max="3850" width="8.85546875" customWidth="1"/>
    <col min="3851" max="3851" width="9" customWidth="1"/>
    <col min="3852" max="3852" width="9.140625" customWidth="1"/>
    <col min="3853" max="3853" width="7.85546875" customWidth="1"/>
    <col min="3854" max="3854" width="10" customWidth="1"/>
    <col min="3855" max="3855" width="9.28515625" customWidth="1"/>
    <col min="3856" max="3856" width="8.85546875" customWidth="1"/>
    <col min="3857" max="3857" width="47.42578125" customWidth="1"/>
    <col min="3858" max="3858" width="9" bestFit="1" customWidth="1"/>
    <col min="4097" max="4097" width="3.85546875" customWidth="1"/>
    <col min="4098" max="4098" width="19.42578125" customWidth="1"/>
    <col min="4099" max="4099" width="14.42578125" customWidth="1"/>
    <col min="4100" max="4100" width="0" hidden="1" customWidth="1"/>
    <col min="4101" max="4101" width="11" customWidth="1"/>
    <col min="4102" max="4102" width="9.42578125" customWidth="1"/>
    <col min="4103" max="4103" width="5" customWidth="1"/>
    <col min="4104" max="4104" width="8.85546875" customWidth="1"/>
    <col min="4105" max="4105" width="9.42578125" customWidth="1"/>
    <col min="4106" max="4106" width="8.85546875" customWidth="1"/>
    <col min="4107" max="4107" width="9" customWidth="1"/>
    <col min="4108" max="4108" width="9.140625" customWidth="1"/>
    <col min="4109" max="4109" width="7.85546875" customWidth="1"/>
    <col min="4110" max="4110" width="10" customWidth="1"/>
    <col min="4111" max="4111" width="9.28515625" customWidth="1"/>
    <col min="4112" max="4112" width="8.85546875" customWidth="1"/>
    <col min="4113" max="4113" width="47.42578125" customWidth="1"/>
    <col min="4114" max="4114" width="9" bestFit="1" customWidth="1"/>
    <col min="4353" max="4353" width="3.85546875" customWidth="1"/>
    <col min="4354" max="4354" width="19.42578125" customWidth="1"/>
    <col min="4355" max="4355" width="14.42578125" customWidth="1"/>
    <col min="4356" max="4356" width="0" hidden="1" customWidth="1"/>
    <col min="4357" max="4357" width="11" customWidth="1"/>
    <col min="4358" max="4358" width="9.42578125" customWidth="1"/>
    <col min="4359" max="4359" width="5" customWidth="1"/>
    <col min="4360" max="4360" width="8.85546875" customWidth="1"/>
    <col min="4361" max="4361" width="9.42578125" customWidth="1"/>
    <col min="4362" max="4362" width="8.85546875" customWidth="1"/>
    <col min="4363" max="4363" width="9" customWidth="1"/>
    <col min="4364" max="4364" width="9.140625" customWidth="1"/>
    <col min="4365" max="4365" width="7.85546875" customWidth="1"/>
    <col min="4366" max="4366" width="10" customWidth="1"/>
    <col min="4367" max="4367" width="9.28515625" customWidth="1"/>
    <col min="4368" max="4368" width="8.85546875" customWidth="1"/>
    <col min="4369" max="4369" width="47.42578125" customWidth="1"/>
    <col min="4370" max="4370" width="9" bestFit="1" customWidth="1"/>
    <col min="4609" max="4609" width="3.85546875" customWidth="1"/>
    <col min="4610" max="4610" width="19.42578125" customWidth="1"/>
    <col min="4611" max="4611" width="14.42578125" customWidth="1"/>
    <col min="4612" max="4612" width="0" hidden="1" customWidth="1"/>
    <col min="4613" max="4613" width="11" customWidth="1"/>
    <col min="4614" max="4614" width="9.42578125" customWidth="1"/>
    <col min="4615" max="4615" width="5" customWidth="1"/>
    <col min="4616" max="4616" width="8.85546875" customWidth="1"/>
    <col min="4617" max="4617" width="9.42578125" customWidth="1"/>
    <col min="4618" max="4618" width="8.85546875" customWidth="1"/>
    <col min="4619" max="4619" width="9" customWidth="1"/>
    <col min="4620" max="4620" width="9.140625" customWidth="1"/>
    <col min="4621" max="4621" width="7.85546875" customWidth="1"/>
    <col min="4622" max="4622" width="10" customWidth="1"/>
    <col min="4623" max="4623" width="9.28515625" customWidth="1"/>
    <col min="4624" max="4624" width="8.85546875" customWidth="1"/>
    <col min="4625" max="4625" width="47.42578125" customWidth="1"/>
    <col min="4626" max="4626" width="9" bestFit="1" customWidth="1"/>
    <col min="4865" max="4865" width="3.85546875" customWidth="1"/>
    <col min="4866" max="4866" width="19.42578125" customWidth="1"/>
    <col min="4867" max="4867" width="14.42578125" customWidth="1"/>
    <col min="4868" max="4868" width="0" hidden="1" customWidth="1"/>
    <col min="4869" max="4869" width="11" customWidth="1"/>
    <col min="4870" max="4870" width="9.42578125" customWidth="1"/>
    <col min="4871" max="4871" width="5" customWidth="1"/>
    <col min="4872" max="4872" width="8.85546875" customWidth="1"/>
    <col min="4873" max="4873" width="9.42578125" customWidth="1"/>
    <col min="4874" max="4874" width="8.85546875" customWidth="1"/>
    <col min="4875" max="4875" width="9" customWidth="1"/>
    <col min="4876" max="4876" width="9.140625" customWidth="1"/>
    <col min="4877" max="4877" width="7.85546875" customWidth="1"/>
    <col min="4878" max="4878" width="10" customWidth="1"/>
    <col min="4879" max="4879" width="9.28515625" customWidth="1"/>
    <col min="4880" max="4880" width="8.85546875" customWidth="1"/>
    <col min="4881" max="4881" width="47.42578125" customWidth="1"/>
    <col min="4882" max="4882" width="9" bestFit="1" customWidth="1"/>
    <col min="5121" max="5121" width="3.85546875" customWidth="1"/>
    <col min="5122" max="5122" width="19.42578125" customWidth="1"/>
    <col min="5123" max="5123" width="14.42578125" customWidth="1"/>
    <col min="5124" max="5124" width="0" hidden="1" customWidth="1"/>
    <col min="5125" max="5125" width="11" customWidth="1"/>
    <col min="5126" max="5126" width="9.42578125" customWidth="1"/>
    <col min="5127" max="5127" width="5" customWidth="1"/>
    <col min="5128" max="5128" width="8.85546875" customWidth="1"/>
    <col min="5129" max="5129" width="9.42578125" customWidth="1"/>
    <col min="5130" max="5130" width="8.85546875" customWidth="1"/>
    <col min="5131" max="5131" width="9" customWidth="1"/>
    <col min="5132" max="5132" width="9.140625" customWidth="1"/>
    <col min="5133" max="5133" width="7.85546875" customWidth="1"/>
    <col min="5134" max="5134" width="10" customWidth="1"/>
    <col min="5135" max="5135" width="9.28515625" customWidth="1"/>
    <col min="5136" max="5136" width="8.85546875" customWidth="1"/>
    <col min="5137" max="5137" width="47.42578125" customWidth="1"/>
    <col min="5138" max="5138" width="9" bestFit="1" customWidth="1"/>
    <col min="5377" max="5377" width="3.85546875" customWidth="1"/>
    <col min="5378" max="5378" width="19.42578125" customWidth="1"/>
    <col min="5379" max="5379" width="14.42578125" customWidth="1"/>
    <col min="5380" max="5380" width="0" hidden="1" customWidth="1"/>
    <col min="5381" max="5381" width="11" customWidth="1"/>
    <col min="5382" max="5382" width="9.42578125" customWidth="1"/>
    <col min="5383" max="5383" width="5" customWidth="1"/>
    <col min="5384" max="5384" width="8.85546875" customWidth="1"/>
    <col min="5385" max="5385" width="9.42578125" customWidth="1"/>
    <col min="5386" max="5386" width="8.85546875" customWidth="1"/>
    <col min="5387" max="5387" width="9" customWidth="1"/>
    <col min="5388" max="5388" width="9.140625" customWidth="1"/>
    <col min="5389" max="5389" width="7.85546875" customWidth="1"/>
    <col min="5390" max="5390" width="10" customWidth="1"/>
    <col min="5391" max="5391" width="9.28515625" customWidth="1"/>
    <col min="5392" max="5392" width="8.85546875" customWidth="1"/>
    <col min="5393" max="5393" width="47.42578125" customWidth="1"/>
    <col min="5394" max="5394" width="9" bestFit="1" customWidth="1"/>
    <col min="5633" max="5633" width="3.85546875" customWidth="1"/>
    <col min="5634" max="5634" width="19.42578125" customWidth="1"/>
    <col min="5635" max="5635" width="14.42578125" customWidth="1"/>
    <col min="5636" max="5636" width="0" hidden="1" customWidth="1"/>
    <col min="5637" max="5637" width="11" customWidth="1"/>
    <col min="5638" max="5638" width="9.42578125" customWidth="1"/>
    <col min="5639" max="5639" width="5" customWidth="1"/>
    <col min="5640" max="5640" width="8.85546875" customWidth="1"/>
    <col min="5641" max="5641" width="9.42578125" customWidth="1"/>
    <col min="5642" max="5642" width="8.85546875" customWidth="1"/>
    <col min="5643" max="5643" width="9" customWidth="1"/>
    <col min="5644" max="5644" width="9.140625" customWidth="1"/>
    <col min="5645" max="5645" width="7.85546875" customWidth="1"/>
    <col min="5646" max="5646" width="10" customWidth="1"/>
    <col min="5647" max="5647" width="9.28515625" customWidth="1"/>
    <col min="5648" max="5648" width="8.85546875" customWidth="1"/>
    <col min="5649" max="5649" width="47.42578125" customWidth="1"/>
    <col min="5650" max="5650" width="9" bestFit="1" customWidth="1"/>
    <col min="5889" max="5889" width="3.85546875" customWidth="1"/>
    <col min="5890" max="5890" width="19.42578125" customWidth="1"/>
    <col min="5891" max="5891" width="14.42578125" customWidth="1"/>
    <col min="5892" max="5892" width="0" hidden="1" customWidth="1"/>
    <col min="5893" max="5893" width="11" customWidth="1"/>
    <col min="5894" max="5894" width="9.42578125" customWidth="1"/>
    <col min="5895" max="5895" width="5" customWidth="1"/>
    <col min="5896" max="5896" width="8.85546875" customWidth="1"/>
    <col min="5897" max="5897" width="9.42578125" customWidth="1"/>
    <col min="5898" max="5898" width="8.85546875" customWidth="1"/>
    <col min="5899" max="5899" width="9" customWidth="1"/>
    <col min="5900" max="5900" width="9.140625" customWidth="1"/>
    <col min="5901" max="5901" width="7.85546875" customWidth="1"/>
    <col min="5902" max="5902" width="10" customWidth="1"/>
    <col min="5903" max="5903" width="9.28515625" customWidth="1"/>
    <col min="5904" max="5904" width="8.85546875" customWidth="1"/>
    <col min="5905" max="5905" width="47.42578125" customWidth="1"/>
    <col min="5906" max="5906" width="9" bestFit="1" customWidth="1"/>
    <col min="6145" max="6145" width="3.85546875" customWidth="1"/>
    <col min="6146" max="6146" width="19.42578125" customWidth="1"/>
    <col min="6147" max="6147" width="14.42578125" customWidth="1"/>
    <col min="6148" max="6148" width="0" hidden="1" customWidth="1"/>
    <col min="6149" max="6149" width="11" customWidth="1"/>
    <col min="6150" max="6150" width="9.42578125" customWidth="1"/>
    <col min="6151" max="6151" width="5" customWidth="1"/>
    <col min="6152" max="6152" width="8.85546875" customWidth="1"/>
    <col min="6153" max="6153" width="9.42578125" customWidth="1"/>
    <col min="6154" max="6154" width="8.85546875" customWidth="1"/>
    <col min="6155" max="6155" width="9" customWidth="1"/>
    <col min="6156" max="6156" width="9.140625" customWidth="1"/>
    <col min="6157" max="6157" width="7.85546875" customWidth="1"/>
    <col min="6158" max="6158" width="10" customWidth="1"/>
    <col min="6159" max="6159" width="9.28515625" customWidth="1"/>
    <col min="6160" max="6160" width="8.85546875" customWidth="1"/>
    <col min="6161" max="6161" width="47.42578125" customWidth="1"/>
    <col min="6162" max="6162" width="9" bestFit="1" customWidth="1"/>
    <col min="6401" max="6401" width="3.85546875" customWidth="1"/>
    <col min="6402" max="6402" width="19.42578125" customWidth="1"/>
    <col min="6403" max="6403" width="14.42578125" customWidth="1"/>
    <col min="6404" max="6404" width="0" hidden="1" customWidth="1"/>
    <col min="6405" max="6405" width="11" customWidth="1"/>
    <col min="6406" max="6406" width="9.42578125" customWidth="1"/>
    <col min="6407" max="6407" width="5" customWidth="1"/>
    <col min="6408" max="6408" width="8.85546875" customWidth="1"/>
    <col min="6409" max="6409" width="9.42578125" customWidth="1"/>
    <col min="6410" max="6410" width="8.85546875" customWidth="1"/>
    <col min="6411" max="6411" width="9" customWidth="1"/>
    <col min="6412" max="6412" width="9.140625" customWidth="1"/>
    <col min="6413" max="6413" width="7.85546875" customWidth="1"/>
    <col min="6414" max="6414" width="10" customWidth="1"/>
    <col min="6415" max="6415" width="9.28515625" customWidth="1"/>
    <col min="6416" max="6416" width="8.85546875" customWidth="1"/>
    <col min="6417" max="6417" width="47.42578125" customWidth="1"/>
    <col min="6418" max="6418" width="9" bestFit="1" customWidth="1"/>
    <col min="6657" max="6657" width="3.85546875" customWidth="1"/>
    <col min="6658" max="6658" width="19.42578125" customWidth="1"/>
    <col min="6659" max="6659" width="14.42578125" customWidth="1"/>
    <col min="6660" max="6660" width="0" hidden="1" customWidth="1"/>
    <col min="6661" max="6661" width="11" customWidth="1"/>
    <col min="6662" max="6662" width="9.42578125" customWidth="1"/>
    <col min="6663" max="6663" width="5" customWidth="1"/>
    <col min="6664" max="6664" width="8.85546875" customWidth="1"/>
    <col min="6665" max="6665" width="9.42578125" customWidth="1"/>
    <col min="6666" max="6666" width="8.85546875" customWidth="1"/>
    <col min="6667" max="6667" width="9" customWidth="1"/>
    <col min="6668" max="6668" width="9.140625" customWidth="1"/>
    <col min="6669" max="6669" width="7.85546875" customWidth="1"/>
    <col min="6670" max="6670" width="10" customWidth="1"/>
    <col min="6671" max="6671" width="9.28515625" customWidth="1"/>
    <col min="6672" max="6672" width="8.85546875" customWidth="1"/>
    <col min="6673" max="6673" width="47.42578125" customWidth="1"/>
    <col min="6674" max="6674" width="9" bestFit="1" customWidth="1"/>
    <col min="6913" max="6913" width="3.85546875" customWidth="1"/>
    <col min="6914" max="6914" width="19.42578125" customWidth="1"/>
    <col min="6915" max="6915" width="14.42578125" customWidth="1"/>
    <col min="6916" max="6916" width="0" hidden="1" customWidth="1"/>
    <col min="6917" max="6917" width="11" customWidth="1"/>
    <col min="6918" max="6918" width="9.42578125" customWidth="1"/>
    <col min="6919" max="6919" width="5" customWidth="1"/>
    <col min="6920" max="6920" width="8.85546875" customWidth="1"/>
    <col min="6921" max="6921" width="9.42578125" customWidth="1"/>
    <col min="6922" max="6922" width="8.85546875" customWidth="1"/>
    <col min="6923" max="6923" width="9" customWidth="1"/>
    <col min="6924" max="6924" width="9.140625" customWidth="1"/>
    <col min="6925" max="6925" width="7.85546875" customWidth="1"/>
    <col min="6926" max="6926" width="10" customWidth="1"/>
    <col min="6927" max="6927" width="9.28515625" customWidth="1"/>
    <col min="6928" max="6928" width="8.85546875" customWidth="1"/>
    <col min="6929" max="6929" width="47.42578125" customWidth="1"/>
    <col min="6930" max="6930" width="9" bestFit="1" customWidth="1"/>
    <col min="7169" max="7169" width="3.85546875" customWidth="1"/>
    <col min="7170" max="7170" width="19.42578125" customWidth="1"/>
    <col min="7171" max="7171" width="14.42578125" customWidth="1"/>
    <col min="7172" max="7172" width="0" hidden="1" customWidth="1"/>
    <col min="7173" max="7173" width="11" customWidth="1"/>
    <col min="7174" max="7174" width="9.42578125" customWidth="1"/>
    <col min="7175" max="7175" width="5" customWidth="1"/>
    <col min="7176" max="7176" width="8.85546875" customWidth="1"/>
    <col min="7177" max="7177" width="9.42578125" customWidth="1"/>
    <col min="7178" max="7178" width="8.85546875" customWidth="1"/>
    <col min="7179" max="7179" width="9" customWidth="1"/>
    <col min="7180" max="7180" width="9.140625" customWidth="1"/>
    <col min="7181" max="7181" width="7.85546875" customWidth="1"/>
    <col min="7182" max="7182" width="10" customWidth="1"/>
    <col min="7183" max="7183" width="9.28515625" customWidth="1"/>
    <col min="7184" max="7184" width="8.85546875" customWidth="1"/>
    <col min="7185" max="7185" width="47.42578125" customWidth="1"/>
    <col min="7186" max="7186" width="9" bestFit="1" customWidth="1"/>
    <col min="7425" max="7425" width="3.85546875" customWidth="1"/>
    <col min="7426" max="7426" width="19.42578125" customWidth="1"/>
    <col min="7427" max="7427" width="14.42578125" customWidth="1"/>
    <col min="7428" max="7428" width="0" hidden="1" customWidth="1"/>
    <col min="7429" max="7429" width="11" customWidth="1"/>
    <col min="7430" max="7430" width="9.42578125" customWidth="1"/>
    <col min="7431" max="7431" width="5" customWidth="1"/>
    <col min="7432" max="7432" width="8.85546875" customWidth="1"/>
    <col min="7433" max="7433" width="9.42578125" customWidth="1"/>
    <col min="7434" max="7434" width="8.85546875" customWidth="1"/>
    <col min="7435" max="7435" width="9" customWidth="1"/>
    <col min="7436" max="7436" width="9.140625" customWidth="1"/>
    <col min="7437" max="7437" width="7.85546875" customWidth="1"/>
    <col min="7438" max="7438" width="10" customWidth="1"/>
    <col min="7439" max="7439" width="9.28515625" customWidth="1"/>
    <col min="7440" max="7440" width="8.85546875" customWidth="1"/>
    <col min="7441" max="7441" width="47.42578125" customWidth="1"/>
    <col min="7442" max="7442" width="9" bestFit="1" customWidth="1"/>
    <col min="7681" max="7681" width="3.85546875" customWidth="1"/>
    <col min="7682" max="7682" width="19.42578125" customWidth="1"/>
    <col min="7683" max="7683" width="14.42578125" customWidth="1"/>
    <col min="7684" max="7684" width="0" hidden="1" customWidth="1"/>
    <col min="7685" max="7685" width="11" customWidth="1"/>
    <col min="7686" max="7686" width="9.42578125" customWidth="1"/>
    <col min="7687" max="7687" width="5" customWidth="1"/>
    <col min="7688" max="7688" width="8.85546875" customWidth="1"/>
    <col min="7689" max="7689" width="9.42578125" customWidth="1"/>
    <col min="7690" max="7690" width="8.85546875" customWidth="1"/>
    <col min="7691" max="7691" width="9" customWidth="1"/>
    <col min="7692" max="7692" width="9.140625" customWidth="1"/>
    <col min="7693" max="7693" width="7.85546875" customWidth="1"/>
    <col min="7694" max="7694" width="10" customWidth="1"/>
    <col min="7695" max="7695" width="9.28515625" customWidth="1"/>
    <col min="7696" max="7696" width="8.85546875" customWidth="1"/>
    <col min="7697" max="7697" width="47.42578125" customWidth="1"/>
    <col min="7698" max="7698" width="9" bestFit="1" customWidth="1"/>
    <col min="7937" max="7937" width="3.85546875" customWidth="1"/>
    <col min="7938" max="7938" width="19.42578125" customWidth="1"/>
    <col min="7939" max="7939" width="14.42578125" customWidth="1"/>
    <col min="7940" max="7940" width="0" hidden="1" customWidth="1"/>
    <col min="7941" max="7941" width="11" customWidth="1"/>
    <col min="7942" max="7942" width="9.42578125" customWidth="1"/>
    <col min="7943" max="7943" width="5" customWidth="1"/>
    <col min="7944" max="7944" width="8.85546875" customWidth="1"/>
    <col min="7945" max="7945" width="9.42578125" customWidth="1"/>
    <col min="7946" max="7946" width="8.85546875" customWidth="1"/>
    <col min="7947" max="7947" width="9" customWidth="1"/>
    <col min="7948" max="7948" width="9.140625" customWidth="1"/>
    <col min="7949" max="7949" width="7.85546875" customWidth="1"/>
    <col min="7950" max="7950" width="10" customWidth="1"/>
    <col min="7951" max="7951" width="9.28515625" customWidth="1"/>
    <col min="7952" max="7952" width="8.85546875" customWidth="1"/>
    <col min="7953" max="7953" width="47.42578125" customWidth="1"/>
    <col min="7954" max="7954" width="9" bestFit="1" customWidth="1"/>
    <col min="8193" max="8193" width="3.85546875" customWidth="1"/>
    <col min="8194" max="8194" width="19.42578125" customWidth="1"/>
    <col min="8195" max="8195" width="14.42578125" customWidth="1"/>
    <col min="8196" max="8196" width="0" hidden="1" customWidth="1"/>
    <col min="8197" max="8197" width="11" customWidth="1"/>
    <col min="8198" max="8198" width="9.42578125" customWidth="1"/>
    <col min="8199" max="8199" width="5" customWidth="1"/>
    <col min="8200" max="8200" width="8.85546875" customWidth="1"/>
    <col min="8201" max="8201" width="9.42578125" customWidth="1"/>
    <col min="8202" max="8202" width="8.85546875" customWidth="1"/>
    <col min="8203" max="8203" width="9" customWidth="1"/>
    <col min="8204" max="8204" width="9.140625" customWidth="1"/>
    <col min="8205" max="8205" width="7.85546875" customWidth="1"/>
    <col min="8206" max="8206" width="10" customWidth="1"/>
    <col min="8207" max="8207" width="9.28515625" customWidth="1"/>
    <col min="8208" max="8208" width="8.85546875" customWidth="1"/>
    <col min="8209" max="8209" width="47.42578125" customWidth="1"/>
    <col min="8210" max="8210" width="9" bestFit="1" customWidth="1"/>
    <col min="8449" max="8449" width="3.85546875" customWidth="1"/>
    <col min="8450" max="8450" width="19.42578125" customWidth="1"/>
    <col min="8451" max="8451" width="14.42578125" customWidth="1"/>
    <col min="8452" max="8452" width="0" hidden="1" customWidth="1"/>
    <col min="8453" max="8453" width="11" customWidth="1"/>
    <col min="8454" max="8454" width="9.42578125" customWidth="1"/>
    <col min="8455" max="8455" width="5" customWidth="1"/>
    <col min="8456" max="8456" width="8.85546875" customWidth="1"/>
    <col min="8457" max="8457" width="9.42578125" customWidth="1"/>
    <col min="8458" max="8458" width="8.85546875" customWidth="1"/>
    <col min="8459" max="8459" width="9" customWidth="1"/>
    <col min="8460" max="8460" width="9.140625" customWidth="1"/>
    <col min="8461" max="8461" width="7.85546875" customWidth="1"/>
    <col min="8462" max="8462" width="10" customWidth="1"/>
    <col min="8463" max="8463" width="9.28515625" customWidth="1"/>
    <col min="8464" max="8464" width="8.85546875" customWidth="1"/>
    <col min="8465" max="8465" width="47.42578125" customWidth="1"/>
    <col min="8466" max="8466" width="9" bestFit="1" customWidth="1"/>
    <col min="8705" max="8705" width="3.85546875" customWidth="1"/>
    <col min="8706" max="8706" width="19.42578125" customWidth="1"/>
    <col min="8707" max="8707" width="14.42578125" customWidth="1"/>
    <col min="8708" max="8708" width="0" hidden="1" customWidth="1"/>
    <col min="8709" max="8709" width="11" customWidth="1"/>
    <col min="8710" max="8710" width="9.42578125" customWidth="1"/>
    <col min="8711" max="8711" width="5" customWidth="1"/>
    <col min="8712" max="8712" width="8.85546875" customWidth="1"/>
    <col min="8713" max="8713" width="9.42578125" customWidth="1"/>
    <col min="8714" max="8714" width="8.85546875" customWidth="1"/>
    <col min="8715" max="8715" width="9" customWidth="1"/>
    <col min="8716" max="8716" width="9.140625" customWidth="1"/>
    <col min="8717" max="8717" width="7.85546875" customWidth="1"/>
    <col min="8718" max="8718" width="10" customWidth="1"/>
    <col min="8719" max="8719" width="9.28515625" customWidth="1"/>
    <col min="8720" max="8720" width="8.85546875" customWidth="1"/>
    <col min="8721" max="8721" width="47.42578125" customWidth="1"/>
    <col min="8722" max="8722" width="9" bestFit="1" customWidth="1"/>
    <col min="8961" max="8961" width="3.85546875" customWidth="1"/>
    <col min="8962" max="8962" width="19.42578125" customWidth="1"/>
    <col min="8963" max="8963" width="14.42578125" customWidth="1"/>
    <col min="8964" max="8964" width="0" hidden="1" customWidth="1"/>
    <col min="8965" max="8965" width="11" customWidth="1"/>
    <col min="8966" max="8966" width="9.42578125" customWidth="1"/>
    <col min="8967" max="8967" width="5" customWidth="1"/>
    <col min="8968" max="8968" width="8.85546875" customWidth="1"/>
    <col min="8969" max="8969" width="9.42578125" customWidth="1"/>
    <col min="8970" max="8970" width="8.85546875" customWidth="1"/>
    <col min="8971" max="8971" width="9" customWidth="1"/>
    <col min="8972" max="8972" width="9.140625" customWidth="1"/>
    <col min="8973" max="8973" width="7.85546875" customWidth="1"/>
    <col min="8974" max="8974" width="10" customWidth="1"/>
    <col min="8975" max="8975" width="9.28515625" customWidth="1"/>
    <col min="8976" max="8976" width="8.85546875" customWidth="1"/>
    <col min="8977" max="8977" width="47.42578125" customWidth="1"/>
    <col min="8978" max="8978" width="9" bestFit="1" customWidth="1"/>
    <col min="9217" max="9217" width="3.85546875" customWidth="1"/>
    <col min="9218" max="9218" width="19.42578125" customWidth="1"/>
    <col min="9219" max="9219" width="14.42578125" customWidth="1"/>
    <col min="9220" max="9220" width="0" hidden="1" customWidth="1"/>
    <col min="9221" max="9221" width="11" customWidth="1"/>
    <col min="9222" max="9222" width="9.42578125" customWidth="1"/>
    <col min="9223" max="9223" width="5" customWidth="1"/>
    <col min="9224" max="9224" width="8.85546875" customWidth="1"/>
    <col min="9225" max="9225" width="9.42578125" customWidth="1"/>
    <col min="9226" max="9226" width="8.85546875" customWidth="1"/>
    <col min="9227" max="9227" width="9" customWidth="1"/>
    <col min="9228" max="9228" width="9.140625" customWidth="1"/>
    <col min="9229" max="9229" width="7.85546875" customWidth="1"/>
    <col min="9230" max="9230" width="10" customWidth="1"/>
    <col min="9231" max="9231" width="9.28515625" customWidth="1"/>
    <col min="9232" max="9232" width="8.85546875" customWidth="1"/>
    <col min="9233" max="9233" width="47.42578125" customWidth="1"/>
    <col min="9234" max="9234" width="9" bestFit="1" customWidth="1"/>
    <col min="9473" max="9473" width="3.85546875" customWidth="1"/>
    <col min="9474" max="9474" width="19.42578125" customWidth="1"/>
    <col min="9475" max="9475" width="14.42578125" customWidth="1"/>
    <col min="9476" max="9476" width="0" hidden="1" customWidth="1"/>
    <col min="9477" max="9477" width="11" customWidth="1"/>
    <col min="9478" max="9478" width="9.42578125" customWidth="1"/>
    <col min="9479" max="9479" width="5" customWidth="1"/>
    <col min="9480" max="9480" width="8.85546875" customWidth="1"/>
    <col min="9481" max="9481" width="9.42578125" customWidth="1"/>
    <col min="9482" max="9482" width="8.85546875" customWidth="1"/>
    <col min="9483" max="9483" width="9" customWidth="1"/>
    <col min="9484" max="9484" width="9.140625" customWidth="1"/>
    <col min="9485" max="9485" width="7.85546875" customWidth="1"/>
    <col min="9486" max="9486" width="10" customWidth="1"/>
    <col min="9487" max="9487" width="9.28515625" customWidth="1"/>
    <col min="9488" max="9488" width="8.85546875" customWidth="1"/>
    <col min="9489" max="9489" width="47.42578125" customWidth="1"/>
    <col min="9490" max="9490" width="9" bestFit="1" customWidth="1"/>
    <col min="9729" max="9729" width="3.85546875" customWidth="1"/>
    <col min="9730" max="9730" width="19.42578125" customWidth="1"/>
    <col min="9731" max="9731" width="14.42578125" customWidth="1"/>
    <col min="9732" max="9732" width="0" hidden="1" customWidth="1"/>
    <col min="9733" max="9733" width="11" customWidth="1"/>
    <col min="9734" max="9734" width="9.42578125" customWidth="1"/>
    <col min="9735" max="9735" width="5" customWidth="1"/>
    <col min="9736" max="9736" width="8.85546875" customWidth="1"/>
    <col min="9737" max="9737" width="9.42578125" customWidth="1"/>
    <col min="9738" max="9738" width="8.85546875" customWidth="1"/>
    <col min="9739" max="9739" width="9" customWidth="1"/>
    <col min="9740" max="9740" width="9.140625" customWidth="1"/>
    <col min="9741" max="9741" width="7.85546875" customWidth="1"/>
    <col min="9742" max="9742" width="10" customWidth="1"/>
    <col min="9743" max="9743" width="9.28515625" customWidth="1"/>
    <col min="9744" max="9744" width="8.85546875" customWidth="1"/>
    <col min="9745" max="9745" width="47.42578125" customWidth="1"/>
    <col min="9746" max="9746" width="9" bestFit="1" customWidth="1"/>
    <col min="9985" max="9985" width="3.85546875" customWidth="1"/>
    <col min="9986" max="9986" width="19.42578125" customWidth="1"/>
    <col min="9987" max="9987" width="14.42578125" customWidth="1"/>
    <col min="9988" max="9988" width="0" hidden="1" customWidth="1"/>
    <col min="9989" max="9989" width="11" customWidth="1"/>
    <col min="9990" max="9990" width="9.42578125" customWidth="1"/>
    <col min="9991" max="9991" width="5" customWidth="1"/>
    <col min="9992" max="9992" width="8.85546875" customWidth="1"/>
    <col min="9993" max="9993" width="9.42578125" customWidth="1"/>
    <col min="9994" max="9994" width="8.85546875" customWidth="1"/>
    <col min="9995" max="9995" width="9" customWidth="1"/>
    <col min="9996" max="9996" width="9.140625" customWidth="1"/>
    <col min="9997" max="9997" width="7.85546875" customWidth="1"/>
    <col min="9998" max="9998" width="10" customWidth="1"/>
    <col min="9999" max="9999" width="9.28515625" customWidth="1"/>
    <col min="10000" max="10000" width="8.85546875" customWidth="1"/>
    <col min="10001" max="10001" width="47.42578125" customWidth="1"/>
    <col min="10002" max="10002" width="9" bestFit="1" customWidth="1"/>
    <col min="10241" max="10241" width="3.85546875" customWidth="1"/>
    <col min="10242" max="10242" width="19.42578125" customWidth="1"/>
    <col min="10243" max="10243" width="14.42578125" customWidth="1"/>
    <col min="10244" max="10244" width="0" hidden="1" customWidth="1"/>
    <col min="10245" max="10245" width="11" customWidth="1"/>
    <col min="10246" max="10246" width="9.42578125" customWidth="1"/>
    <col min="10247" max="10247" width="5" customWidth="1"/>
    <col min="10248" max="10248" width="8.85546875" customWidth="1"/>
    <col min="10249" max="10249" width="9.42578125" customWidth="1"/>
    <col min="10250" max="10250" width="8.85546875" customWidth="1"/>
    <col min="10251" max="10251" width="9" customWidth="1"/>
    <col min="10252" max="10252" width="9.140625" customWidth="1"/>
    <col min="10253" max="10253" width="7.85546875" customWidth="1"/>
    <col min="10254" max="10254" width="10" customWidth="1"/>
    <col min="10255" max="10255" width="9.28515625" customWidth="1"/>
    <col min="10256" max="10256" width="8.85546875" customWidth="1"/>
    <col min="10257" max="10257" width="47.42578125" customWidth="1"/>
    <col min="10258" max="10258" width="9" bestFit="1" customWidth="1"/>
    <col min="10497" max="10497" width="3.85546875" customWidth="1"/>
    <col min="10498" max="10498" width="19.42578125" customWidth="1"/>
    <col min="10499" max="10499" width="14.42578125" customWidth="1"/>
    <col min="10500" max="10500" width="0" hidden="1" customWidth="1"/>
    <col min="10501" max="10501" width="11" customWidth="1"/>
    <col min="10502" max="10502" width="9.42578125" customWidth="1"/>
    <col min="10503" max="10503" width="5" customWidth="1"/>
    <col min="10504" max="10504" width="8.85546875" customWidth="1"/>
    <col min="10505" max="10505" width="9.42578125" customWidth="1"/>
    <col min="10506" max="10506" width="8.85546875" customWidth="1"/>
    <col min="10507" max="10507" width="9" customWidth="1"/>
    <col min="10508" max="10508" width="9.140625" customWidth="1"/>
    <col min="10509" max="10509" width="7.85546875" customWidth="1"/>
    <col min="10510" max="10510" width="10" customWidth="1"/>
    <col min="10511" max="10511" width="9.28515625" customWidth="1"/>
    <col min="10512" max="10512" width="8.85546875" customWidth="1"/>
    <col min="10513" max="10513" width="47.42578125" customWidth="1"/>
    <col min="10514" max="10514" width="9" bestFit="1" customWidth="1"/>
    <col min="10753" max="10753" width="3.85546875" customWidth="1"/>
    <col min="10754" max="10754" width="19.42578125" customWidth="1"/>
    <col min="10755" max="10755" width="14.42578125" customWidth="1"/>
    <col min="10756" max="10756" width="0" hidden="1" customWidth="1"/>
    <col min="10757" max="10757" width="11" customWidth="1"/>
    <col min="10758" max="10758" width="9.42578125" customWidth="1"/>
    <col min="10759" max="10759" width="5" customWidth="1"/>
    <col min="10760" max="10760" width="8.85546875" customWidth="1"/>
    <col min="10761" max="10761" width="9.42578125" customWidth="1"/>
    <col min="10762" max="10762" width="8.85546875" customWidth="1"/>
    <col min="10763" max="10763" width="9" customWidth="1"/>
    <col min="10764" max="10764" width="9.140625" customWidth="1"/>
    <col min="10765" max="10765" width="7.85546875" customWidth="1"/>
    <col min="10766" max="10766" width="10" customWidth="1"/>
    <col min="10767" max="10767" width="9.28515625" customWidth="1"/>
    <col min="10768" max="10768" width="8.85546875" customWidth="1"/>
    <col min="10769" max="10769" width="47.42578125" customWidth="1"/>
    <col min="10770" max="10770" width="9" bestFit="1" customWidth="1"/>
    <col min="11009" max="11009" width="3.85546875" customWidth="1"/>
    <col min="11010" max="11010" width="19.42578125" customWidth="1"/>
    <col min="11011" max="11011" width="14.42578125" customWidth="1"/>
    <col min="11012" max="11012" width="0" hidden="1" customWidth="1"/>
    <col min="11013" max="11013" width="11" customWidth="1"/>
    <col min="11014" max="11014" width="9.42578125" customWidth="1"/>
    <col min="11015" max="11015" width="5" customWidth="1"/>
    <col min="11016" max="11016" width="8.85546875" customWidth="1"/>
    <col min="11017" max="11017" width="9.42578125" customWidth="1"/>
    <col min="11018" max="11018" width="8.85546875" customWidth="1"/>
    <col min="11019" max="11019" width="9" customWidth="1"/>
    <col min="11020" max="11020" width="9.140625" customWidth="1"/>
    <col min="11021" max="11021" width="7.85546875" customWidth="1"/>
    <col min="11022" max="11022" width="10" customWidth="1"/>
    <col min="11023" max="11023" width="9.28515625" customWidth="1"/>
    <col min="11024" max="11024" width="8.85546875" customWidth="1"/>
    <col min="11025" max="11025" width="47.42578125" customWidth="1"/>
    <col min="11026" max="11026" width="9" bestFit="1" customWidth="1"/>
    <col min="11265" max="11265" width="3.85546875" customWidth="1"/>
    <col min="11266" max="11266" width="19.42578125" customWidth="1"/>
    <col min="11267" max="11267" width="14.42578125" customWidth="1"/>
    <col min="11268" max="11268" width="0" hidden="1" customWidth="1"/>
    <col min="11269" max="11269" width="11" customWidth="1"/>
    <col min="11270" max="11270" width="9.42578125" customWidth="1"/>
    <col min="11271" max="11271" width="5" customWidth="1"/>
    <col min="11272" max="11272" width="8.85546875" customWidth="1"/>
    <col min="11273" max="11273" width="9.42578125" customWidth="1"/>
    <col min="11274" max="11274" width="8.85546875" customWidth="1"/>
    <col min="11275" max="11275" width="9" customWidth="1"/>
    <col min="11276" max="11276" width="9.140625" customWidth="1"/>
    <col min="11277" max="11277" width="7.85546875" customWidth="1"/>
    <col min="11278" max="11278" width="10" customWidth="1"/>
    <col min="11279" max="11279" width="9.28515625" customWidth="1"/>
    <col min="11280" max="11280" width="8.85546875" customWidth="1"/>
    <col min="11281" max="11281" width="47.42578125" customWidth="1"/>
    <col min="11282" max="11282" width="9" bestFit="1" customWidth="1"/>
    <col min="11521" max="11521" width="3.85546875" customWidth="1"/>
    <col min="11522" max="11522" width="19.42578125" customWidth="1"/>
    <col min="11523" max="11523" width="14.42578125" customWidth="1"/>
    <col min="11524" max="11524" width="0" hidden="1" customWidth="1"/>
    <col min="11525" max="11525" width="11" customWidth="1"/>
    <col min="11526" max="11526" width="9.42578125" customWidth="1"/>
    <col min="11527" max="11527" width="5" customWidth="1"/>
    <col min="11528" max="11528" width="8.85546875" customWidth="1"/>
    <col min="11529" max="11529" width="9.42578125" customWidth="1"/>
    <col min="11530" max="11530" width="8.85546875" customWidth="1"/>
    <col min="11531" max="11531" width="9" customWidth="1"/>
    <col min="11532" max="11532" width="9.140625" customWidth="1"/>
    <col min="11533" max="11533" width="7.85546875" customWidth="1"/>
    <col min="11534" max="11534" width="10" customWidth="1"/>
    <col min="11535" max="11535" width="9.28515625" customWidth="1"/>
    <col min="11536" max="11536" width="8.85546875" customWidth="1"/>
    <col min="11537" max="11537" width="47.42578125" customWidth="1"/>
    <col min="11538" max="11538" width="9" bestFit="1" customWidth="1"/>
    <col min="11777" max="11777" width="3.85546875" customWidth="1"/>
    <col min="11778" max="11778" width="19.42578125" customWidth="1"/>
    <col min="11779" max="11779" width="14.42578125" customWidth="1"/>
    <col min="11780" max="11780" width="0" hidden="1" customWidth="1"/>
    <col min="11781" max="11781" width="11" customWidth="1"/>
    <col min="11782" max="11782" width="9.42578125" customWidth="1"/>
    <col min="11783" max="11783" width="5" customWidth="1"/>
    <col min="11784" max="11784" width="8.85546875" customWidth="1"/>
    <col min="11785" max="11785" width="9.42578125" customWidth="1"/>
    <col min="11786" max="11786" width="8.85546875" customWidth="1"/>
    <col min="11787" max="11787" width="9" customWidth="1"/>
    <col min="11788" max="11788" width="9.140625" customWidth="1"/>
    <col min="11789" max="11789" width="7.85546875" customWidth="1"/>
    <col min="11790" max="11790" width="10" customWidth="1"/>
    <col min="11791" max="11791" width="9.28515625" customWidth="1"/>
    <col min="11792" max="11792" width="8.85546875" customWidth="1"/>
    <col min="11793" max="11793" width="47.42578125" customWidth="1"/>
    <col min="11794" max="11794" width="9" bestFit="1" customWidth="1"/>
    <col min="12033" max="12033" width="3.85546875" customWidth="1"/>
    <col min="12034" max="12034" width="19.42578125" customWidth="1"/>
    <col min="12035" max="12035" width="14.42578125" customWidth="1"/>
    <col min="12036" max="12036" width="0" hidden="1" customWidth="1"/>
    <col min="12037" max="12037" width="11" customWidth="1"/>
    <col min="12038" max="12038" width="9.42578125" customWidth="1"/>
    <col min="12039" max="12039" width="5" customWidth="1"/>
    <col min="12040" max="12040" width="8.85546875" customWidth="1"/>
    <col min="12041" max="12041" width="9.42578125" customWidth="1"/>
    <col min="12042" max="12042" width="8.85546875" customWidth="1"/>
    <col min="12043" max="12043" width="9" customWidth="1"/>
    <col min="12044" max="12044" width="9.140625" customWidth="1"/>
    <col min="12045" max="12045" width="7.85546875" customWidth="1"/>
    <col min="12046" max="12046" width="10" customWidth="1"/>
    <col min="12047" max="12047" width="9.28515625" customWidth="1"/>
    <col min="12048" max="12048" width="8.85546875" customWidth="1"/>
    <col min="12049" max="12049" width="47.42578125" customWidth="1"/>
    <col min="12050" max="12050" width="9" bestFit="1" customWidth="1"/>
    <col min="12289" max="12289" width="3.85546875" customWidth="1"/>
    <col min="12290" max="12290" width="19.42578125" customWidth="1"/>
    <col min="12291" max="12291" width="14.42578125" customWidth="1"/>
    <col min="12292" max="12292" width="0" hidden="1" customWidth="1"/>
    <col min="12293" max="12293" width="11" customWidth="1"/>
    <col min="12294" max="12294" width="9.42578125" customWidth="1"/>
    <col min="12295" max="12295" width="5" customWidth="1"/>
    <col min="12296" max="12296" width="8.85546875" customWidth="1"/>
    <col min="12297" max="12297" width="9.42578125" customWidth="1"/>
    <col min="12298" max="12298" width="8.85546875" customWidth="1"/>
    <col min="12299" max="12299" width="9" customWidth="1"/>
    <col min="12300" max="12300" width="9.140625" customWidth="1"/>
    <col min="12301" max="12301" width="7.85546875" customWidth="1"/>
    <col min="12302" max="12302" width="10" customWidth="1"/>
    <col min="12303" max="12303" width="9.28515625" customWidth="1"/>
    <col min="12304" max="12304" width="8.85546875" customWidth="1"/>
    <col min="12305" max="12305" width="47.42578125" customWidth="1"/>
    <col min="12306" max="12306" width="9" bestFit="1" customWidth="1"/>
    <col min="12545" max="12545" width="3.85546875" customWidth="1"/>
    <col min="12546" max="12546" width="19.42578125" customWidth="1"/>
    <col min="12547" max="12547" width="14.42578125" customWidth="1"/>
    <col min="12548" max="12548" width="0" hidden="1" customWidth="1"/>
    <col min="12549" max="12549" width="11" customWidth="1"/>
    <col min="12550" max="12550" width="9.42578125" customWidth="1"/>
    <col min="12551" max="12551" width="5" customWidth="1"/>
    <col min="12552" max="12552" width="8.85546875" customWidth="1"/>
    <col min="12553" max="12553" width="9.42578125" customWidth="1"/>
    <col min="12554" max="12554" width="8.85546875" customWidth="1"/>
    <col min="12555" max="12555" width="9" customWidth="1"/>
    <col min="12556" max="12556" width="9.140625" customWidth="1"/>
    <col min="12557" max="12557" width="7.85546875" customWidth="1"/>
    <col min="12558" max="12558" width="10" customWidth="1"/>
    <col min="12559" max="12559" width="9.28515625" customWidth="1"/>
    <col min="12560" max="12560" width="8.85546875" customWidth="1"/>
    <col min="12561" max="12561" width="47.42578125" customWidth="1"/>
    <col min="12562" max="12562" width="9" bestFit="1" customWidth="1"/>
    <col min="12801" max="12801" width="3.85546875" customWidth="1"/>
    <col min="12802" max="12802" width="19.42578125" customWidth="1"/>
    <col min="12803" max="12803" width="14.42578125" customWidth="1"/>
    <col min="12804" max="12804" width="0" hidden="1" customWidth="1"/>
    <col min="12805" max="12805" width="11" customWidth="1"/>
    <col min="12806" max="12806" width="9.42578125" customWidth="1"/>
    <col min="12807" max="12807" width="5" customWidth="1"/>
    <col min="12808" max="12808" width="8.85546875" customWidth="1"/>
    <col min="12809" max="12809" width="9.42578125" customWidth="1"/>
    <col min="12810" max="12810" width="8.85546875" customWidth="1"/>
    <col min="12811" max="12811" width="9" customWidth="1"/>
    <col min="12812" max="12812" width="9.140625" customWidth="1"/>
    <col min="12813" max="12813" width="7.85546875" customWidth="1"/>
    <col min="12814" max="12814" width="10" customWidth="1"/>
    <col min="12815" max="12815" width="9.28515625" customWidth="1"/>
    <col min="12816" max="12816" width="8.85546875" customWidth="1"/>
    <col min="12817" max="12817" width="47.42578125" customWidth="1"/>
    <col min="12818" max="12818" width="9" bestFit="1" customWidth="1"/>
    <col min="13057" max="13057" width="3.85546875" customWidth="1"/>
    <col min="13058" max="13058" width="19.42578125" customWidth="1"/>
    <col min="13059" max="13059" width="14.42578125" customWidth="1"/>
    <col min="13060" max="13060" width="0" hidden="1" customWidth="1"/>
    <col min="13061" max="13061" width="11" customWidth="1"/>
    <col min="13062" max="13062" width="9.42578125" customWidth="1"/>
    <col min="13063" max="13063" width="5" customWidth="1"/>
    <col min="13064" max="13064" width="8.85546875" customWidth="1"/>
    <col min="13065" max="13065" width="9.42578125" customWidth="1"/>
    <col min="13066" max="13066" width="8.85546875" customWidth="1"/>
    <col min="13067" max="13067" width="9" customWidth="1"/>
    <col min="13068" max="13068" width="9.140625" customWidth="1"/>
    <col min="13069" max="13069" width="7.85546875" customWidth="1"/>
    <col min="13070" max="13070" width="10" customWidth="1"/>
    <col min="13071" max="13071" width="9.28515625" customWidth="1"/>
    <col min="13072" max="13072" width="8.85546875" customWidth="1"/>
    <col min="13073" max="13073" width="47.42578125" customWidth="1"/>
    <col min="13074" max="13074" width="9" bestFit="1" customWidth="1"/>
    <col min="13313" max="13313" width="3.85546875" customWidth="1"/>
    <col min="13314" max="13314" width="19.42578125" customWidth="1"/>
    <col min="13315" max="13315" width="14.42578125" customWidth="1"/>
    <col min="13316" max="13316" width="0" hidden="1" customWidth="1"/>
    <col min="13317" max="13317" width="11" customWidth="1"/>
    <col min="13318" max="13318" width="9.42578125" customWidth="1"/>
    <col min="13319" max="13319" width="5" customWidth="1"/>
    <col min="13320" max="13320" width="8.85546875" customWidth="1"/>
    <col min="13321" max="13321" width="9.42578125" customWidth="1"/>
    <col min="13322" max="13322" width="8.85546875" customWidth="1"/>
    <col min="13323" max="13323" width="9" customWidth="1"/>
    <col min="13324" max="13324" width="9.140625" customWidth="1"/>
    <col min="13325" max="13325" width="7.85546875" customWidth="1"/>
    <col min="13326" max="13326" width="10" customWidth="1"/>
    <col min="13327" max="13327" width="9.28515625" customWidth="1"/>
    <col min="13328" max="13328" width="8.85546875" customWidth="1"/>
    <col min="13329" max="13329" width="47.42578125" customWidth="1"/>
    <col min="13330" max="13330" width="9" bestFit="1" customWidth="1"/>
    <col min="13569" max="13569" width="3.85546875" customWidth="1"/>
    <col min="13570" max="13570" width="19.42578125" customWidth="1"/>
    <col min="13571" max="13571" width="14.42578125" customWidth="1"/>
    <col min="13572" max="13572" width="0" hidden="1" customWidth="1"/>
    <col min="13573" max="13573" width="11" customWidth="1"/>
    <col min="13574" max="13574" width="9.42578125" customWidth="1"/>
    <col min="13575" max="13575" width="5" customWidth="1"/>
    <col min="13576" max="13576" width="8.85546875" customWidth="1"/>
    <col min="13577" max="13577" width="9.42578125" customWidth="1"/>
    <col min="13578" max="13578" width="8.85546875" customWidth="1"/>
    <col min="13579" max="13579" width="9" customWidth="1"/>
    <col min="13580" max="13580" width="9.140625" customWidth="1"/>
    <col min="13581" max="13581" width="7.85546875" customWidth="1"/>
    <col min="13582" max="13582" width="10" customWidth="1"/>
    <col min="13583" max="13583" width="9.28515625" customWidth="1"/>
    <col min="13584" max="13584" width="8.85546875" customWidth="1"/>
    <col min="13585" max="13585" width="47.42578125" customWidth="1"/>
    <col min="13586" max="13586" width="9" bestFit="1" customWidth="1"/>
    <col min="13825" max="13825" width="3.85546875" customWidth="1"/>
    <col min="13826" max="13826" width="19.42578125" customWidth="1"/>
    <col min="13827" max="13827" width="14.42578125" customWidth="1"/>
    <col min="13828" max="13828" width="0" hidden="1" customWidth="1"/>
    <col min="13829" max="13829" width="11" customWidth="1"/>
    <col min="13830" max="13830" width="9.42578125" customWidth="1"/>
    <col min="13831" max="13831" width="5" customWidth="1"/>
    <col min="13832" max="13832" width="8.85546875" customWidth="1"/>
    <col min="13833" max="13833" width="9.42578125" customWidth="1"/>
    <col min="13834" max="13834" width="8.85546875" customWidth="1"/>
    <col min="13835" max="13835" width="9" customWidth="1"/>
    <col min="13836" max="13836" width="9.140625" customWidth="1"/>
    <col min="13837" max="13837" width="7.85546875" customWidth="1"/>
    <col min="13838" max="13838" width="10" customWidth="1"/>
    <col min="13839" max="13839" width="9.28515625" customWidth="1"/>
    <col min="13840" max="13840" width="8.85546875" customWidth="1"/>
    <col min="13841" max="13841" width="47.42578125" customWidth="1"/>
    <col min="13842" max="13842" width="9" bestFit="1" customWidth="1"/>
    <col min="14081" max="14081" width="3.85546875" customWidth="1"/>
    <col min="14082" max="14082" width="19.42578125" customWidth="1"/>
    <col min="14083" max="14083" width="14.42578125" customWidth="1"/>
    <col min="14084" max="14084" width="0" hidden="1" customWidth="1"/>
    <col min="14085" max="14085" width="11" customWidth="1"/>
    <col min="14086" max="14086" width="9.42578125" customWidth="1"/>
    <col min="14087" max="14087" width="5" customWidth="1"/>
    <col min="14088" max="14088" width="8.85546875" customWidth="1"/>
    <col min="14089" max="14089" width="9.42578125" customWidth="1"/>
    <col min="14090" max="14090" width="8.85546875" customWidth="1"/>
    <col min="14091" max="14091" width="9" customWidth="1"/>
    <col min="14092" max="14092" width="9.140625" customWidth="1"/>
    <col min="14093" max="14093" width="7.85546875" customWidth="1"/>
    <col min="14094" max="14094" width="10" customWidth="1"/>
    <col min="14095" max="14095" width="9.28515625" customWidth="1"/>
    <col min="14096" max="14096" width="8.85546875" customWidth="1"/>
    <col min="14097" max="14097" width="47.42578125" customWidth="1"/>
    <col min="14098" max="14098" width="9" bestFit="1" customWidth="1"/>
    <col min="14337" max="14337" width="3.85546875" customWidth="1"/>
    <col min="14338" max="14338" width="19.42578125" customWidth="1"/>
    <col min="14339" max="14339" width="14.42578125" customWidth="1"/>
    <col min="14340" max="14340" width="0" hidden="1" customWidth="1"/>
    <col min="14341" max="14341" width="11" customWidth="1"/>
    <col min="14342" max="14342" width="9.42578125" customWidth="1"/>
    <col min="14343" max="14343" width="5" customWidth="1"/>
    <col min="14344" max="14344" width="8.85546875" customWidth="1"/>
    <col min="14345" max="14345" width="9.42578125" customWidth="1"/>
    <col min="14346" max="14346" width="8.85546875" customWidth="1"/>
    <col min="14347" max="14347" width="9" customWidth="1"/>
    <col min="14348" max="14348" width="9.140625" customWidth="1"/>
    <col min="14349" max="14349" width="7.85546875" customWidth="1"/>
    <col min="14350" max="14350" width="10" customWidth="1"/>
    <col min="14351" max="14351" width="9.28515625" customWidth="1"/>
    <col min="14352" max="14352" width="8.85546875" customWidth="1"/>
    <col min="14353" max="14353" width="47.42578125" customWidth="1"/>
    <col min="14354" max="14354" width="9" bestFit="1" customWidth="1"/>
    <col min="14593" max="14593" width="3.85546875" customWidth="1"/>
    <col min="14594" max="14594" width="19.42578125" customWidth="1"/>
    <col min="14595" max="14595" width="14.42578125" customWidth="1"/>
    <col min="14596" max="14596" width="0" hidden="1" customWidth="1"/>
    <col min="14597" max="14597" width="11" customWidth="1"/>
    <col min="14598" max="14598" width="9.42578125" customWidth="1"/>
    <col min="14599" max="14599" width="5" customWidth="1"/>
    <col min="14600" max="14600" width="8.85546875" customWidth="1"/>
    <col min="14601" max="14601" width="9.42578125" customWidth="1"/>
    <col min="14602" max="14602" width="8.85546875" customWidth="1"/>
    <col min="14603" max="14603" width="9" customWidth="1"/>
    <col min="14604" max="14604" width="9.140625" customWidth="1"/>
    <col min="14605" max="14605" width="7.85546875" customWidth="1"/>
    <col min="14606" max="14606" width="10" customWidth="1"/>
    <col min="14607" max="14607" width="9.28515625" customWidth="1"/>
    <col min="14608" max="14608" width="8.85546875" customWidth="1"/>
    <col min="14609" max="14609" width="47.42578125" customWidth="1"/>
    <col min="14610" max="14610" width="9" bestFit="1" customWidth="1"/>
    <col min="14849" max="14849" width="3.85546875" customWidth="1"/>
    <col min="14850" max="14850" width="19.42578125" customWidth="1"/>
    <col min="14851" max="14851" width="14.42578125" customWidth="1"/>
    <col min="14852" max="14852" width="0" hidden="1" customWidth="1"/>
    <col min="14853" max="14853" width="11" customWidth="1"/>
    <col min="14854" max="14854" width="9.42578125" customWidth="1"/>
    <col min="14855" max="14855" width="5" customWidth="1"/>
    <col min="14856" max="14856" width="8.85546875" customWidth="1"/>
    <col min="14857" max="14857" width="9.42578125" customWidth="1"/>
    <col min="14858" max="14858" width="8.85546875" customWidth="1"/>
    <col min="14859" max="14859" width="9" customWidth="1"/>
    <col min="14860" max="14860" width="9.140625" customWidth="1"/>
    <col min="14861" max="14861" width="7.85546875" customWidth="1"/>
    <col min="14862" max="14862" width="10" customWidth="1"/>
    <col min="14863" max="14863" width="9.28515625" customWidth="1"/>
    <col min="14864" max="14864" width="8.85546875" customWidth="1"/>
    <col min="14865" max="14865" width="47.42578125" customWidth="1"/>
    <col min="14866" max="14866" width="9" bestFit="1" customWidth="1"/>
    <col min="15105" max="15105" width="3.85546875" customWidth="1"/>
    <col min="15106" max="15106" width="19.42578125" customWidth="1"/>
    <col min="15107" max="15107" width="14.42578125" customWidth="1"/>
    <col min="15108" max="15108" width="0" hidden="1" customWidth="1"/>
    <col min="15109" max="15109" width="11" customWidth="1"/>
    <col min="15110" max="15110" width="9.42578125" customWidth="1"/>
    <col min="15111" max="15111" width="5" customWidth="1"/>
    <col min="15112" max="15112" width="8.85546875" customWidth="1"/>
    <col min="15113" max="15113" width="9.42578125" customWidth="1"/>
    <col min="15114" max="15114" width="8.85546875" customWidth="1"/>
    <col min="15115" max="15115" width="9" customWidth="1"/>
    <col min="15116" max="15116" width="9.140625" customWidth="1"/>
    <col min="15117" max="15117" width="7.85546875" customWidth="1"/>
    <col min="15118" max="15118" width="10" customWidth="1"/>
    <col min="15119" max="15119" width="9.28515625" customWidth="1"/>
    <col min="15120" max="15120" width="8.85546875" customWidth="1"/>
    <col min="15121" max="15121" width="47.42578125" customWidth="1"/>
    <col min="15122" max="15122" width="9" bestFit="1" customWidth="1"/>
    <col min="15361" max="15361" width="3.85546875" customWidth="1"/>
    <col min="15362" max="15362" width="19.42578125" customWidth="1"/>
    <col min="15363" max="15363" width="14.42578125" customWidth="1"/>
    <col min="15364" max="15364" width="0" hidden="1" customWidth="1"/>
    <col min="15365" max="15365" width="11" customWidth="1"/>
    <col min="15366" max="15366" width="9.42578125" customWidth="1"/>
    <col min="15367" max="15367" width="5" customWidth="1"/>
    <col min="15368" max="15368" width="8.85546875" customWidth="1"/>
    <col min="15369" max="15369" width="9.42578125" customWidth="1"/>
    <col min="15370" max="15370" width="8.85546875" customWidth="1"/>
    <col min="15371" max="15371" width="9" customWidth="1"/>
    <col min="15372" max="15372" width="9.140625" customWidth="1"/>
    <col min="15373" max="15373" width="7.85546875" customWidth="1"/>
    <col min="15374" max="15374" width="10" customWidth="1"/>
    <col min="15375" max="15375" width="9.28515625" customWidth="1"/>
    <col min="15376" max="15376" width="8.85546875" customWidth="1"/>
    <col min="15377" max="15377" width="47.42578125" customWidth="1"/>
    <col min="15378" max="15378" width="9" bestFit="1" customWidth="1"/>
    <col min="15617" max="15617" width="3.85546875" customWidth="1"/>
    <col min="15618" max="15618" width="19.42578125" customWidth="1"/>
    <col min="15619" max="15619" width="14.42578125" customWidth="1"/>
    <col min="15620" max="15620" width="0" hidden="1" customWidth="1"/>
    <col min="15621" max="15621" width="11" customWidth="1"/>
    <col min="15622" max="15622" width="9.42578125" customWidth="1"/>
    <col min="15623" max="15623" width="5" customWidth="1"/>
    <col min="15624" max="15624" width="8.85546875" customWidth="1"/>
    <col min="15625" max="15625" width="9.42578125" customWidth="1"/>
    <col min="15626" max="15626" width="8.85546875" customWidth="1"/>
    <col min="15627" max="15627" width="9" customWidth="1"/>
    <col min="15628" max="15628" width="9.140625" customWidth="1"/>
    <col min="15629" max="15629" width="7.85546875" customWidth="1"/>
    <col min="15630" max="15630" width="10" customWidth="1"/>
    <col min="15631" max="15631" width="9.28515625" customWidth="1"/>
    <col min="15632" max="15632" width="8.85546875" customWidth="1"/>
    <col min="15633" max="15633" width="47.42578125" customWidth="1"/>
    <col min="15634" max="15634" width="9" bestFit="1" customWidth="1"/>
    <col min="15873" max="15873" width="3.85546875" customWidth="1"/>
    <col min="15874" max="15874" width="19.42578125" customWidth="1"/>
    <col min="15875" max="15875" width="14.42578125" customWidth="1"/>
    <col min="15876" max="15876" width="0" hidden="1" customWidth="1"/>
    <col min="15877" max="15877" width="11" customWidth="1"/>
    <col min="15878" max="15878" width="9.42578125" customWidth="1"/>
    <col min="15879" max="15879" width="5" customWidth="1"/>
    <col min="15880" max="15880" width="8.85546875" customWidth="1"/>
    <col min="15881" max="15881" width="9.42578125" customWidth="1"/>
    <col min="15882" max="15882" width="8.85546875" customWidth="1"/>
    <col min="15883" max="15883" width="9" customWidth="1"/>
    <col min="15884" max="15884" width="9.140625" customWidth="1"/>
    <col min="15885" max="15885" width="7.85546875" customWidth="1"/>
    <col min="15886" max="15886" width="10" customWidth="1"/>
    <col min="15887" max="15887" width="9.28515625" customWidth="1"/>
    <col min="15888" max="15888" width="8.85546875" customWidth="1"/>
    <col min="15889" max="15889" width="47.42578125" customWidth="1"/>
    <col min="15890" max="15890" width="9" bestFit="1" customWidth="1"/>
    <col min="16129" max="16129" width="3.85546875" customWidth="1"/>
    <col min="16130" max="16130" width="19.42578125" customWidth="1"/>
    <col min="16131" max="16131" width="14.42578125" customWidth="1"/>
    <col min="16132" max="16132" width="0" hidden="1" customWidth="1"/>
    <col min="16133" max="16133" width="11" customWidth="1"/>
    <col min="16134" max="16134" width="9.42578125" customWidth="1"/>
    <col min="16135" max="16135" width="5" customWidth="1"/>
    <col min="16136" max="16136" width="8.85546875" customWidth="1"/>
    <col min="16137" max="16137" width="9.42578125" customWidth="1"/>
    <col min="16138" max="16138" width="8.85546875" customWidth="1"/>
    <col min="16139" max="16139" width="9" customWidth="1"/>
    <col min="16140" max="16140" width="9.140625" customWidth="1"/>
    <col min="16141" max="16141" width="7.85546875" customWidth="1"/>
    <col min="16142" max="16142" width="10" customWidth="1"/>
    <col min="16143" max="16143" width="9.28515625" customWidth="1"/>
    <col min="16144" max="16144" width="8.85546875" customWidth="1"/>
    <col min="16145" max="16145" width="47.42578125" customWidth="1"/>
    <col min="16146" max="16146" width="9" bestFit="1" customWidth="1"/>
  </cols>
  <sheetData>
    <row r="1" spans="1:21" ht="36.75" customHeight="1">
      <c r="A1" s="348" t="s">
        <v>551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50"/>
    </row>
    <row r="2" spans="1:21">
      <c r="A2" s="351" t="s">
        <v>325</v>
      </c>
      <c r="B2" s="353" t="s">
        <v>346</v>
      </c>
      <c r="C2" s="355" t="s">
        <v>334</v>
      </c>
      <c r="D2" s="355" t="s">
        <v>326</v>
      </c>
      <c r="E2" s="355" t="s">
        <v>335</v>
      </c>
      <c r="F2" s="355" t="s">
        <v>336</v>
      </c>
      <c r="G2" s="355" t="s">
        <v>327</v>
      </c>
      <c r="H2" s="358" t="s">
        <v>337</v>
      </c>
      <c r="I2" s="358" t="s">
        <v>338</v>
      </c>
      <c r="J2" s="358" t="s">
        <v>347</v>
      </c>
      <c r="K2" s="358" t="s">
        <v>328</v>
      </c>
      <c r="L2" s="358" t="s">
        <v>329</v>
      </c>
      <c r="M2" s="358" t="s">
        <v>330</v>
      </c>
      <c r="N2" s="362" t="s">
        <v>340</v>
      </c>
      <c r="O2" s="360" t="s">
        <v>348</v>
      </c>
      <c r="P2" s="355" t="s">
        <v>349</v>
      </c>
      <c r="Q2" s="355" t="s">
        <v>339</v>
      </c>
    </row>
    <row r="3" spans="1:21" ht="44.25" customHeight="1">
      <c r="A3" s="352"/>
      <c r="B3" s="354"/>
      <c r="C3" s="356"/>
      <c r="D3" s="357"/>
      <c r="E3" s="357"/>
      <c r="F3" s="357"/>
      <c r="G3" s="356"/>
      <c r="H3" s="359"/>
      <c r="I3" s="359"/>
      <c r="J3" s="359"/>
      <c r="K3" s="359"/>
      <c r="L3" s="359"/>
      <c r="M3" s="359"/>
      <c r="N3" s="357"/>
      <c r="O3" s="361"/>
      <c r="P3" s="356"/>
      <c r="Q3" s="356"/>
    </row>
    <row r="4" spans="1:21">
      <c r="A4" s="29">
        <v>1</v>
      </c>
      <c r="B4" s="30">
        <v>2</v>
      </c>
      <c r="C4" s="29">
        <v>3</v>
      </c>
      <c r="D4" s="30">
        <v>4</v>
      </c>
      <c r="E4" s="29">
        <v>5</v>
      </c>
      <c r="F4" s="30">
        <v>6</v>
      </c>
      <c r="G4" s="29">
        <v>7</v>
      </c>
      <c r="H4" s="30">
        <v>8</v>
      </c>
      <c r="I4" s="29">
        <v>9</v>
      </c>
      <c r="J4" s="30">
        <v>10</v>
      </c>
      <c r="K4" s="29">
        <v>11</v>
      </c>
      <c r="L4" s="30">
        <v>12</v>
      </c>
      <c r="M4" s="29">
        <v>13</v>
      </c>
      <c r="N4" s="30">
        <v>14</v>
      </c>
      <c r="O4" s="29">
        <v>15</v>
      </c>
      <c r="P4" s="30">
        <v>16</v>
      </c>
      <c r="Q4" s="29">
        <v>17</v>
      </c>
    </row>
    <row r="5" spans="1:21">
      <c r="A5" s="366"/>
      <c r="B5" s="379" t="s">
        <v>331</v>
      </c>
      <c r="C5" s="378"/>
      <c r="D5" s="378"/>
      <c r="E5" s="378"/>
      <c r="F5" s="378"/>
      <c r="G5" s="22" t="s">
        <v>2</v>
      </c>
      <c r="H5" s="23">
        <f>H6+H7+H8+H9</f>
        <v>381188.08523999999</v>
      </c>
      <c r="I5" s="23">
        <f t="shared" ref="I5:L5" si="0">I6+I7+I8+I9</f>
        <v>81188.08524</v>
      </c>
      <c r="J5" s="23">
        <f t="shared" si="0"/>
        <v>1300015.8</v>
      </c>
      <c r="K5" s="23">
        <f t="shared" si="0"/>
        <v>137115</v>
      </c>
      <c r="L5" s="23">
        <f t="shared" si="0"/>
        <v>137115</v>
      </c>
      <c r="M5" s="24">
        <v>0</v>
      </c>
      <c r="N5" s="25">
        <f>IFERROR(L5/J5,0)</f>
        <v>0.10547179503510649</v>
      </c>
      <c r="O5" s="363"/>
      <c r="P5" s="363"/>
      <c r="Q5" s="363"/>
      <c r="R5" s="20"/>
      <c r="S5" s="21"/>
      <c r="T5" s="21"/>
      <c r="U5" s="21"/>
    </row>
    <row r="6" spans="1:21">
      <c r="A6" s="367"/>
      <c r="B6" s="380"/>
      <c r="C6" s="378"/>
      <c r="D6" s="378"/>
      <c r="E6" s="378"/>
      <c r="F6" s="378"/>
      <c r="G6" s="22" t="s">
        <v>11</v>
      </c>
      <c r="H6" s="23">
        <f>H11</f>
        <v>300000</v>
      </c>
      <c r="I6" s="23">
        <f t="shared" ref="I6:L6" si="1">I11</f>
        <v>0</v>
      </c>
      <c r="J6" s="23">
        <f t="shared" si="1"/>
        <v>0</v>
      </c>
      <c r="K6" s="23">
        <f t="shared" si="1"/>
        <v>0</v>
      </c>
      <c r="L6" s="23">
        <f t="shared" si="1"/>
        <v>0</v>
      </c>
      <c r="M6" s="24">
        <v>0</v>
      </c>
      <c r="N6" s="25">
        <f t="shared" ref="N6:N19" si="2">IFERROR(L6/J6,0)</f>
        <v>0</v>
      </c>
      <c r="O6" s="364"/>
      <c r="P6" s="364"/>
      <c r="Q6" s="364"/>
      <c r="R6" s="21"/>
    </row>
    <row r="7" spans="1:21">
      <c r="A7" s="367"/>
      <c r="B7" s="380"/>
      <c r="C7" s="378"/>
      <c r="D7" s="378"/>
      <c r="E7" s="378"/>
      <c r="F7" s="378"/>
      <c r="G7" s="22" t="s">
        <v>332</v>
      </c>
      <c r="H7" s="23">
        <f t="shared" ref="H7:L9" si="3">H12</f>
        <v>0</v>
      </c>
      <c r="I7" s="23">
        <f t="shared" si="3"/>
        <v>0</v>
      </c>
      <c r="J7" s="23">
        <f t="shared" si="3"/>
        <v>0</v>
      </c>
      <c r="K7" s="23">
        <f t="shared" si="3"/>
        <v>0</v>
      </c>
      <c r="L7" s="23">
        <f t="shared" si="3"/>
        <v>0</v>
      </c>
      <c r="M7" s="24">
        <v>0</v>
      </c>
      <c r="N7" s="25">
        <f t="shared" si="2"/>
        <v>0</v>
      </c>
      <c r="O7" s="364"/>
      <c r="P7" s="364"/>
      <c r="Q7" s="364"/>
    </row>
    <row r="8" spans="1:21">
      <c r="A8" s="367"/>
      <c r="B8" s="380"/>
      <c r="C8" s="378"/>
      <c r="D8" s="378"/>
      <c r="E8" s="378"/>
      <c r="F8" s="378"/>
      <c r="G8" s="22" t="s">
        <v>22</v>
      </c>
      <c r="H8" s="23">
        <f t="shared" si="3"/>
        <v>0</v>
      </c>
      <c r="I8" s="23">
        <f t="shared" si="3"/>
        <v>0</v>
      </c>
      <c r="J8" s="23">
        <f t="shared" si="3"/>
        <v>0</v>
      </c>
      <c r="K8" s="23">
        <f t="shared" si="3"/>
        <v>0</v>
      </c>
      <c r="L8" s="23">
        <f t="shared" si="3"/>
        <v>0</v>
      </c>
      <c r="M8" s="24">
        <v>0</v>
      </c>
      <c r="N8" s="25">
        <f t="shared" si="2"/>
        <v>0</v>
      </c>
      <c r="O8" s="364"/>
      <c r="P8" s="364"/>
      <c r="Q8" s="364"/>
    </row>
    <row r="9" spans="1:21">
      <c r="A9" s="368"/>
      <c r="B9" s="381"/>
      <c r="C9" s="378"/>
      <c r="D9" s="378"/>
      <c r="E9" s="378"/>
      <c r="F9" s="378"/>
      <c r="G9" s="22" t="s">
        <v>4</v>
      </c>
      <c r="H9" s="23">
        <f t="shared" si="3"/>
        <v>81188.08524</v>
      </c>
      <c r="I9" s="23">
        <f t="shared" si="3"/>
        <v>81188.08524</v>
      </c>
      <c r="J9" s="23">
        <f t="shared" si="3"/>
        <v>1300015.8</v>
      </c>
      <c r="K9" s="23">
        <f t="shared" si="3"/>
        <v>137115</v>
      </c>
      <c r="L9" s="23">
        <f t="shared" si="3"/>
        <v>137115</v>
      </c>
      <c r="M9" s="24">
        <v>0</v>
      </c>
      <c r="N9" s="25">
        <f t="shared" si="2"/>
        <v>0.10547179503510649</v>
      </c>
      <c r="O9" s="365"/>
      <c r="P9" s="365"/>
      <c r="Q9" s="365"/>
    </row>
    <row r="10" spans="1:21" ht="15" customHeight="1">
      <c r="A10" s="366" t="s">
        <v>333</v>
      </c>
      <c r="B10" s="369" t="s">
        <v>341</v>
      </c>
      <c r="C10" s="370"/>
      <c r="D10" s="370"/>
      <c r="E10" s="370"/>
      <c r="F10" s="371"/>
      <c r="G10" s="22" t="s">
        <v>2</v>
      </c>
      <c r="H10" s="26">
        <f>H11+H12+H13+H14</f>
        <v>381188.08523999999</v>
      </c>
      <c r="I10" s="26">
        <f t="shared" ref="I10:L10" si="4">I11+I12+I13+I14</f>
        <v>81188.08524</v>
      </c>
      <c r="J10" s="26">
        <f t="shared" si="4"/>
        <v>1300015.8</v>
      </c>
      <c r="K10" s="26">
        <f t="shared" si="4"/>
        <v>137115</v>
      </c>
      <c r="L10" s="26">
        <f t="shared" si="4"/>
        <v>137115</v>
      </c>
      <c r="M10" s="26">
        <v>0</v>
      </c>
      <c r="N10" s="25">
        <f t="shared" si="2"/>
        <v>0.10547179503510649</v>
      </c>
      <c r="O10" s="363"/>
      <c r="P10" s="363"/>
      <c r="Q10" s="363"/>
    </row>
    <row r="11" spans="1:21">
      <c r="A11" s="367"/>
      <c r="B11" s="372"/>
      <c r="C11" s="373"/>
      <c r="D11" s="373"/>
      <c r="E11" s="373"/>
      <c r="F11" s="374"/>
      <c r="G11" s="22" t="s">
        <v>11</v>
      </c>
      <c r="H11" s="26">
        <f>H16</f>
        <v>300000</v>
      </c>
      <c r="I11" s="26">
        <f t="shared" ref="I11:M11" si="5">I16</f>
        <v>0</v>
      </c>
      <c r="J11" s="26">
        <f t="shared" si="5"/>
        <v>0</v>
      </c>
      <c r="K11" s="26">
        <f t="shared" si="5"/>
        <v>0</v>
      </c>
      <c r="L11" s="26">
        <f t="shared" si="5"/>
        <v>0</v>
      </c>
      <c r="M11" s="26">
        <f t="shared" si="5"/>
        <v>0</v>
      </c>
      <c r="N11" s="25">
        <f t="shared" si="2"/>
        <v>0</v>
      </c>
      <c r="O11" s="364"/>
      <c r="P11" s="364"/>
      <c r="Q11" s="364"/>
    </row>
    <row r="12" spans="1:21">
      <c r="A12" s="367"/>
      <c r="B12" s="372"/>
      <c r="C12" s="373"/>
      <c r="D12" s="373"/>
      <c r="E12" s="373"/>
      <c r="F12" s="374"/>
      <c r="G12" s="22" t="s">
        <v>332</v>
      </c>
      <c r="H12" s="26">
        <f t="shared" ref="H12:M14" si="6">H17</f>
        <v>0</v>
      </c>
      <c r="I12" s="26">
        <f t="shared" si="6"/>
        <v>0</v>
      </c>
      <c r="J12" s="26">
        <f t="shared" si="6"/>
        <v>0</v>
      </c>
      <c r="K12" s="26">
        <f t="shared" si="6"/>
        <v>0</v>
      </c>
      <c r="L12" s="26">
        <f t="shared" si="6"/>
        <v>0</v>
      </c>
      <c r="M12" s="26">
        <f t="shared" si="6"/>
        <v>0</v>
      </c>
      <c r="N12" s="25">
        <f t="shared" si="2"/>
        <v>0</v>
      </c>
      <c r="O12" s="364"/>
      <c r="P12" s="364"/>
      <c r="Q12" s="364"/>
    </row>
    <row r="13" spans="1:21">
      <c r="A13" s="367"/>
      <c r="B13" s="372"/>
      <c r="C13" s="373"/>
      <c r="D13" s="373"/>
      <c r="E13" s="373"/>
      <c r="F13" s="374"/>
      <c r="G13" s="22" t="s">
        <v>22</v>
      </c>
      <c r="H13" s="26">
        <f t="shared" si="6"/>
        <v>0</v>
      </c>
      <c r="I13" s="26">
        <f t="shared" si="6"/>
        <v>0</v>
      </c>
      <c r="J13" s="26">
        <f t="shared" si="6"/>
        <v>0</v>
      </c>
      <c r="K13" s="26">
        <f t="shared" si="6"/>
        <v>0</v>
      </c>
      <c r="L13" s="26">
        <f t="shared" si="6"/>
        <v>0</v>
      </c>
      <c r="M13" s="26">
        <f t="shared" si="6"/>
        <v>0</v>
      </c>
      <c r="N13" s="25">
        <f t="shared" si="2"/>
        <v>0</v>
      </c>
      <c r="O13" s="364"/>
      <c r="P13" s="364"/>
      <c r="Q13" s="364"/>
    </row>
    <row r="14" spans="1:21">
      <c r="A14" s="368"/>
      <c r="B14" s="375"/>
      <c r="C14" s="376"/>
      <c r="D14" s="376"/>
      <c r="E14" s="376"/>
      <c r="F14" s="377"/>
      <c r="G14" s="22" t="s">
        <v>4</v>
      </c>
      <c r="H14" s="26">
        <f t="shared" si="6"/>
        <v>81188.08524</v>
      </c>
      <c r="I14" s="26">
        <f t="shared" si="6"/>
        <v>81188.08524</v>
      </c>
      <c r="J14" s="26">
        <f t="shared" si="6"/>
        <v>1300015.8</v>
      </c>
      <c r="K14" s="26">
        <f t="shared" si="6"/>
        <v>137115</v>
      </c>
      <c r="L14" s="26">
        <f t="shared" si="6"/>
        <v>137115</v>
      </c>
      <c r="M14" s="26">
        <f t="shared" si="6"/>
        <v>0</v>
      </c>
      <c r="N14" s="25">
        <f t="shared" si="2"/>
        <v>0.10547179503510649</v>
      </c>
      <c r="O14" s="365"/>
      <c r="P14" s="365"/>
      <c r="Q14" s="365"/>
    </row>
    <row r="15" spans="1:21">
      <c r="A15" s="382" t="s">
        <v>333</v>
      </c>
      <c r="B15" s="385" t="s">
        <v>342</v>
      </c>
      <c r="C15" s="387" t="s">
        <v>343</v>
      </c>
      <c r="D15" s="387" t="s">
        <v>344</v>
      </c>
      <c r="E15" s="382" t="s">
        <v>345</v>
      </c>
      <c r="F15" s="395">
        <v>2225466.7000000002</v>
      </c>
      <c r="G15" s="27" t="s">
        <v>2</v>
      </c>
      <c r="H15" s="24">
        <f>SUM(H16:H19)</f>
        <v>381188.08523999999</v>
      </c>
      <c r="I15" s="24">
        <f t="shared" ref="I15:M15" si="7">SUM(I16:I19)</f>
        <v>81188.08524</v>
      </c>
      <c r="J15" s="24">
        <f t="shared" si="7"/>
        <v>1300015.8</v>
      </c>
      <c r="K15" s="24">
        <f t="shared" si="7"/>
        <v>137115</v>
      </c>
      <c r="L15" s="24">
        <f t="shared" si="7"/>
        <v>137115</v>
      </c>
      <c r="M15" s="24">
        <f t="shared" si="7"/>
        <v>0</v>
      </c>
      <c r="N15" s="28">
        <f t="shared" si="2"/>
        <v>0.10547179503510649</v>
      </c>
      <c r="O15" s="392">
        <f>(L15+I15)/F15</f>
        <v>9.8093170857150983E-2</v>
      </c>
      <c r="P15" s="393">
        <f>F15-(I15+L15)</f>
        <v>2007163.6147600003</v>
      </c>
      <c r="Q15" s="394" t="s">
        <v>552</v>
      </c>
    </row>
    <row r="16" spans="1:21">
      <c r="A16" s="383"/>
      <c r="B16" s="386"/>
      <c r="C16" s="388"/>
      <c r="D16" s="388"/>
      <c r="E16" s="389"/>
      <c r="F16" s="396"/>
      <c r="G16" s="22" t="s">
        <v>11</v>
      </c>
      <c r="H16" s="26">
        <v>300000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5">
        <f t="shared" si="2"/>
        <v>0</v>
      </c>
      <c r="O16" s="389"/>
      <c r="P16" s="388"/>
      <c r="Q16" s="394"/>
    </row>
    <row r="17" spans="1:17">
      <c r="A17" s="383"/>
      <c r="B17" s="386"/>
      <c r="C17" s="388"/>
      <c r="D17" s="388"/>
      <c r="E17" s="389"/>
      <c r="F17" s="396"/>
      <c r="G17" s="22" t="s">
        <v>332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5">
        <f t="shared" si="2"/>
        <v>0</v>
      </c>
      <c r="O17" s="389"/>
      <c r="P17" s="388"/>
      <c r="Q17" s="394"/>
    </row>
    <row r="18" spans="1:17">
      <c r="A18" s="383"/>
      <c r="B18" s="386"/>
      <c r="C18" s="388"/>
      <c r="D18" s="388"/>
      <c r="E18" s="389"/>
      <c r="F18" s="396"/>
      <c r="G18" s="22" t="s">
        <v>22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5">
        <f t="shared" si="2"/>
        <v>0</v>
      </c>
      <c r="O18" s="389"/>
      <c r="P18" s="388"/>
      <c r="Q18" s="394"/>
    </row>
    <row r="19" spans="1:17" ht="45" customHeight="1">
      <c r="A19" s="384"/>
      <c r="B19" s="386"/>
      <c r="C19" s="388"/>
      <c r="D19" s="388"/>
      <c r="E19" s="390"/>
      <c r="F19" s="397"/>
      <c r="G19" s="22" t="s">
        <v>4</v>
      </c>
      <c r="H19" s="26">
        <v>81188.08524</v>
      </c>
      <c r="I19" s="26">
        <v>81188.08524</v>
      </c>
      <c r="J19" s="26">
        <v>1300015.8</v>
      </c>
      <c r="K19" s="119">
        <v>137115</v>
      </c>
      <c r="L19" s="119">
        <v>137115</v>
      </c>
      <c r="M19" s="26">
        <v>0</v>
      </c>
      <c r="N19" s="25">
        <f t="shared" si="2"/>
        <v>0.10547179503510649</v>
      </c>
      <c r="O19" s="390"/>
      <c r="P19" s="388"/>
      <c r="Q19" s="394"/>
    </row>
    <row r="21" spans="1:17" ht="15" customHeight="1">
      <c r="B21" s="391" t="s">
        <v>350</v>
      </c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</row>
    <row r="22" spans="1:17"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</row>
    <row r="23" spans="1:17"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</row>
    <row r="24" spans="1:17"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</row>
    <row r="25" spans="1:17"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</row>
    <row r="26" spans="1:17"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</row>
  </sheetData>
  <mergeCells count="42">
    <mergeCell ref="B21:M26"/>
    <mergeCell ref="O15:O19"/>
    <mergeCell ref="P15:P19"/>
    <mergeCell ref="Q15:Q19"/>
    <mergeCell ref="F15:F19"/>
    <mergeCell ref="A15:A19"/>
    <mergeCell ref="B15:B19"/>
    <mergeCell ref="C15:C19"/>
    <mergeCell ref="D15:D19"/>
    <mergeCell ref="E15:E19"/>
    <mergeCell ref="M2:M3"/>
    <mergeCell ref="N2:N3"/>
    <mergeCell ref="Q5:Q9"/>
    <mergeCell ref="A10:A14"/>
    <mergeCell ref="O10:O14"/>
    <mergeCell ref="P10:P14"/>
    <mergeCell ref="Q10:Q14"/>
    <mergeCell ref="B10:F14"/>
    <mergeCell ref="F5:F9"/>
    <mergeCell ref="O5:O9"/>
    <mergeCell ref="P5:P9"/>
    <mergeCell ref="A5:A9"/>
    <mergeCell ref="B5:B9"/>
    <mergeCell ref="C5:C9"/>
    <mergeCell ref="D5:D9"/>
    <mergeCell ref="E5:E9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O2:O3"/>
    <mergeCell ref="J2:J3"/>
    <mergeCell ref="K2:K3"/>
    <mergeCell ref="L2:L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 о ходе реализации М(Р)</vt:lpstr>
      <vt:lpstr>ОКС</vt:lpstr>
      <vt:lpstr>'Сведения о ходе реализации М(Р)'!Область_печати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Покатович</dc:creator>
  <cp:lastModifiedBy>Семенова</cp:lastModifiedBy>
  <cp:lastPrinted>2025-03-20T12:07:11Z</cp:lastPrinted>
  <dcterms:created xsi:type="dcterms:W3CDTF">2018-08-30T12:58:31Z</dcterms:created>
  <dcterms:modified xsi:type="dcterms:W3CDTF">2025-10-28T11:11:05Z</dcterms:modified>
</cp:coreProperties>
</file>